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missouri-my.sharepoint.com/personal/milhollinr_umsystem_edu/Documents/Documents/"/>
    </mc:Choice>
  </mc:AlternateContent>
  <xr:revisionPtr revIDLastSave="56" documentId="8_{2459E378-0CFB-4807-A631-D0BF72A9351E}" xr6:coauthVersionLast="47" xr6:coauthVersionMax="47" xr10:uidLastSave="{550F843B-3CF6-4530-AB69-FA34ECD6257F}"/>
  <bookViews>
    <workbookView xWindow="-120" yWindow="-120" windowWidth="29040" windowHeight="15720" activeTab="1" xr2:uid="{00000000-000D-0000-FFFF-FFFF00000000}"/>
  </bookViews>
  <sheets>
    <sheet name="Introduction" sheetId="3" r:id="rId1"/>
    <sheet name="Input" sheetId="1" r:id="rId2"/>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Activities">#REF!</definedName>
    <definedName name="customhire2">#REF!,#REF!</definedName>
    <definedName name="CustomImps">#REF!</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Input!$B$2:$M$67</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#REF!</definedName>
    <definedName name="yiel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F35" i="1"/>
  <c r="F36" i="1"/>
  <c r="F37" i="1"/>
  <c r="H35" i="1"/>
  <c r="D35" i="1"/>
  <c r="D37" i="1"/>
  <c r="H37" i="1"/>
  <c r="H51" i="1"/>
  <c r="L35" i="1"/>
  <c r="J35" i="1"/>
  <c r="C53" i="1"/>
  <c r="C51" i="1"/>
  <c r="C37" i="1"/>
  <c r="D30" i="1"/>
  <c r="H13" i="1"/>
  <c r="H14" i="1"/>
  <c r="H15" i="1"/>
  <c r="H12" i="1"/>
  <c r="C65" i="1"/>
  <c r="L43" i="1"/>
  <c r="L42" i="1"/>
  <c r="L41" i="1"/>
  <c r="L40" i="1"/>
  <c r="J43" i="1"/>
  <c r="J42" i="1"/>
  <c r="J41" i="1"/>
  <c r="J40" i="1"/>
  <c r="F40" i="1"/>
  <c r="F44" i="1"/>
  <c r="C43" i="1"/>
  <c r="C42" i="1"/>
  <c r="C41" i="1"/>
  <c r="C40" i="1"/>
  <c r="N13" i="1"/>
  <c r="N15" i="1"/>
  <c r="N14" i="1"/>
  <c r="N17" i="1"/>
  <c r="J53" i="1"/>
  <c r="J37" i="1"/>
  <c r="J55" i="1"/>
  <c r="J57" i="1"/>
  <c r="J59" i="1"/>
  <c r="L53" i="1"/>
  <c r="L37" i="1"/>
  <c r="L55" i="1"/>
  <c r="L57" i="1"/>
  <c r="L59" i="1"/>
  <c r="H40" i="1"/>
  <c r="H44" i="1"/>
  <c r="J51" i="1"/>
  <c r="L51" i="1"/>
  <c r="J44" i="1"/>
  <c r="L44" i="1"/>
  <c r="H55" i="1"/>
  <c r="H57" i="1"/>
  <c r="H59" i="1"/>
  <c r="C63" i="1"/>
  <c r="C61" i="1"/>
  <c r="N51" i="1"/>
</calcChain>
</file>

<file path=xl/sharedStrings.xml><?xml version="1.0" encoding="utf-8"?>
<sst xmlns="http://schemas.openxmlformats.org/spreadsheetml/2006/main" count="545" uniqueCount="205">
  <si>
    <t>N</t>
  </si>
  <si>
    <t>Crop</t>
  </si>
  <si>
    <t>Unit</t>
  </si>
  <si>
    <t>Total N</t>
  </si>
  <si>
    <t>Organic N</t>
  </si>
  <si>
    <r>
      <t>P</t>
    </r>
    <r>
      <rPr>
        <vertAlign val="subscript"/>
        <sz val="10"/>
        <rFont val="Arial"/>
        <family val="2"/>
      </rPr>
      <t>2</t>
    </r>
    <r>
      <rPr>
        <sz val="10"/>
        <rFont val="Arial"/>
      </rPr>
      <t>O</t>
    </r>
    <r>
      <rPr>
        <vertAlign val="subscript"/>
        <sz val="10"/>
        <rFont val="Arial"/>
        <family val="2"/>
      </rPr>
      <t>5</t>
    </r>
  </si>
  <si>
    <r>
      <t>K</t>
    </r>
    <r>
      <rPr>
        <vertAlign val="subscript"/>
        <sz val="10"/>
        <rFont val="Arial"/>
        <family val="2"/>
      </rPr>
      <t>2</t>
    </r>
    <r>
      <rPr>
        <sz val="10"/>
        <rFont val="Arial"/>
      </rPr>
      <t>O</t>
    </r>
  </si>
  <si>
    <t>Aerway</t>
  </si>
  <si>
    <t>Injection</t>
  </si>
  <si>
    <t>Surface</t>
  </si>
  <si>
    <r>
      <t>P</t>
    </r>
    <r>
      <rPr>
        <b/>
        <vertAlign val="subscript"/>
        <sz val="10"/>
        <rFont val="Arial"/>
        <family val="2"/>
      </rPr>
      <t>2</t>
    </r>
    <r>
      <rPr>
        <b/>
        <sz val="10"/>
        <rFont val="Arial"/>
        <family val="2"/>
      </rPr>
      <t>O</t>
    </r>
    <r>
      <rPr>
        <b/>
        <vertAlign val="subscript"/>
        <sz val="10"/>
        <rFont val="Arial"/>
        <family val="2"/>
      </rPr>
      <t>5</t>
    </r>
  </si>
  <si>
    <r>
      <t>K</t>
    </r>
    <r>
      <rPr>
        <b/>
        <vertAlign val="subscript"/>
        <sz val="10"/>
        <rFont val="Arial"/>
        <family val="2"/>
      </rPr>
      <t>2</t>
    </r>
    <r>
      <rPr>
        <b/>
        <sz val="10"/>
        <rFont val="Arial"/>
        <family val="2"/>
      </rPr>
      <t>O</t>
    </r>
  </si>
  <si>
    <t>Legume</t>
  </si>
  <si>
    <t>Livestock Stages</t>
  </si>
  <si>
    <r>
      <t>NH</t>
    </r>
    <r>
      <rPr>
        <vertAlign val="subscript"/>
        <sz val="10"/>
        <rFont val="Arial"/>
        <family val="2"/>
      </rPr>
      <t>3</t>
    </r>
    <r>
      <rPr>
        <sz val="10"/>
        <rFont val="Arial"/>
        <family val="2"/>
      </rPr>
      <t>-N</t>
    </r>
  </si>
  <si>
    <t>Sugarcane</t>
  </si>
  <si>
    <t>Celery</t>
  </si>
  <si>
    <t>Carrots</t>
  </si>
  <si>
    <t>Cucumbers</t>
  </si>
  <si>
    <t>Lettuce (heads)</t>
  </si>
  <si>
    <t>Onions</t>
  </si>
  <si>
    <t>Cabbage</t>
  </si>
  <si>
    <t>Potatoes</t>
  </si>
  <si>
    <t>Cassava</t>
  </si>
  <si>
    <t>Paragrass</t>
  </si>
  <si>
    <t>Snap beans</t>
  </si>
  <si>
    <t>Indianagrass</t>
  </si>
  <si>
    <t>Switchgrass</t>
  </si>
  <si>
    <t>Timothy</t>
  </si>
  <si>
    <t>Guineagrass</t>
  </si>
  <si>
    <t>Bahiagrass</t>
  </si>
  <si>
    <t>Panagolagrass</t>
  </si>
  <si>
    <t>Cotton</t>
  </si>
  <si>
    <t>Wheatgrass</t>
  </si>
  <si>
    <t>Orchardgrass</t>
  </si>
  <si>
    <t>Clover-grass</t>
  </si>
  <si>
    <t>Ryegrass</t>
  </si>
  <si>
    <t>Bromegrass</t>
  </si>
  <si>
    <t>Bermudagrass</t>
  </si>
  <si>
    <t>Dallisgrass</t>
  </si>
  <si>
    <t>Alfalfa</t>
  </si>
  <si>
    <t>Lespedeza</t>
  </si>
  <si>
    <t>Peas</t>
  </si>
  <si>
    <t>none</t>
  </si>
  <si>
    <t>ton</t>
  </si>
  <si>
    <t>1,000 lbs.</t>
  </si>
  <si>
    <t>Estimated liquid pit manure characteristics (lbs./1,000 gallons of manure).  Source: MWPS-18 (1993) Section 1 Tables 8,9,11.</t>
  </si>
  <si>
    <t>from range in LPES table 21-7</t>
  </si>
  <si>
    <t>Crop Removal of Nutrients in Harvested Portion</t>
  </si>
  <si>
    <t>Unit/acre</t>
  </si>
  <si>
    <t>ton/acre</t>
  </si>
  <si>
    <t>bu/acre</t>
  </si>
  <si>
    <t>1,000 lb/acre</t>
  </si>
  <si>
    <t>Developed by:</t>
  </si>
  <si>
    <t>Value of Manure Estimator</t>
  </si>
  <si>
    <t>Raymond Massey</t>
  </si>
  <si>
    <t>Year 1</t>
  </si>
  <si>
    <t>Year 2</t>
  </si>
  <si>
    <t>Year 3</t>
  </si>
  <si>
    <t>Year 4</t>
  </si>
  <si>
    <t>lbs/1,000 gallons</t>
  </si>
  <si>
    <t>lbs/ton</t>
  </si>
  <si>
    <t>1,000 gallon</t>
  </si>
  <si>
    <t>bu</t>
  </si>
  <si>
    <t>lbs/bu</t>
  </si>
  <si>
    <t>lbs/1,000 lbs</t>
  </si>
  <si>
    <t>Yield</t>
  </si>
  <si>
    <t>/lb</t>
  </si>
  <si>
    <t>Manure test</t>
  </si>
  <si>
    <t>Not Applicable</t>
  </si>
  <si>
    <t>1,000 lbs</t>
  </si>
  <si>
    <t>Manure test results</t>
  </si>
  <si>
    <t>Book value</t>
  </si>
  <si>
    <t>Liquid</t>
  </si>
  <si>
    <t>Soild</t>
  </si>
  <si>
    <t>Book value manure type</t>
  </si>
  <si>
    <t>1,000 gallons</t>
  </si>
  <si>
    <t>tons</t>
  </si>
  <si>
    <t>Source: http://www.ipni.net/article/IPNI-3296</t>
  </si>
  <si>
    <t>University of Missouri Extension</t>
  </si>
  <si>
    <t>This workbook is for educational purposes only and the user assumes all risks associated with its use.</t>
  </si>
  <si>
    <t>Updated: 11/2025</t>
  </si>
  <si>
    <t xml:space="preserve">This estimator was developed to help producers estimate the value of manure generated from livestock enterprises. </t>
  </si>
  <si>
    <t>The estimator provides an estimate of the manure's value when applied to cropland. Standard ("book") values of manure nutrient content are included; however, nutrient content can vary by time, location, and management practices.  A space is provided to enter manure test results for more accurate estimates.</t>
  </si>
  <si>
    <t>MU Extension publication G9330, Calculating the Value of Manure as a Fertilizer Source</t>
  </si>
  <si>
    <t xml:space="preserve">Enterprise-specific data can be entered on the “Input” worksheet. Enter the required information in the light gray cells. Results will appear at the bottom of the worksheet. This spreadsheet is protected so users can only enter information in the light gray cells. No password is required. For more information, refer to </t>
  </si>
  <si>
    <r>
      <t>P</t>
    </r>
    <r>
      <rPr>
        <vertAlign val="subscript"/>
        <sz val="12"/>
        <rFont val="Aptos"/>
        <family val="2"/>
        <scheme val="minor"/>
      </rPr>
      <t>2</t>
    </r>
    <r>
      <rPr>
        <sz val="12"/>
        <rFont val="Aptos"/>
        <family val="2"/>
        <scheme val="minor"/>
      </rPr>
      <t>O</t>
    </r>
    <r>
      <rPr>
        <vertAlign val="subscript"/>
        <sz val="12"/>
        <rFont val="Aptos"/>
        <family val="2"/>
        <scheme val="minor"/>
      </rPr>
      <t>5</t>
    </r>
  </si>
  <si>
    <r>
      <t>K</t>
    </r>
    <r>
      <rPr>
        <vertAlign val="subscript"/>
        <sz val="12"/>
        <rFont val="Aptos"/>
        <family val="2"/>
        <scheme val="minor"/>
      </rPr>
      <t>2</t>
    </r>
    <r>
      <rPr>
        <sz val="12"/>
        <rFont val="Aptos"/>
        <family val="2"/>
        <scheme val="minor"/>
      </rPr>
      <t>O</t>
    </r>
  </si>
  <si>
    <t>Cropping system:</t>
  </si>
  <si>
    <t>Fertilizer category</t>
  </si>
  <si>
    <t>Nitrogen</t>
  </si>
  <si>
    <t>Crop rotation</t>
  </si>
  <si>
    <t>Manure nutrients based on:</t>
  </si>
  <si>
    <t>Manure management system:</t>
  </si>
  <si>
    <t>Manure test results:</t>
  </si>
  <si>
    <t>Quantity of manure</t>
  </si>
  <si>
    <t>Type of application</t>
  </si>
  <si>
    <r>
      <t>NH</t>
    </r>
    <r>
      <rPr>
        <vertAlign val="subscript"/>
        <sz val="12"/>
        <rFont val="Aptos"/>
        <family val="2"/>
        <scheme val="minor"/>
      </rPr>
      <t>4</t>
    </r>
    <r>
      <rPr>
        <sz val="12"/>
        <rFont val="Aptos"/>
        <family val="2"/>
        <scheme val="minor"/>
      </rPr>
      <t>-N</t>
    </r>
  </si>
  <si>
    <t>Crop removal value of manure nutrients:</t>
  </si>
  <si>
    <t>Nutrient availability (percent)</t>
  </si>
  <si>
    <t>Crop removal:</t>
  </si>
  <si>
    <t>Total crop removal: lbs/acre</t>
  </si>
  <si>
    <t>Alfalfa haylage</t>
  </si>
  <si>
    <t>Barley grain</t>
  </si>
  <si>
    <t>Barley straw</t>
  </si>
  <si>
    <t>Beans, dry</t>
  </si>
  <si>
    <t>Bell peppers</t>
  </si>
  <si>
    <t>Big bluestem</t>
  </si>
  <si>
    <t>Birdsfoot trefoil</t>
  </si>
  <si>
    <t>Bluegrass-pastd.</t>
  </si>
  <si>
    <t>Buckwheat grain</t>
  </si>
  <si>
    <t>Buckwheat straw</t>
  </si>
  <si>
    <t>Corn grain</t>
  </si>
  <si>
    <t>Corn grain stover</t>
  </si>
  <si>
    <t>Corn silage</t>
  </si>
  <si>
    <t>Cotton seed stalk</t>
  </si>
  <si>
    <t>Flax grain</t>
  </si>
  <si>
    <t>Flax straw</t>
  </si>
  <si>
    <t>Forage sorghum</t>
  </si>
  <si>
    <t>Little bluestem</t>
  </si>
  <si>
    <t>Oat haylage</t>
  </si>
  <si>
    <t>Oats grain</t>
  </si>
  <si>
    <t>Oats straw</t>
  </si>
  <si>
    <t>Peanuts grain</t>
  </si>
  <si>
    <t>Peanuts vines</t>
  </si>
  <si>
    <t>Rapeseed grain</t>
  </si>
  <si>
    <t>Rapeseed straw</t>
  </si>
  <si>
    <t>Red clover</t>
  </si>
  <si>
    <t>Reed canarygrass</t>
  </si>
  <si>
    <t>Rice grain</t>
  </si>
  <si>
    <t>Rice straw</t>
  </si>
  <si>
    <t>Rye grain</t>
  </si>
  <si>
    <t>Rye straw</t>
  </si>
  <si>
    <t>Sorghum grain</t>
  </si>
  <si>
    <t>Sorghum stover</t>
  </si>
  <si>
    <t>Sorghum-sudan</t>
  </si>
  <si>
    <t>Soybeans grain</t>
  </si>
  <si>
    <t>Soybeans stover</t>
  </si>
  <si>
    <t>Sugar beets</t>
  </si>
  <si>
    <t>Sunflower grain</t>
  </si>
  <si>
    <t>Sunflower stover</t>
  </si>
  <si>
    <t>Sweet corn</t>
  </si>
  <si>
    <t>Sweet potatoes</t>
  </si>
  <si>
    <t>Table beets</t>
  </si>
  <si>
    <t>Tall fescue</t>
  </si>
  <si>
    <t>Tobacco, all types</t>
  </si>
  <si>
    <t>Wheat grain</t>
  </si>
  <si>
    <t>Wheat straw</t>
  </si>
  <si>
    <t>Veal calf solid manure</t>
  </si>
  <si>
    <t>Veal calf pit</t>
  </si>
  <si>
    <t>Turkeys - tom solid manure</t>
  </si>
  <si>
    <t>Turkeys - tom pit</t>
  </si>
  <si>
    <t>Turkeys - hen solid manure</t>
  </si>
  <si>
    <t>Turkeys - hen pit</t>
  </si>
  <si>
    <t>Chicken - broilers, solid manure</t>
  </si>
  <si>
    <t>Chicken - layers, pit</t>
  </si>
  <si>
    <t>Beef cows, pit</t>
  </si>
  <si>
    <t>Beef cows, solid manure</t>
  </si>
  <si>
    <t>Beef fattening cattle, lagoon</t>
  </si>
  <si>
    <t>Beef feeder calves, pit</t>
  </si>
  <si>
    <t>Beef feeder calves, solid manure</t>
  </si>
  <si>
    <t>Beef finishing cattle, pit</t>
  </si>
  <si>
    <t>Beef finishing cattle, solid manure</t>
  </si>
  <si>
    <t>Chicken - broilers, lagoon</t>
  </si>
  <si>
    <t>Chicken - broilers, pit</t>
  </si>
  <si>
    <t>Chicken - layers, solid manure</t>
  </si>
  <si>
    <t>Chicken - pullets, pit</t>
  </si>
  <si>
    <t>Chicken - pullets, solid manure</t>
  </si>
  <si>
    <t>Dairy calf, pit</t>
  </si>
  <si>
    <t>Dairy calf, solid manure</t>
  </si>
  <si>
    <t>Dairy cow, lagoon</t>
  </si>
  <si>
    <t>Dairy Cow, pit</t>
  </si>
  <si>
    <t>Dairy Cow, solid manure</t>
  </si>
  <si>
    <t>Dairy heifer, pit</t>
  </si>
  <si>
    <t>Dairy heifer, solid manure</t>
  </si>
  <si>
    <t>Dairy herd, pit</t>
  </si>
  <si>
    <t>Dairy Herd, solid manure</t>
  </si>
  <si>
    <t>Ducks, pit</t>
  </si>
  <si>
    <t>Dairy herd, lagoon</t>
  </si>
  <si>
    <t>Ducks, solid manure</t>
  </si>
  <si>
    <t>Swine breeding-gestation, lagoon</t>
  </si>
  <si>
    <t>Swine breeding-gestation, pit</t>
  </si>
  <si>
    <t>Swine breeding-gestation, solid manure</t>
  </si>
  <si>
    <t>Swine farrow-feeder, pit</t>
  </si>
  <si>
    <t>Swine farrow-finish, lagoon</t>
  </si>
  <si>
    <t>Swine farrow-finish, pit</t>
  </si>
  <si>
    <t>Swine Farrow-Finish, solid manure</t>
  </si>
  <si>
    <t>Swine farrowing, lagoon</t>
  </si>
  <si>
    <t>Swine farrowing, pit</t>
  </si>
  <si>
    <t>Swine farrowing, solid manure</t>
  </si>
  <si>
    <t>Swine feeder pig, solid manure</t>
  </si>
  <si>
    <t>Swine grow-finish, lagoon</t>
  </si>
  <si>
    <t>Swine grow-finish, pit (deep pit)</t>
  </si>
  <si>
    <t>Swine grow-finish, pit (earthen)</t>
  </si>
  <si>
    <t>Swine grow-finish, pit (wet/dry feeder)</t>
  </si>
  <si>
    <t>Swine grow-finish, solid manure</t>
  </si>
  <si>
    <t>Swine nursery, pit</t>
  </si>
  <si>
    <t>Swine nursery, solid manure</t>
  </si>
  <si>
    <t>Desired nutrient application: lbs/acre</t>
  </si>
  <si>
    <t>Nutrients applied: lbs/acre</t>
  </si>
  <si>
    <t>Nutrients with value: lbs/acre</t>
  </si>
  <si>
    <t>Value of nutrients: dollars/acre</t>
  </si>
  <si>
    <t>Value</t>
  </si>
  <si>
    <t>Note: Current soil fertility levels and needs should inform your desired nutrient application rate. In the absence of soil test results, application rate of N should</t>
  </si>
  <si>
    <t xml:space="preserve">be close to Year 1 crop removal or crop need;  the application rate of P2O5 and K2O should be close to crop rotation nutrient removal.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</si>
</sst>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quot;$&quot;#,##0.00"/>
  </numFmts>
  <fonts count="36" x14ac:knownFonts="1">
    <font>
      <sz val="10"/>
      <name val="Arial"/>
    </font>
    <font>
      <sz val="11"/>
      <color theme="1"/>
      <name val="Aptos"/>
      <family val="2"/>
      <scheme val="minor"/>
    </font>
    <font>
      <sz val="10"/>
      <name val="Arial"/>
      <family val="2"/>
    </font>
    <font>
      <b/>
      <sz val="10"/>
      <name val="Arial"/>
      <family val="2"/>
    </font>
    <font>
      <sz val="10"/>
      <name val="Arial"/>
      <family val="2"/>
    </font>
    <font>
      <vertAlign val="subscript"/>
      <sz val="10"/>
      <name val="Arial"/>
      <family val="2"/>
    </font>
    <font>
      <b/>
      <vertAlign val="subscript"/>
      <sz val="10"/>
      <name val="Arial"/>
      <family val="2"/>
    </font>
    <font>
      <sz val="10"/>
      <color indexed="63"/>
      <name val="Arial"/>
      <family val="2"/>
    </font>
    <font>
      <sz val="10"/>
      <color indexed="9"/>
      <name val="Arial"/>
      <family val="2"/>
    </font>
    <font>
      <sz val="5"/>
      <name val="Arial"/>
      <family val="2"/>
    </font>
    <font>
      <sz val="5"/>
      <color indexed="9"/>
      <name val="Arial"/>
      <family val="2"/>
    </font>
    <font>
      <sz val="1"/>
      <name val="Arial"/>
      <family val="2"/>
    </font>
    <font>
      <sz val="3"/>
      <name val="Arial"/>
      <family val="2"/>
    </font>
    <font>
      <b/>
      <sz val="3"/>
      <name val="Arial"/>
      <family val="2"/>
    </font>
    <font>
      <sz val="10"/>
      <color theme="0"/>
      <name val="Arial"/>
      <family val="2"/>
    </font>
    <font>
      <sz val="5"/>
      <color theme="0"/>
      <name val="Arial"/>
      <family val="2"/>
    </font>
    <font>
      <sz val="1"/>
      <color theme="0"/>
      <name val="Arial"/>
      <family val="2"/>
    </font>
    <font>
      <b/>
      <sz val="11"/>
      <color rgb="FF3F3F3F"/>
      <name val="Aptos"/>
      <family val="2"/>
      <scheme val="minor"/>
    </font>
    <font>
      <b/>
      <sz val="11"/>
      <color theme="1"/>
      <name val="Aptos"/>
      <family val="2"/>
      <scheme val="minor"/>
    </font>
    <font>
      <sz val="11"/>
      <color theme="1"/>
      <name val="Segoe UI"/>
      <family val="2"/>
    </font>
    <font>
      <b/>
      <sz val="16"/>
      <color rgb="FFF1B82D"/>
      <name val="Aptos Black"/>
      <family val="2"/>
      <scheme val="major"/>
    </font>
    <font>
      <sz val="12"/>
      <color theme="1"/>
      <name val="Aptos"/>
      <family val="2"/>
      <scheme val="minor"/>
    </font>
    <font>
      <b/>
      <sz val="12"/>
      <color theme="1"/>
      <name val="Aptos"/>
      <family val="2"/>
      <scheme val="minor"/>
    </font>
    <font>
      <b/>
      <sz val="12"/>
      <color rgb="FF3F3F3F"/>
      <name val="Aptos"/>
      <family val="2"/>
      <scheme val="minor"/>
    </font>
    <font>
      <b/>
      <sz val="14"/>
      <color rgb="FFF1B82D"/>
      <name val="Segoe UI"/>
      <family val="2"/>
    </font>
    <font>
      <u/>
      <sz val="10"/>
      <color theme="10"/>
      <name val="Arial"/>
      <family val="2"/>
    </font>
    <font>
      <u/>
      <sz val="12"/>
      <color theme="10"/>
      <name val="Aptos"/>
      <family val="2"/>
    </font>
    <font>
      <sz val="12"/>
      <name val="Aptos"/>
      <family val="2"/>
      <scheme val="minor"/>
    </font>
    <font>
      <sz val="12"/>
      <color theme="8" tint="-0.499984740745262"/>
      <name val="Aptos"/>
      <family val="2"/>
      <scheme val="minor"/>
    </font>
    <font>
      <vertAlign val="subscript"/>
      <sz val="12"/>
      <name val="Aptos"/>
      <family val="2"/>
      <scheme val="minor"/>
    </font>
    <font>
      <sz val="12"/>
      <color indexed="10"/>
      <name val="Aptos"/>
      <family val="2"/>
      <scheme val="minor"/>
    </font>
    <font>
      <b/>
      <sz val="12"/>
      <name val="Aptos"/>
      <family val="2"/>
      <scheme val="minor"/>
    </font>
    <font>
      <b/>
      <sz val="10"/>
      <color theme="1"/>
      <name val="Arial"/>
      <family val="2"/>
    </font>
    <font>
      <sz val="11"/>
      <color theme="4" tint="-0.499984740745262"/>
      <name val="Aptos"/>
      <family val="2"/>
      <scheme val="minor"/>
    </font>
    <font>
      <sz val="11"/>
      <name val="Arial"/>
      <family val="2"/>
    </font>
    <font>
      <sz val="10"/>
      <name val="Aptos"/>
      <family val="2"/>
      <scheme val="minor"/>
    </font>
  </fonts>
  <fills count="6">
    <fill>
      <patternFill patternType="none"/>
    </fill>
    <fill>
      <patternFill patternType="gray125"/>
    </fill>
    <fill>
      <patternFill patternType="solid">
        <fgColor theme="0"/>
        <bgColor indexed="64"/>
      </patternFill>
    </fill>
    <fill>
      <patternFill patternType="solid">
        <fgColor rgb="FFF2F2F2"/>
      </patternFill>
    </fill>
    <fill>
      <patternFill patternType="solid">
        <fgColor theme="1"/>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1" tint="0.499984740745262"/>
      </top>
      <bottom style="thin">
        <color theme="1" tint="0.499984740745262"/>
      </bottom>
      <diagonal/>
    </border>
    <border>
      <left/>
      <right/>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bottom style="thin">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0" fontId="4" fillId="0" borderId="0"/>
    <xf numFmtId="9" fontId="2" fillId="0" borderId="0" applyFont="0" applyFill="0" applyBorder="0" applyAlignment="0" applyProtection="0"/>
    <xf numFmtId="0" fontId="17" fillId="3" borderId="8" applyNumberFormat="0" applyAlignment="0" applyProtection="0"/>
    <xf numFmtId="0" fontId="1" fillId="0" borderId="0"/>
    <xf numFmtId="0" fontId="1" fillId="0" borderId="0"/>
    <xf numFmtId="0" fontId="25" fillId="0" borderId="0" applyNumberFormat="0" applyFill="0" applyBorder="0" applyAlignment="0" applyProtection="0"/>
  </cellStyleXfs>
  <cellXfs count="98">
    <xf numFmtId="0" fontId="0" fillId="0" borderId="0" xfId="0"/>
    <xf numFmtId="0" fontId="0" fillId="2" borderId="0" xfId="0" applyFill="1"/>
    <xf numFmtId="0" fontId="4" fillId="2" borderId="0" xfId="0" applyFont="1" applyFill="1"/>
    <xf numFmtId="0" fontId="3" fillId="2" borderId="0" xfId="0" applyFont="1" applyFill="1"/>
    <xf numFmtId="0" fontId="0" fillId="2" borderId="1" xfId="0" quotePrefix="1" applyFill="1" applyBorder="1" applyAlignment="1">
      <alignment horizontal="left"/>
    </xf>
    <xf numFmtId="0" fontId="0" fillId="2" borderId="0" xfId="0" quotePrefix="1" applyFill="1" applyAlignment="1">
      <alignment horizontal="left"/>
    </xf>
    <xf numFmtId="0" fontId="7" fillId="2" borderId="0" xfId="0" applyFont="1" applyFill="1"/>
    <xf numFmtId="0" fontId="3" fillId="2" borderId="0" xfId="0" quotePrefix="1" applyFont="1" applyFill="1" applyAlignment="1">
      <alignment horizontal="left"/>
    </xf>
    <xf numFmtId="0" fontId="4" fillId="2" borderId="0" xfId="0" quotePrefix="1" applyFont="1" applyFill="1" applyAlignment="1">
      <alignment horizontal="left"/>
    </xf>
    <xf numFmtId="0" fontId="2" fillId="2" borderId="0" xfId="0" applyFont="1" applyFill="1"/>
    <xf numFmtId="0" fontId="19" fillId="2" borderId="0" xfId="6" applyFont="1" applyFill="1"/>
    <xf numFmtId="0" fontId="19" fillId="0" borderId="0" xfId="6" applyFont="1"/>
    <xf numFmtId="0" fontId="1" fillId="2" borderId="0" xfId="6" applyFill="1"/>
    <xf numFmtId="0" fontId="22" fillId="2" borderId="0" xfId="6" applyFont="1" applyFill="1"/>
    <xf numFmtId="0" fontId="1" fillId="0" borderId="0" xfId="6"/>
    <xf numFmtId="0" fontId="22" fillId="2" borderId="0" xfId="6" applyFont="1" applyFill="1" applyAlignment="1">
      <alignment horizontal="left" indent="4"/>
    </xf>
    <xf numFmtId="0" fontId="18" fillId="2" borderId="0" xfId="6" applyFont="1" applyFill="1" applyAlignment="1">
      <alignment horizontal="left" indent="4"/>
    </xf>
    <xf numFmtId="0" fontId="21" fillId="2" borderId="0" xfId="6" applyFont="1" applyFill="1" applyAlignment="1">
      <alignment horizontal="left" wrapText="1"/>
    </xf>
    <xf numFmtId="165" fontId="27" fillId="2" borderId="0" xfId="1" applyNumberFormat="1" applyFont="1" applyFill="1" applyAlignment="1" applyProtection="1">
      <alignment horizontal="right"/>
    </xf>
    <xf numFmtId="166" fontId="21" fillId="5" borderId="0" xfId="3" applyNumberFormat="1" applyFont="1" applyFill="1" applyAlignment="1" applyProtection="1">
      <alignment horizontal="right" vertical="top" wrapText="1"/>
      <protection locked="0"/>
    </xf>
    <xf numFmtId="0" fontId="21" fillId="5" borderId="0" xfId="3" applyFont="1" applyFill="1" applyAlignment="1" applyProtection="1">
      <alignment horizontal="right" vertical="top" wrapText="1"/>
      <protection locked="0"/>
    </xf>
    <xf numFmtId="3" fontId="21" fillId="5" borderId="0" xfId="1" applyNumberFormat="1" applyFont="1" applyFill="1" applyBorder="1" applyAlignment="1" applyProtection="1">
      <alignment vertical="top" wrapText="1"/>
      <protection locked="0"/>
    </xf>
    <xf numFmtId="3" fontId="21" fillId="5" borderId="0" xfId="1" applyNumberFormat="1" applyFont="1" applyFill="1" applyBorder="1" applyAlignment="1" applyProtection="1">
      <alignment horizontal="right" vertical="top" wrapText="1"/>
      <protection locked="0"/>
    </xf>
    <xf numFmtId="0" fontId="21" fillId="5" borderId="0" xfId="3" applyFont="1" applyFill="1" applyAlignment="1" applyProtection="1">
      <alignment horizontal="center" vertical="top" wrapText="1"/>
      <protection locked="0"/>
    </xf>
    <xf numFmtId="9" fontId="27" fillId="2" borderId="0" xfId="4" applyFont="1" applyFill="1" applyBorder="1" applyAlignment="1" applyProtection="1">
      <alignment horizontal="right"/>
    </xf>
    <xf numFmtId="9" fontId="21" fillId="5" borderId="0" xfId="4" applyFont="1" applyFill="1" applyBorder="1" applyAlignment="1" applyProtection="1">
      <alignment horizontal="right" vertical="top" wrapText="1"/>
      <protection locked="0"/>
    </xf>
    <xf numFmtId="9" fontId="21" fillId="5" borderId="0" xfId="4" applyFont="1" applyFill="1" applyBorder="1" applyAlignment="1" applyProtection="1">
      <alignment vertical="top" wrapText="1"/>
      <protection locked="0"/>
    </xf>
    <xf numFmtId="0" fontId="21" fillId="5" borderId="0" xfId="3" applyFont="1" applyFill="1" applyAlignment="1" applyProtection="1">
      <alignment vertical="top" wrapText="1"/>
      <protection locked="0"/>
    </xf>
    <xf numFmtId="7" fontId="27" fillId="2" borderId="4" xfId="2" applyNumberFormat="1" applyFont="1" applyFill="1" applyBorder="1" applyProtection="1"/>
    <xf numFmtId="166" fontId="27" fillId="2" borderId="4" xfId="2" applyNumberFormat="1" applyFont="1" applyFill="1" applyBorder="1" applyAlignment="1" applyProtection="1">
      <alignment horizontal="right" indent="3"/>
    </xf>
    <xf numFmtId="166" fontId="27" fillId="2" borderId="4" xfId="2" applyNumberFormat="1" applyFont="1" applyFill="1" applyBorder="1" applyProtection="1"/>
    <xf numFmtId="7" fontId="27" fillId="2" borderId="0" xfId="2" applyNumberFormat="1" applyFont="1" applyFill="1" applyBorder="1" applyProtection="1"/>
    <xf numFmtId="166" fontId="27" fillId="2" borderId="0" xfId="2" applyNumberFormat="1" applyFont="1" applyFill="1" applyBorder="1" applyAlignment="1" applyProtection="1">
      <alignment horizontal="right" indent="3"/>
    </xf>
    <xf numFmtId="166" fontId="27" fillId="2" borderId="0" xfId="2" applyNumberFormat="1" applyFont="1" applyFill="1" applyBorder="1" applyProtection="1"/>
    <xf numFmtId="0" fontId="27" fillId="5" borderId="0" xfId="3" applyFont="1" applyFill="1" applyAlignment="1" applyProtection="1">
      <alignment horizontal="right" vertical="top" wrapText="1" indent="3"/>
      <protection locked="0"/>
    </xf>
    <xf numFmtId="0" fontId="31" fillId="2" borderId="2" xfId="0" applyFont="1" applyFill="1" applyBorder="1"/>
    <xf numFmtId="0" fontId="27" fillId="2" borderId="2" xfId="0" applyFont="1" applyFill="1" applyBorder="1"/>
    <xf numFmtId="0" fontId="0" fillId="2" borderId="2" xfId="0" applyFill="1" applyBorder="1"/>
    <xf numFmtId="0" fontId="9" fillId="2" borderId="0" xfId="0" applyFont="1" applyFill="1"/>
    <xf numFmtId="0" fontId="27" fillId="2" borderId="0" xfId="0" applyFont="1" applyFill="1"/>
    <xf numFmtId="0" fontId="27" fillId="2" borderId="15" xfId="0" applyFont="1" applyFill="1" applyBorder="1" applyAlignment="1">
      <alignment horizontal="right"/>
    </xf>
    <xf numFmtId="0" fontId="27" fillId="2" borderId="15" xfId="0" applyFont="1" applyFill="1" applyBorder="1"/>
    <xf numFmtId="0" fontId="27" fillId="2" borderId="0" xfId="0" applyFont="1" applyFill="1" applyAlignment="1">
      <alignment horizontal="left" indent="2"/>
    </xf>
    <xf numFmtId="0" fontId="28" fillId="2" borderId="0" xfId="3" applyFont="1" applyFill="1" applyAlignment="1">
      <alignment horizontal="center" vertical="top" wrapText="1"/>
    </xf>
    <xf numFmtId="0" fontId="27" fillId="2" borderId="0" xfId="0" quotePrefix="1" applyFont="1" applyFill="1" applyAlignment="1">
      <alignment horizontal="left" indent="2"/>
    </xf>
    <xf numFmtId="0" fontId="30" fillId="2" borderId="0" xfId="0" applyFont="1" applyFill="1"/>
    <xf numFmtId="0" fontId="27" fillId="2" borderId="0" xfId="0" applyFont="1" applyFill="1" applyAlignment="1">
      <alignment horizontal="left"/>
    </xf>
    <xf numFmtId="0" fontId="27" fillId="2" borderId="0" xfId="0" applyFont="1" applyFill="1" applyAlignment="1">
      <alignment horizontal="right"/>
    </xf>
    <xf numFmtId="0" fontId="8" fillId="2" borderId="0" xfId="0" applyFont="1" applyFill="1"/>
    <xf numFmtId="0" fontId="10" fillId="2" borderId="0" xfId="0" applyFont="1" applyFill="1"/>
    <xf numFmtId="0" fontId="14" fillId="2" borderId="0" xfId="0" applyFont="1" applyFill="1"/>
    <xf numFmtId="0" fontId="15" fillId="2" borderId="0" xfId="0" applyFont="1" applyFill="1"/>
    <xf numFmtId="0" fontId="21" fillId="5" borderId="0" xfId="3" applyFont="1" applyFill="1" applyAlignment="1">
      <alignment horizontal="center" vertical="top" wrapText="1"/>
    </xf>
    <xf numFmtId="0" fontId="31" fillId="2" borderId="2" xfId="0" applyFont="1" applyFill="1" applyBorder="1" applyAlignment="1">
      <alignment horizontal="left"/>
    </xf>
    <xf numFmtId="0" fontId="4" fillId="2" borderId="2" xfId="0" applyFont="1" applyFill="1" applyBorder="1"/>
    <xf numFmtId="0" fontId="11" fillId="2" borderId="0" xfId="0" applyFont="1" applyFill="1"/>
    <xf numFmtId="0" fontId="11" fillId="2" borderId="0" xfId="0" applyFont="1" applyFill="1" applyAlignment="1">
      <alignment horizontal="left"/>
    </xf>
    <xf numFmtId="0" fontId="27" fillId="2" borderId="0" xfId="0" quotePrefix="1" applyFont="1" applyFill="1" applyAlignment="1">
      <alignment horizontal="center"/>
    </xf>
    <xf numFmtId="0" fontId="27" fillId="2" borderId="4" xfId="0" applyFont="1" applyFill="1" applyBorder="1" applyAlignment="1">
      <alignment horizontal="center"/>
    </xf>
    <xf numFmtId="0" fontId="27" fillId="2" borderId="0" xfId="0" applyFont="1" applyFill="1" applyAlignment="1">
      <alignment horizontal="center"/>
    </xf>
    <xf numFmtId="0" fontId="16" fillId="2" borderId="0" xfId="0" applyFont="1" applyFill="1"/>
    <xf numFmtId="0" fontId="27" fillId="2" borderId="4" xfId="0" applyFont="1" applyFill="1" applyBorder="1" applyAlignment="1">
      <alignment horizontal="right"/>
    </xf>
    <xf numFmtId="0" fontId="27" fillId="2" borderId="0" xfId="0" quotePrefix="1" applyFont="1" applyFill="1" applyAlignment="1">
      <alignment horizontal="right"/>
    </xf>
    <xf numFmtId="0" fontId="27" fillId="2" borderId="0" xfId="0" applyFont="1" applyFill="1" applyAlignment="1">
      <alignment wrapText="1"/>
    </xf>
    <xf numFmtId="0" fontId="27" fillId="2" borderId="5" xfId="0" applyFont="1" applyFill="1" applyBorder="1" applyAlignment="1">
      <alignment horizontal="right"/>
    </xf>
    <xf numFmtId="0" fontId="28" fillId="2" borderId="0" xfId="3" applyFont="1" applyFill="1" applyAlignment="1">
      <alignment horizontal="right" vertical="top" wrapText="1"/>
    </xf>
    <xf numFmtId="1" fontId="27" fillId="2" borderId="0" xfId="0" applyNumberFormat="1" applyFont="1" applyFill="1"/>
    <xf numFmtId="0" fontId="34" fillId="2" borderId="0" xfId="0" applyFont="1" applyFill="1"/>
    <xf numFmtId="0" fontId="27" fillId="2" borderId="0" xfId="0" applyFont="1" applyFill="1" applyAlignment="1">
      <alignment horizontal="left" wrapText="1"/>
    </xf>
    <xf numFmtId="164" fontId="27" fillId="2" borderId="0" xfId="0" applyNumberFormat="1" applyFont="1" applyFill="1"/>
    <xf numFmtId="164" fontId="27" fillId="2" borderId="0" xfId="0" applyNumberFormat="1" applyFont="1" applyFill="1" applyAlignment="1">
      <alignment horizontal="right" indent="3"/>
    </xf>
    <xf numFmtId="164" fontId="14" fillId="2" borderId="0" xfId="0" applyNumberFormat="1" applyFont="1" applyFill="1"/>
    <xf numFmtId="0" fontId="27" fillId="2" borderId="0" xfId="0" applyFont="1" applyFill="1" applyAlignment="1">
      <alignment horizontal="right" indent="3"/>
    </xf>
    <xf numFmtId="0" fontId="28" fillId="2" borderId="0" xfId="3" applyFont="1" applyFill="1" applyAlignment="1">
      <alignment horizontal="right" vertical="top" wrapText="1" indent="3"/>
    </xf>
    <xf numFmtId="1" fontId="27" fillId="2" borderId="0" xfId="0" applyNumberFormat="1" applyFont="1" applyFill="1" applyAlignment="1">
      <alignment horizontal="right" indent="3"/>
    </xf>
    <xf numFmtId="0" fontId="27" fillId="2" borderId="4" xfId="0" applyFont="1" applyFill="1" applyBorder="1"/>
    <xf numFmtId="0" fontId="12" fillId="2" borderId="0" xfId="0" applyFont="1" applyFill="1"/>
    <xf numFmtId="0" fontId="13" fillId="2" borderId="0" xfId="0" applyFont="1" applyFill="1"/>
    <xf numFmtId="0" fontId="32" fillId="4" borderId="6" xfId="0" applyFont="1" applyFill="1" applyBorder="1" applyAlignment="1">
      <alignment horizontal="center"/>
    </xf>
    <xf numFmtId="0" fontId="32" fillId="4" borderId="3" xfId="0" applyFont="1" applyFill="1" applyBorder="1" applyAlignment="1">
      <alignment horizontal="center"/>
    </xf>
    <xf numFmtId="0" fontId="32" fillId="4" borderId="7" xfId="0" applyFont="1" applyFill="1" applyBorder="1" applyAlignment="1">
      <alignment horizontal="center"/>
    </xf>
    <xf numFmtId="0" fontId="33" fillId="2" borderId="0" xfId="0" applyFont="1" applyFill="1" applyAlignment="1">
      <alignment horizontal="left" vertical="top" wrapText="1"/>
    </xf>
    <xf numFmtId="0" fontId="24" fillId="4" borderId="9" xfId="6" applyFont="1" applyFill="1" applyBorder="1"/>
    <xf numFmtId="0" fontId="24" fillId="4" borderId="10" xfId="6" applyFont="1" applyFill="1" applyBorder="1"/>
    <xf numFmtId="0" fontId="21" fillId="2" borderId="0" xfId="6" applyFont="1" applyFill="1" applyAlignment="1">
      <alignment horizontal="left" wrapText="1"/>
    </xf>
    <xf numFmtId="0" fontId="26" fillId="2" borderId="0" xfId="8" applyFont="1" applyFill="1" applyAlignment="1">
      <alignment horizontal="left" wrapText="1"/>
    </xf>
    <xf numFmtId="0" fontId="20" fillId="4" borderId="9" xfId="7" applyFont="1" applyFill="1" applyBorder="1" applyAlignment="1">
      <alignment horizontal="center"/>
    </xf>
    <xf numFmtId="0" fontId="20" fillId="4" borderId="10" xfId="7" applyFont="1" applyFill="1" applyBorder="1" applyAlignment="1">
      <alignment horizontal="center"/>
    </xf>
    <xf numFmtId="0" fontId="20" fillId="4" borderId="11" xfId="7" applyFont="1" applyFill="1" applyBorder="1" applyAlignment="1">
      <alignment horizontal="center"/>
    </xf>
    <xf numFmtId="0" fontId="21" fillId="2" borderId="0" xfId="6" applyFont="1" applyFill="1" applyAlignment="1">
      <alignment horizontal="right"/>
    </xf>
    <xf numFmtId="0" fontId="1" fillId="2" borderId="0" xfId="6" applyFill="1"/>
    <xf numFmtId="0" fontId="23" fillId="3" borderId="12" xfId="5" applyFont="1" applyBorder="1" applyAlignment="1">
      <alignment horizontal="center"/>
    </xf>
    <xf numFmtId="0" fontId="23" fillId="3" borderId="13" xfId="5" applyFont="1" applyBorder="1" applyAlignment="1">
      <alignment horizontal="center"/>
    </xf>
    <xf numFmtId="0" fontId="23" fillId="3" borderId="14" xfId="5" applyFont="1" applyBorder="1" applyAlignment="1">
      <alignment horizontal="center"/>
    </xf>
    <xf numFmtId="0" fontId="21" fillId="5" borderId="0" xfId="3" applyFont="1" applyFill="1" applyAlignment="1" applyProtection="1">
      <alignment horizontal="right" vertical="top" wrapText="1"/>
      <protection locked="0"/>
    </xf>
    <xf numFmtId="0" fontId="27" fillId="2" borderId="0" xfId="0" applyFont="1" applyFill="1" applyAlignment="1">
      <alignment horizontal="left" wrapText="1"/>
    </xf>
    <xf numFmtId="0" fontId="35" fillId="2" borderId="0" xfId="0" applyFont="1" applyFill="1" applyAlignment="1">
      <alignment horizontal="left" vertical="top"/>
    </xf>
    <xf numFmtId="0" fontId="21" fillId="2" borderId="0" xfId="3" applyFont="1" applyFill="1" applyAlignment="1" applyProtection="1">
      <alignment vertical="top" wrapText="1"/>
      <protection locked="0"/>
    </xf>
  </cellXfs>
  <cellStyles count="9">
    <cellStyle name="Comma" xfId="1" builtinId="3"/>
    <cellStyle name="Currency" xfId="2" builtinId="4"/>
    <cellStyle name="Hyperlink" xfId="8" builtinId="8"/>
    <cellStyle name="Normal" xfId="0" builtinId="0"/>
    <cellStyle name="Normal 2" xfId="3" xr:uid="{00000000-0005-0000-0000-000003000000}"/>
    <cellStyle name="Normal 2 2" xfId="7" xr:uid="{622BFBDB-D0C7-4A39-8A35-43C1A4576924}"/>
    <cellStyle name="Normal 3" xfId="6" xr:uid="{09F23DB5-63D6-4DA3-BB49-1C21EC4F2F4C}"/>
    <cellStyle name="Output" xfId="5" builtinId="21"/>
    <cellStyle name="Percent" xfId="4" builtinId="5"/>
  </cellStyles>
  <dxfs count="4">
    <dxf>
      <font>
        <color theme="0"/>
      </font>
      <fill>
        <patternFill>
          <bgColor theme="0"/>
        </patternFill>
      </fill>
    </dxf>
    <dxf>
      <font>
        <b val="0"/>
        <i val="0"/>
        <u val="none"/>
        <color theme="0"/>
      </font>
      <border>
        <bottom/>
      </border>
    </dxf>
    <dxf>
      <font>
        <color theme="0"/>
      </font>
      <fill>
        <patternFill>
          <bgColor theme="0"/>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2581275</xdr:colOff>
      <xdr:row>3</xdr:row>
      <xdr:rowOff>159100</xdr:rowOff>
    </xdr:from>
    <xdr:to>
      <xdr:col>3</xdr:col>
      <xdr:colOff>92075</xdr:colOff>
      <xdr:row>7</xdr:row>
      <xdr:rowOff>38675</xdr:rowOff>
    </xdr:to>
    <xdr:pic>
      <xdr:nvPicPr>
        <xdr:cNvPr id="2" name="Picture 1" descr="University of Missouri Extension">
          <a:extLst>
            <a:ext uri="{FF2B5EF4-FFF2-40B4-BE49-F238E27FC236}">
              <a16:creationId xmlns:a16="http://schemas.microsoft.com/office/drawing/2014/main" id="{A468E524-F287-467D-B697-22E0F2EE97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1475" y="863950"/>
          <a:ext cx="2292350" cy="7177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missouri.edu/publications/g93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CE7F1-1CD4-4FB4-A038-B9F77AA8370B}">
  <dimension ref="A1:M36"/>
  <sheetViews>
    <sheetView workbookViewId="0">
      <selection activeCell="E9" sqref="E9"/>
    </sheetView>
  </sheetViews>
  <sheetFormatPr defaultColWidth="0" defaultRowHeight="16.5" customHeight="1" zeroHeight="1" x14ac:dyDescent="0.3"/>
  <cols>
    <col min="1" max="1" width="3.5703125" style="11" customWidth="1"/>
    <col min="2" max="2" width="20.42578125" style="11" customWidth="1"/>
    <col min="3" max="3" width="71.7109375" style="11" customWidth="1"/>
    <col min="4" max="4" width="14.28515625" style="11" customWidth="1"/>
    <col min="5" max="5" width="3.5703125" style="11" customWidth="1"/>
    <col min="6" max="8" width="10.28515625" style="11" hidden="1" customWidth="1"/>
    <col min="9" max="13" width="0" style="11" hidden="1" customWidth="1"/>
    <col min="14" max="16384" width="10.28515625" style="11" hidden="1"/>
  </cols>
  <sheetData>
    <row r="1" spans="1:13" ht="17.25" customHeight="1" thickBot="1" x14ac:dyDescent="0.35">
      <c r="A1" s="10"/>
      <c r="B1" s="10"/>
      <c r="C1" s="10"/>
      <c r="D1" s="10"/>
      <c r="E1" s="10"/>
      <c r="F1" s="10"/>
      <c r="G1" s="10"/>
      <c r="H1" s="10"/>
      <c r="I1" s="10"/>
      <c r="J1" s="10"/>
      <c r="K1" s="10"/>
      <c r="L1" s="10"/>
      <c r="M1" s="10"/>
    </row>
    <row r="2" spans="1:13" ht="21.75" customHeight="1" thickBot="1" x14ac:dyDescent="0.4">
      <c r="A2" s="10"/>
      <c r="B2" s="86" t="s">
        <v>54</v>
      </c>
      <c r="C2" s="87"/>
      <c r="D2" s="88"/>
      <c r="E2" s="10"/>
      <c r="F2" s="10"/>
      <c r="G2" s="10"/>
      <c r="H2" s="10"/>
    </row>
    <row r="3" spans="1:13" ht="16.5" customHeight="1" x14ac:dyDescent="0.3">
      <c r="A3" s="10"/>
      <c r="B3" s="89" t="s">
        <v>81</v>
      </c>
      <c r="C3" s="89"/>
      <c r="D3" s="89"/>
      <c r="E3" s="10"/>
      <c r="F3" s="10"/>
      <c r="G3" s="10"/>
      <c r="H3" s="10"/>
    </row>
    <row r="4" spans="1:13" ht="16.5" customHeight="1" x14ac:dyDescent="0.3">
      <c r="A4" s="10"/>
      <c r="B4" s="90"/>
      <c r="C4" s="90"/>
      <c r="D4" s="90"/>
      <c r="E4" s="10"/>
      <c r="F4" s="10"/>
      <c r="G4" s="10"/>
      <c r="H4" s="10"/>
    </row>
    <row r="5" spans="1:13" x14ac:dyDescent="0.3">
      <c r="A5" s="10"/>
      <c r="B5" s="13" t="s">
        <v>53</v>
      </c>
      <c r="C5" s="14"/>
      <c r="D5" s="12"/>
      <c r="E5" s="10"/>
      <c r="F5" s="10"/>
      <c r="G5" s="10"/>
      <c r="H5" s="10"/>
    </row>
    <row r="6" spans="1:13" x14ac:dyDescent="0.3">
      <c r="A6" s="10"/>
      <c r="B6" s="15" t="s">
        <v>55</v>
      </c>
      <c r="C6" s="12"/>
      <c r="D6" s="12"/>
      <c r="E6" s="10"/>
      <c r="F6" s="10"/>
      <c r="G6" s="10"/>
      <c r="H6" s="10"/>
    </row>
    <row r="7" spans="1:13" x14ac:dyDescent="0.3">
      <c r="A7" s="10"/>
      <c r="B7" s="15" t="s">
        <v>79</v>
      </c>
      <c r="C7" s="14"/>
      <c r="D7" s="12"/>
      <c r="E7" s="10"/>
      <c r="F7" s="10"/>
      <c r="G7" s="10"/>
      <c r="H7" s="10"/>
    </row>
    <row r="8" spans="1:13" ht="16.5" customHeight="1" x14ac:dyDescent="0.3">
      <c r="A8" s="10"/>
      <c r="B8" s="12"/>
      <c r="C8" s="16"/>
      <c r="D8" s="12"/>
      <c r="E8" s="10"/>
      <c r="F8" s="10"/>
      <c r="G8" s="10"/>
      <c r="H8" s="10"/>
    </row>
    <row r="9" spans="1:13" ht="30" customHeight="1" x14ac:dyDescent="0.3">
      <c r="A9" s="10"/>
      <c r="B9" s="84" t="s">
        <v>82</v>
      </c>
      <c r="C9" s="84"/>
      <c r="D9" s="84"/>
      <c r="E9" s="10"/>
      <c r="F9" s="10"/>
      <c r="G9" s="10"/>
      <c r="H9" s="10"/>
    </row>
    <row r="10" spans="1:13" ht="16.5" customHeight="1" x14ac:dyDescent="0.3">
      <c r="A10" s="10"/>
      <c r="B10" s="17"/>
      <c r="C10" s="17"/>
      <c r="D10" s="17"/>
      <c r="E10" s="10"/>
      <c r="F10" s="10"/>
      <c r="G10" s="10"/>
      <c r="H10" s="10"/>
    </row>
    <row r="11" spans="1:13" ht="49.5" customHeight="1" x14ac:dyDescent="0.3">
      <c r="A11" s="10"/>
      <c r="B11" s="84" t="s">
        <v>83</v>
      </c>
      <c r="C11" s="84"/>
      <c r="D11" s="84"/>
      <c r="E11" s="10"/>
      <c r="F11" s="10"/>
      <c r="G11" s="10"/>
      <c r="H11" s="10"/>
    </row>
    <row r="12" spans="1:13" ht="16.5" customHeight="1" x14ac:dyDescent="0.3">
      <c r="A12" s="10"/>
      <c r="B12" s="17"/>
      <c r="C12" s="17"/>
      <c r="D12" s="17"/>
      <c r="E12" s="10"/>
      <c r="F12" s="10"/>
      <c r="G12" s="10"/>
      <c r="H12" s="10"/>
    </row>
    <row r="13" spans="1:13" ht="49.5" customHeight="1" x14ac:dyDescent="0.3">
      <c r="A13" s="10"/>
      <c r="B13" s="84" t="s">
        <v>85</v>
      </c>
      <c r="C13" s="84"/>
      <c r="D13" s="84"/>
      <c r="E13" s="10"/>
      <c r="F13" s="10"/>
      <c r="G13" s="10"/>
      <c r="H13" s="10"/>
    </row>
    <row r="14" spans="1:13" ht="16.5" customHeight="1" x14ac:dyDescent="0.3">
      <c r="A14" s="10"/>
      <c r="B14" s="85" t="s">
        <v>84</v>
      </c>
      <c r="C14" s="85"/>
      <c r="D14" s="85"/>
      <c r="E14" s="10"/>
      <c r="F14" s="10"/>
      <c r="G14" s="10"/>
      <c r="H14" s="10"/>
    </row>
    <row r="15" spans="1:13" ht="16.5" customHeight="1" x14ac:dyDescent="0.3">
      <c r="A15" s="10"/>
      <c r="B15" s="17"/>
      <c r="C15" s="17"/>
      <c r="D15" s="17"/>
      <c r="E15" s="10"/>
      <c r="F15" s="10"/>
      <c r="G15" s="10"/>
      <c r="H15" s="10"/>
    </row>
    <row r="16" spans="1:13" ht="15" customHeight="1" x14ac:dyDescent="0.3">
      <c r="A16" s="10"/>
      <c r="B16" s="91" t="s">
        <v>80</v>
      </c>
      <c r="C16" s="92"/>
      <c r="D16" s="93"/>
      <c r="E16" s="10"/>
      <c r="F16" s="10"/>
      <c r="G16" s="10"/>
      <c r="H16" s="10"/>
    </row>
    <row r="17" spans="1:8" ht="17.25" thickBot="1" x14ac:dyDescent="0.35">
      <c r="A17" s="10"/>
      <c r="B17" s="10"/>
      <c r="C17" s="10"/>
      <c r="D17" s="10"/>
      <c r="E17" s="10"/>
      <c r="F17" s="10"/>
      <c r="G17" s="10"/>
      <c r="H17" s="10"/>
    </row>
    <row r="18" spans="1:8" ht="21" thickBot="1" x14ac:dyDescent="0.4">
      <c r="A18" s="10"/>
      <c r="B18" s="82"/>
      <c r="C18" s="83"/>
      <c r="D18" s="83"/>
      <c r="E18" s="10"/>
      <c r="F18" s="10"/>
      <c r="G18" s="10"/>
      <c r="H18" s="10"/>
    </row>
    <row r="19" spans="1:8" hidden="1" x14ac:dyDescent="0.3">
      <c r="A19" s="10"/>
      <c r="B19" s="10"/>
      <c r="C19" s="10"/>
      <c r="D19" s="10"/>
      <c r="E19" s="10"/>
      <c r="F19" s="10"/>
      <c r="G19" s="10"/>
      <c r="H19" s="10"/>
    </row>
    <row r="20" spans="1:8" hidden="1" x14ac:dyDescent="0.3">
      <c r="A20" s="10"/>
      <c r="B20" s="10"/>
      <c r="C20" s="10"/>
      <c r="D20" s="10"/>
      <c r="E20" s="10"/>
      <c r="F20" s="10"/>
      <c r="G20" s="10"/>
      <c r="H20" s="10"/>
    </row>
    <row r="21" spans="1:8" hidden="1" x14ac:dyDescent="0.3">
      <c r="A21" s="10"/>
      <c r="B21" s="10"/>
      <c r="C21" s="10"/>
      <c r="D21" s="10"/>
      <c r="E21" s="10"/>
      <c r="F21" s="10"/>
      <c r="G21" s="10"/>
      <c r="H21" s="10"/>
    </row>
    <row r="22" spans="1:8" hidden="1" x14ac:dyDescent="0.3">
      <c r="A22" s="10"/>
      <c r="B22" s="10"/>
      <c r="C22" s="10"/>
      <c r="D22" s="10"/>
      <c r="E22" s="10"/>
      <c r="F22" s="10"/>
      <c r="G22" s="10"/>
      <c r="H22" s="10"/>
    </row>
    <row r="23" spans="1:8" hidden="1" x14ac:dyDescent="0.3">
      <c r="A23" s="10"/>
      <c r="B23" s="10"/>
      <c r="C23" s="10"/>
      <c r="D23" s="10"/>
      <c r="E23" s="10"/>
      <c r="F23" s="10"/>
      <c r="G23" s="10"/>
      <c r="H23" s="10"/>
    </row>
    <row r="24" spans="1:8" hidden="1" x14ac:dyDescent="0.3">
      <c r="A24" s="10"/>
      <c r="B24" s="10"/>
      <c r="C24" s="10"/>
      <c r="D24" s="10"/>
      <c r="E24" s="10"/>
      <c r="F24" s="10"/>
      <c r="G24" s="10"/>
      <c r="H24" s="10"/>
    </row>
    <row r="25" spans="1:8" hidden="1" x14ac:dyDescent="0.3">
      <c r="A25" s="10"/>
      <c r="B25" s="10"/>
      <c r="C25" s="10"/>
      <c r="D25" s="10"/>
      <c r="E25" s="10"/>
      <c r="F25" s="10"/>
      <c r="G25" s="10"/>
      <c r="H25" s="10"/>
    </row>
    <row r="26" spans="1:8" hidden="1" x14ac:dyDescent="0.3">
      <c r="A26" s="10"/>
      <c r="B26" s="10"/>
      <c r="C26" s="10"/>
      <c r="D26" s="10"/>
      <c r="E26" s="10"/>
      <c r="F26" s="10"/>
      <c r="G26" s="10"/>
      <c r="H26" s="10"/>
    </row>
    <row r="27" spans="1:8" hidden="1" x14ac:dyDescent="0.3">
      <c r="A27" s="10"/>
      <c r="B27" s="10"/>
      <c r="C27" s="10"/>
      <c r="D27" s="10"/>
      <c r="E27" s="10"/>
      <c r="F27" s="10"/>
      <c r="G27" s="10"/>
      <c r="H27" s="10"/>
    </row>
    <row r="28" spans="1:8" hidden="1" x14ac:dyDescent="0.3">
      <c r="A28" s="10"/>
    </row>
    <row r="29" spans="1:8" hidden="1" x14ac:dyDescent="0.3">
      <c r="A29" s="10"/>
    </row>
    <row r="30" spans="1:8" hidden="1" x14ac:dyDescent="0.3">
      <c r="A30" s="10"/>
    </row>
    <row r="33" s="11" customFormat="1" ht="16.5" hidden="1" customHeight="1" x14ac:dyDescent="0.3"/>
    <row r="34" s="11" customFormat="1" ht="16.5" hidden="1" customHeight="1" x14ac:dyDescent="0.3"/>
    <row r="35" s="11" customFormat="1" ht="16.5" hidden="1" customHeight="1" x14ac:dyDescent="0.3"/>
    <row r="36" s="11" customFormat="1" ht="16.5" hidden="1" customHeight="1" x14ac:dyDescent="0.3"/>
  </sheetData>
  <sheetProtection sheet="1" objects="1" scenarios="1"/>
  <mergeCells count="9">
    <mergeCell ref="B18:D18"/>
    <mergeCell ref="B11:D11"/>
    <mergeCell ref="B13:D13"/>
    <mergeCell ref="B14:D14"/>
    <mergeCell ref="B2:D2"/>
    <mergeCell ref="B3:D3"/>
    <mergeCell ref="B4:D4"/>
    <mergeCell ref="B9:D9"/>
    <mergeCell ref="B16:D16"/>
  </mergeCells>
  <hyperlinks>
    <hyperlink ref="B14:D14" r:id="rId1" display="MU Extension publication G9330, Calculating the Value of Manure as a Fertilizer Source" xr:uid="{64FEFC0F-1A41-43DA-9A04-3971E29EDF1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22"/>
  <sheetViews>
    <sheetView tabSelected="1" zoomScaleNormal="100" zoomScaleSheetLayoutView="100" workbookViewId="0">
      <selection activeCell="N25" sqref="N25"/>
    </sheetView>
  </sheetViews>
  <sheetFormatPr defaultColWidth="0" defaultRowHeight="12.75" zeroHeight="1" x14ac:dyDescent="0.2"/>
  <cols>
    <col min="1" max="1" width="3.28515625" style="1" customWidth="1"/>
    <col min="2" max="2" width="2.28515625" style="1" customWidth="1"/>
    <col min="3" max="3" width="44.7109375" style="1" customWidth="1"/>
    <col min="4" max="4" width="19.28515625" style="1" customWidth="1"/>
    <col min="5" max="5" width="0.85546875" style="1" customWidth="1"/>
    <col min="6" max="6" width="15.7109375" style="1" customWidth="1"/>
    <col min="7" max="7" width="0.85546875" style="1" customWidth="1"/>
    <col min="8" max="8" width="15.7109375" style="1" customWidth="1"/>
    <col min="9" max="9" width="0.85546875" style="1" customWidth="1"/>
    <col min="10" max="10" width="15.7109375" style="1" customWidth="1"/>
    <col min="11" max="11" width="0.85546875" style="1" customWidth="1"/>
    <col min="12" max="12" width="15.7109375" style="1" customWidth="1"/>
    <col min="13" max="13" width="2.28515625" style="1" customWidth="1"/>
    <col min="14" max="14" width="4.42578125" style="1" customWidth="1"/>
    <col min="15" max="16" width="0" style="1" hidden="1" customWidth="1"/>
    <col min="17" max="16384" width="9.140625" style="1" hidden="1"/>
  </cols>
  <sheetData>
    <row r="1" spans="1:14" ht="13.5" thickBot="1" x14ac:dyDescent="0.25"/>
    <row r="2" spans="1:14" ht="21.75" thickBot="1" x14ac:dyDescent="0.4">
      <c r="B2" s="86" t="s">
        <v>54</v>
      </c>
      <c r="C2" s="87"/>
      <c r="D2" s="87"/>
      <c r="E2" s="87"/>
      <c r="F2" s="87"/>
      <c r="G2" s="87"/>
      <c r="H2" s="87"/>
      <c r="I2" s="87"/>
      <c r="J2" s="87"/>
      <c r="K2" s="87"/>
      <c r="L2" s="87"/>
      <c r="M2" s="88"/>
    </row>
    <row r="3" spans="1:14" ht="16.5" customHeight="1" x14ac:dyDescent="0.2"/>
    <row r="4" spans="1:14" ht="16.5" customHeight="1" x14ac:dyDescent="0.25">
      <c r="C4" s="35" t="s">
        <v>88</v>
      </c>
      <c r="D4" s="36"/>
      <c r="E4" s="36"/>
      <c r="F4" s="36"/>
      <c r="G4" s="36"/>
      <c r="H4" s="36"/>
      <c r="I4" s="36"/>
      <c r="J4" s="36"/>
      <c r="K4" s="36"/>
      <c r="L4" s="36"/>
      <c r="M4" s="37"/>
    </row>
    <row r="5" spans="1:14" s="38" customFormat="1" ht="8.25" customHeight="1" x14ac:dyDescent="0.25">
      <c r="C5" s="39"/>
      <c r="D5" s="39"/>
      <c r="E5" s="39"/>
      <c r="F5" s="39"/>
      <c r="G5" s="39"/>
      <c r="H5" s="39"/>
      <c r="I5" s="39"/>
      <c r="J5" s="39"/>
      <c r="K5" s="39"/>
      <c r="L5" s="39"/>
    </row>
    <row r="6" spans="1:14" ht="16.5" customHeight="1" x14ac:dyDescent="0.25">
      <c r="C6" s="39" t="s">
        <v>89</v>
      </c>
      <c r="D6" s="40" t="s">
        <v>202</v>
      </c>
      <c r="E6" s="41"/>
      <c r="F6" s="41" t="s">
        <v>2</v>
      </c>
      <c r="G6" s="39"/>
      <c r="H6" s="39"/>
      <c r="I6" s="39"/>
      <c r="J6" s="39"/>
      <c r="K6" s="39"/>
      <c r="L6" s="39"/>
    </row>
    <row r="7" spans="1:14" ht="16.5" customHeight="1" x14ac:dyDescent="0.25">
      <c r="C7" s="42" t="s">
        <v>90</v>
      </c>
      <c r="D7" s="19">
        <v>0.5</v>
      </c>
      <c r="E7" s="39"/>
      <c r="F7" s="39" t="s">
        <v>67</v>
      </c>
      <c r="G7" s="43"/>
      <c r="H7" s="39"/>
      <c r="I7" s="39"/>
      <c r="J7" s="39"/>
      <c r="K7" s="39"/>
      <c r="L7" s="39"/>
    </row>
    <row r="8" spans="1:14" ht="16.5" customHeight="1" x14ac:dyDescent="0.35">
      <c r="C8" s="42" t="s">
        <v>86</v>
      </c>
      <c r="D8" s="19">
        <v>0.7</v>
      </c>
      <c r="E8" s="39"/>
      <c r="F8" s="39" t="s">
        <v>67</v>
      </c>
      <c r="G8" s="43"/>
      <c r="H8" s="39"/>
      <c r="I8" s="39"/>
      <c r="J8" s="39"/>
      <c r="K8" s="39"/>
      <c r="L8" s="39"/>
    </row>
    <row r="9" spans="1:14" ht="16.5" customHeight="1" x14ac:dyDescent="0.35">
      <c r="C9" s="44" t="s">
        <v>87</v>
      </c>
      <c r="D9" s="19">
        <v>0.4</v>
      </c>
      <c r="E9" s="39"/>
      <c r="F9" s="39" t="s">
        <v>67</v>
      </c>
      <c r="G9" s="43"/>
      <c r="H9" s="39"/>
      <c r="I9" s="39"/>
      <c r="J9" s="39"/>
      <c r="K9" s="39"/>
      <c r="L9" s="45"/>
    </row>
    <row r="10" spans="1:14" s="38" customFormat="1" ht="8.25" customHeight="1" x14ac:dyDescent="0.25">
      <c r="C10" s="44"/>
      <c r="D10" s="39"/>
      <c r="E10" s="39"/>
      <c r="F10" s="43"/>
      <c r="G10" s="43"/>
      <c r="H10" s="39"/>
      <c r="I10" s="39"/>
      <c r="J10" s="39"/>
      <c r="K10" s="39"/>
      <c r="L10" s="45"/>
    </row>
    <row r="11" spans="1:14" s="2" customFormat="1" ht="16.5" customHeight="1" x14ac:dyDescent="0.25">
      <c r="C11" s="46" t="s">
        <v>91</v>
      </c>
      <c r="D11" s="47" t="s">
        <v>1</v>
      </c>
      <c r="E11" s="39"/>
      <c r="F11" s="47" t="s">
        <v>66</v>
      </c>
      <c r="G11" s="43"/>
      <c r="H11" s="39" t="s">
        <v>2</v>
      </c>
      <c r="I11" s="39"/>
      <c r="J11" s="39"/>
      <c r="K11" s="39"/>
      <c r="L11" s="45"/>
    </row>
    <row r="12" spans="1:14" s="2" customFormat="1" ht="16.5" customHeight="1" x14ac:dyDescent="0.25">
      <c r="A12" s="1"/>
      <c r="B12" s="1"/>
      <c r="C12" s="42" t="s">
        <v>56</v>
      </c>
      <c r="D12" s="20" t="s">
        <v>112</v>
      </c>
      <c r="E12" s="39"/>
      <c r="F12" s="21">
        <v>175</v>
      </c>
      <c r="G12" s="43"/>
      <c r="H12" s="39" t="str">
        <f>IF(D12=$C$148,"",CONCATENATE(VLOOKUP(D12,$C$149:$N$222,11,FALSE)&amp;"/acre"))</f>
        <v>bu/acre</v>
      </c>
      <c r="I12" s="39"/>
      <c r="J12" s="39"/>
      <c r="K12" s="47"/>
      <c r="L12" s="39"/>
      <c r="M12" s="1"/>
      <c r="N12" s="48">
        <v>1</v>
      </c>
    </row>
    <row r="13" spans="1:14" ht="16.5" customHeight="1" x14ac:dyDescent="0.25">
      <c r="C13" s="42" t="s">
        <v>57</v>
      </c>
      <c r="D13" s="20" t="s">
        <v>136</v>
      </c>
      <c r="E13" s="39"/>
      <c r="F13" s="21">
        <v>50</v>
      </c>
      <c r="G13" s="43"/>
      <c r="H13" s="39" t="str">
        <f>IF(D13=$C$148,"",CONCATENATE(VLOOKUP(D13,$C$149:$N$222,11,FALSE)&amp;"/acre"))</f>
        <v>bu/acre</v>
      </c>
      <c r="I13" s="39"/>
      <c r="J13" s="39"/>
      <c r="K13" s="47"/>
      <c r="L13" s="39"/>
      <c r="N13" s="48">
        <f>IF(OR(LEFT(D13,4)="none",F13=0),0,1)</f>
        <v>1</v>
      </c>
    </row>
    <row r="14" spans="1:14" ht="16.5" customHeight="1" x14ac:dyDescent="0.25">
      <c r="C14" s="42" t="s">
        <v>58</v>
      </c>
      <c r="D14" s="20" t="s">
        <v>112</v>
      </c>
      <c r="E14" s="39"/>
      <c r="F14" s="21"/>
      <c r="G14" s="43"/>
      <c r="H14" s="39" t="str">
        <f>IF(D14=$C$148,"",CONCATENATE(VLOOKUP(D14,$C$149:$N$222,11,FALSE)&amp;"/acre"))</f>
        <v>bu/acre</v>
      </c>
      <c r="I14" s="39"/>
      <c r="J14" s="39"/>
      <c r="K14" s="47"/>
      <c r="L14" s="39"/>
      <c r="N14" s="48">
        <f>IF(OR(LEFT(D14,4)="none",F14=0),0,1)</f>
        <v>0</v>
      </c>
    </row>
    <row r="15" spans="1:14" ht="16.5" customHeight="1" x14ac:dyDescent="0.25">
      <c r="C15" s="42" t="s">
        <v>59</v>
      </c>
      <c r="D15" s="20" t="s">
        <v>136</v>
      </c>
      <c r="E15" s="39"/>
      <c r="F15" s="21"/>
      <c r="G15" s="43"/>
      <c r="H15" s="39" t="str">
        <f>IF(D15=$C$148,"",CONCATENATE(VLOOKUP(D15,$C$149:$N$222,11,FALSE)&amp;"/acre"))</f>
        <v>bu/acre</v>
      </c>
      <c r="I15" s="39"/>
      <c r="J15" s="39"/>
      <c r="K15" s="47"/>
      <c r="L15" s="39"/>
      <c r="N15" s="48">
        <f>IF(OR(LEFT(D15,4)="none",F15=0),0,1)</f>
        <v>0</v>
      </c>
    </row>
    <row r="16" spans="1:14" ht="8.25" customHeight="1" x14ac:dyDescent="0.25">
      <c r="A16" s="38"/>
      <c r="B16" s="38"/>
      <c r="C16" s="42"/>
      <c r="D16" s="39"/>
      <c r="E16" s="39"/>
      <c r="F16" s="43"/>
      <c r="G16" s="43"/>
      <c r="H16" s="39"/>
      <c r="I16" s="39"/>
      <c r="J16" s="47"/>
      <c r="K16" s="47"/>
      <c r="L16" s="39"/>
      <c r="M16" s="38"/>
      <c r="N16" s="49"/>
    </row>
    <row r="17" spans="1:15" s="38" customFormat="1" ht="16.5" customHeight="1" x14ac:dyDescent="0.25">
      <c r="A17" s="1"/>
      <c r="B17" s="1"/>
      <c r="C17" s="35" t="s">
        <v>93</v>
      </c>
      <c r="D17" s="36"/>
      <c r="E17" s="36"/>
      <c r="F17" s="36"/>
      <c r="G17" s="36"/>
      <c r="H17" s="36"/>
      <c r="I17" s="36"/>
      <c r="J17" s="36"/>
      <c r="K17" s="36"/>
      <c r="L17" s="36"/>
      <c r="M17" s="37"/>
      <c r="N17" s="48">
        <f>SUM(N12:N15)</f>
        <v>2</v>
      </c>
    </row>
    <row r="18" spans="1:15" ht="8.25" customHeight="1" x14ac:dyDescent="0.25">
      <c r="A18" s="38"/>
      <c r="B18" s="38"/>
      <c r="C18" s="39"/>
      <c r="D18" s="39"/>
      <c r="E18" s="39"/>
      <c r="F18" s="39"/>
      <c r="G18" s="39"/>
      <c r="H18" s="39"/>
      <c r="I18" s="39"/>
      <c r="J18" s="39"/>
      <c r="K18" s="39"/>
      <c r="L18" s="39"/>
      <c r="M18" s="38"/>
      <c r="N18" s="38"/>
      <c r="O18" s="50"/>
    </row>
    <row r="19" spans="1:15" s="38" customFormat="1" ht="16.5" customHeight="1" x14ac:dyDescent="0.25">
      <c r="A19" s="2"/>
      <c r="B19" s="2"/>
      <c r="C19" s="39" t="s">
        <v>92</v>
      </c>
      <c r="D19" s="20" t="s">
        <v>72</v>
      </c>
      <c r="E19" s="39"/>
      <c r="F19" s="42"/>
      <c r="G19" s="39"/>
      <c r="H19" s="42"/>
      <c r="I19" s="39"/>
      <c r="J19" s="39"/>
      <c r="K19" s="39"/>
      <c r="L19" s="39"/>
      <c r="M19" s="2"/>
      <c r="N19" s="50" t="s">
        <v>71</v>
      </c>
      <c r="O19" s="51"/>
    </row>
    <row r="20" spans="1:15" s="2" customFormat="1" ht="8.25" customHeight="1" x14ac:dyDescent="0.25">
      <c r="A20" s="38"/>
      <c r="B20" s="38"/>
      <c r="C20" s="39"/>
      <c r="D20" s="39"/>
      <c r="E20" s="39"/>
      <c r="F20" s="39"/>
      <c r="G20" s="39"/>
      <c r="H20" s="39"/>
      <c r="I20" s="39"/>
      <c r="J20" s="39"/>
      <c r="K20" s="39"/>
      <c r="L20" s="39"/>
      <c r="M20" s="38"/>
      <c r="N20" s="51" t="s">
        <v>72</v>
      </c>
    </row>
    <row r="21" spans="1:15" s="38" customFormat="1" ht="16.5" customHeight="1" x14ac:dyDescent="0.25">
      <c r="A21" s="1"/>
      <c r="B21" s="1"/>
      <c r="C21" s="39" t="s">
        <v>75</v>
      </c>
      <c r="D21" s="94" t="s">
        <v>165</v>
      </c>
      <c r="E21" s="94"/>
      <c r="F21" s="94"/>
      <c r="G21" s="43"/>
      <c r="H21" s="39"/>
      <c r="I21" s="39"/>
      <c r="J21" s="39"/>
      <c r="K21" s="43"/>
      <c r="L21" s="39"/>
      <c r="M21" s="1"/>
      <c r="N21" s="50"/>
    </row>
    <row r="22" spans="1:15" ht="8.25" customHeight="1" x14ac:dyDescent="0.25">
      <c r="A22" s="38"/>
      <c r="B22" s="38"/>
      <c r="C22" s="39"/>
      <c r="D22" s="43"/>
      <c r="E22" s="43"/>
      <c r="F22" s="43"/>
      <c r="G22" s="43"/>
      <c r="H22" s="39"/>
      <c r="I22" s="39"/>
      <c r="J22" s="43"/>
      <c r="K22" s="43"/>
      <c r="L22" s="39"/>
      <c r="M22" s="38"/>
      <c r="N22" s="51" t="s">
        <v>73</v>
      </c>
    </row>
    <row r="23" spans="1:15" s="38" customFormat="1" ht="16.5" customHeight="1" x14ac:dyDescent="0.25">
      <c r="A23" s="1"/>
      <c r="B23" s="1"/>
      <c r="C23" s="39" t="s">
        <v>95</v>
      </c>
      <c r="D23" s="22">
        <v>500</v>
      </c>
      <c r="E23" s="43"/>
      <c r="F23" s="23" t="s">
        <v>76</v>
      </c>
      <c r="G23" s="43"/>
      <c r="H23" s="39"/>
      <c r="I23" s="39"/>
      <c r="J23" s="43"/>
      <c r="K23" s="43"/>
      <c r="L23" s="39"/>
      <c r="M23" s="1"/>
      <c r="N23" s="51" t="s">
        <v>74</v>
      </c>
    </row>
    <row r="24" spans="1:15" ht="8.25" customHeight="1" x14ac:dyDescent="0.25">
      <c r="A24" s="38"/>
      <c r="B24" s="38"/>
      <c r="C24" s="39"/>
      <c r="D24" s="43"/>
      <c r="E24" s="43"/>
      <c r="F24" s="43"/>
      <c r="G24" s="43"/>
      <c r="H24" s="39"/>
      <c r="I24" s="39"/>
      <c r="J24" s="18"/>
      <c r="K24" s="18"/>
      <c r="L24" s="39"/>
      <c r="M24" s="38"/>
      <c r="N24" s="51"/>
    </row>
    <row r="25" spans="1:15" s="38" customFormat="1" ht="16.5" customHeight="1" x14ac:dyDescent="0.25">
      <c r="A25" s="1"/>
      <c r="B25" s="1"/>
      <c r="C25" s="39" t="s">
        <v>96</v>
      </c>
      <c r="D25" s="20" t="s">
        <v>7</v>
      </c>
      <c r="E25" s="43"/>
      <c r="F25" s="39"/>
      <c r="G25" s="43"/>
      <c r="H25" s="39"/>
      <c r="I25" s="39"/>
      <c r="J25" s="39"/>
      <c r="K25" s="39"/>
      <c r="L25" s="39"/>
      <c r="M25" s="1"/>
      <c r="N25" s="51" t="s">
        <v>76</v>
      </c>
    </row>
    <row r="26" spans="1:15" ht="16.5" customHeight="1" x14ac:dyDescent="0.25">
      <c r="C26" s="39"/>
      <c r="D26" s="39"/>
      <c r="E26" s="39"/>
      <c r="F26" s="39"/>
      <c r="G26" s="39"/>
      <c r="H26" s="39"/>
      <c r="I26" s="39"/>
      <c r="J26" s="39"/>
      <c r="K26" s="39"/>
      <c r="L26" s="39"/>
      <c r="N26" s="50" t="s">
        <v>77</v>
      </c>
    </row>
    <row r="27" spans="1:15" ht="16.5" customHeight="1" x14ac:dyDescent="0.25">
      <c r="A27" s="2"/>
      <c r="B27" s="2"/>
      <c r="C27" s="53" t="s">
        <v>94</v>
      </c>
      <c r="D27" s="36"/>
      <c r="E27" s="36"/>
      <c r="F27" s="36"/>
      <c r="G27" s="36"/>
      <c r="H27" s="36"/>
      <c r="I27" s="36"/>
      <c r="J27" s="36"/>
      <c r="K27" s="36"/>
      <c r="L27" s="36"/>
      <c r="M27" s="54"/>
      <c r="N27" s="2"/>
    </row>
    <row r="28" spans="1:15" s="2" customFormat="1" ht="8.25" customHeight="1" x14ac:dyDescent="0.2">
      <c r="A28" s="55"/>
      <c r="B28" s="55"/>
      <c r="C28" s="56"/>
      <c r="D28" s="55"/>
      <c r="E28" s="55"/>
      <c r="F28" s="55"/>
      <c r="G28" s="55"/>
      <c r="H28" s="55"/>
      <c r="I28" s="55"/>
      <c r="J28" s="55"/>
      <c r="K28" s="55"/>
      <c r="L28" s="55"/>
      <c r="M28" s="55"/>
      <c r="N28" s="55"/>
      <c r="O28" s="50"/>
    </row>
    <row r="29" spans="1:15" s="55" customFormat="1" ht="18.75" x14ac:dyDescent="0.35">
      <c r="A29" s="2"/>
      <c r="B29" s="2"/>
      <c r="C29" s="46"/>
      <c r="D29" s="39"/>
      <c r="E29" s="57"/>
      <c r="F29" s="58" t="s">
        <v>97</v>
      </c>
      <c r="G29" s="57"/>
      <c r="H29" s="58" t="s">
        <v>3</v>
      </c>
      <c r="I29" s="59"/>
      <c r="J29" s="58" t="s">
        <v>86</v>
      </c>
      <c r="K29" s="57"/>
      <c r="L29" s="58" t="s">
        <v>87</v>
      </c>
      <c r="M29" s="2"/>
      <c r="N29" s="2"/>
      <c r="O29" s="60"/>
    </row>
    <row r="30" spans="1:15" s="55" customFormat="1" ht="17.25" customHeight="1" x14ac:dyDescent="0.25">
      <c r="A30" s="1"/>
      <c r="B30" s="1"/>
      <c r="C30" s="39" t="s">
        <v>68</v>
      </c>
      <c r="D30" s="39" t="str">
        <f>IF(D19=N19,CONCATENATE("lbs/",F23),"")</f>
        <v/>
      </c>
      <c r="E30" s="43"/>
      <c r="F30" s="52">
        <v>24</v>
      </c>
      <c r="G30" s="43"/>
      <c r="H30" s="52">
        <v>36</v>
      </c>
      <c r="I30" s="43"/>
      <c r="J30" s="52">
        <v>25</v>
      </c>
      <c r="K30" s="43"/>
      <c r="L30" s="52">
        <v>22</v>
      </c>
      <c r="M30" s="1"/>
      <c r="N30" s="1"/>
    </row>
    <row r="31" spans="1:15" ht="15.75" x14ac:dyDescent="0.25">
      <c r="C31" s="39"/>
      <c r="D31" s="39"/>
      <c r="E31" s="39"/>
      <c r="F31" s="39"/>
      <c r="G31" s="39"/>
      <c r="H31" s="39"/>
      <c r="I31" s="39"/>
      <c r="J31" s="39"/>
      <c r="K31" s="39"/>
      <c r="L31" s="39"/>
    </row>
    <row r="32" spans="1:15" ht="16.5" customHeight="1" x14ac:dyDescent="0.25">
      <c r="C32" s="53" t="s">
        <v>98</v>
      </c>
      <c r="D32" s="54"/>
      <c r="E32" s="54"/>
      <c r="F32" s="54"/>
      <c r="G32" s="54"/>
      <c r="H32" s="54"/>
      <c r="I32" s="54"/>
      <c r="J32" s="54"/>
      <c r="K32" s="54"/>
      <c r="L32" s="54"/>
      <c r="M32" s="37"/>
    </row>
    <row r="33" spans="1:14" ht="16.5" customHeight="1" x14ac:dyDescent="0.25">
      <c r="A33" s="38"/>
      <c r="B33" s="38"/>
      <c r="C33" s="46"/>
      <c r="D33" s="39"/>
      <c r="E33" s="39"/>
      <c r="F33" s="39"/>
      <c r="G33" s="39"/>
      <c r="H33" s="39"/>
      <c r="I33" s="39"/>
      <c r="J33" s="39"/>
      <c r="K33" s="39"/>
      <c r="L33" s="39"/>
      <c r="M33" s="38"/>
      <c r="N33" s="38"/>
    </row>
    <row r="34" spans="1:14" s="38" customFormat="1" ht="16.5" customHeight="1" x14ac:dyDescent="0.35">
      <c r="A34" s="1"/>
      <c r="B34" s="1"/>
      <c r="C34" s="39"/>
      <c r="D34" s="61" t="s">
        <v>4</v>
      </c>
      <c r="E34" s="62"/>
      <c r="F34" s="47" t="s">
        <v>97</v>
      </c>
      <c r="G34" s="62"/>
      <c r="H34" s="47" t="s">
        <v>3</v>
      </c>
      <c r="I34" s="62"/>
      <c r="J34" s="61" t="s">
        <v>86</v>
      </c>
      <c r="K34" s="62"/>
      <c r="L34" s="61" t="s">
        <v>87</v>
      </c>
      <c r="M34" s="1"/>
      <c r="N34" s="1"/>
    </row>
    <row r="35" spans="1:14" ht="16.5" customHeight="1" x14ac:dyDescent="0.25">
      <c r="C35" s="63" t="str">
        <f>CONCATENATE("Manure nutrient content: lbs/"&amp;F23)</f>
        <v>Manure nutrient content: lbs/1,000 gallons</v>
      </c>
      <c r="D35" s="39">
        <f>H35-F35</f>
        <v>22</v>
      </c>
      <c r="E35" s="39"/>
      <c r="F35" s="64">
        <f>IF(D19=N19,F30,VLOOKUP($D$21,$C$94:$J$143,4,FALSE))</f>
        <v>12</v>
      </c>
      <c r="G35" s="47"/>
      <c r="H35" s="64">
        <f>IF(D19=N19,H30,VLOOKUP($D$21,$C$94:$J$143,2,FALSE))</f>
        <v>34</v>
      </c>
      <c r="I35" s="47"/>
      <c r="J35" s="47">
        <f>IF(D19=N19,J30,VLOOKUP($D$21,$C$94:$J$143,6,FALSE))</f>
        <v>51</v>
      </c>
      <c r="K35" s="47"/>
      <c r="L35" s="47">
        <f>IF(D19=N19,L30,VLOOKUP($D$21,$C$94:$J$143,8,FALSE))</f>
        <v>26</v>
      </c>
    </row>
    <row r="36" spans="1:14" ht="16.5" customHeight="1" x14ac:dyDescent="0.25">
      <c r="C36" s="63" t="s">
        <v>99</v>
      </c>
      <c r="D36" s="26">
        <v>0.5</v>
      </c>
      <c r="E36" s="39"/>
      <c r="F36" s="24">
        <f>VLOOKUP(D25,O149:P151,2,FALSE)</f>
        <v>0.9</v>
      </c>
      <c r="G36" s="47"/>
      <c r="H36" s="47"/>
      <c r="I36" s="65"/>
      <c r="J36" s="25">
        <v>1</v>
      </c>
      <c r="K36" s="65"/>
      <c r="L36" s="25">
        <v>1</v>
      </c>
    </row>
    <row r="37" spans="1:14" ht="16.5" customHeight="1" x14ac:dyDescent="0.25">
      <c r="C37" s="39" t="str">
        <f>CONCATENATE("Available nutrients: lbs/",F23)</f>
        <v>Available nutrients: lbs/1,000 gallons</v>
      </c>
      <c r="D37" s="39">
        <f>D35*D36</f>
        <v>11</v>
      </c>
      <c r="E37" s="39"/>
      <c r="F37" s="47">
        <f>F35*F36</f>
        <v>10.8</v>
      </c>
      <c r="G37" s="47"/>
      <c r="H37" s="47">
        <f>F37+D37</f>
        <v>21.8</v>
      </c>
      <c r="I37" s="47"/>
      <c r="J37" s="47">
        <f>J35*J36</f>
        <v>51</v>
      </c>
      <c r="K37" s="47"/>
      <c r="L37" s="47">
        <f>L35*L36</f>
        <v>26</v>
      </c>
    </row>
    <row r="38" spans="1:14" ht="16.5" customHeight="1" x14ac:dyDescent="0.25">
      <c r="A38" s="38"/>
      <c r="B38" s="38"/>
      <c r="C38" s="39"/>
      <c r="D38" s="39"/>
      <c r="E38" s="39"/>
      <c r="F38" s="39"/>
      <c r="G38" s="39"/>
      <c r="H38" s="39"/>
      <c r="I38" s="39"/>
      <c r="J38" s="39"/>
      <c r="K38" s="39"/>
      <c r="L38" s="39"/>
      <c r="M38" s="38"/>
      <c r="N38" s="38"/>
    </row>
    <row r="39" spans="1:14" s="38" customFormat="1" ht="16.5" customHeight="1" x14ac:dyDescent="0.25">
      <c r="A39" s="1"/>
      <c r="B39" s="1"/>
      <c r="C39" s="39" t="s">
        <v>100</v>
      </c>
      <c r="D39" s="39"/>
      <c r="E39" s="39"/>
      <c r="F39" s="39"/>
      <c r="G39" s="39"/>
      <c r="H39" s="39"/>
      <c r="I39" s="39"/>
      <c r="J39" s="39"/>
      <c r="K39" s="39"/>
      <c r="L39" s="39"/>
      <c r="M39" s="1"/>
      <c r="N39" s="1"/>
    </row>
    <row r="40" spans="1:14" ht="16.5" customHeight="1" x14ac:dyDescent="0.25">
      <c r="C40" s="42" t="str">
        <f>D12&amp;" (lbs/acre)"</f>
        <v>Corn grain (lbs/acre)</v>
      </c>
      <c r="D40" s="39"/>
      <c r="E40" s="39"/>
      <c r="F40" s="45" t="str">
        <f>IF(VLOOKUP(D12,$C$148:$L$222,10,FALSE)=1,"Legume","")</f>
        <v/>
      </c>
      <c r="G40" s="45"/>
      <c r="H40" s="39">
        <f>VLOOKUP($D$12,$C$149:$J$222,2,FALSE)*$F$12</f>
        <v>117.25</v>
      </c>
      <c r="I40" s="39"/>
      <c r="J40" s="66">
        <f>VLOOKUP($D$12,$C$149:$J$222,4,FALSE)*$F$12</f>
        <v>61.249999999999993</v>
      </c>
      <c r="K40" s="39"/>
      <c r="L40" s="66">
        <f>VLOOKUP($D$12,$C$149:$J$222,6,FALSE)*$F$12</f>
        <v>43.75</v>
      </c>
    </row>
    <row r="41" spans="1:14" ht="16.5" customHeight="1" x14ac:dyDescent="0.25">
      <c r="C41" s="42" t="str">
        <f>D13&amp;" (lbs/acre)"</f>
        <v>Soybeans grain (lbs/acre)</v>
      </c>
      <c r="D41" s="39"/>
      <c r="E41" s="39"/>
      <c r="F41" s="45"/>
      <c r="G41" s="45"/>
      <c r="H41" s="39"/>
      <c r="I41" s="39"/>
      <c r="J41" s="66">
        <f>VLOOKUP($D$13,$C$148:$J$222,4,FALSE)*$F$13</f>
        <v>36.5</v>
      </c>
      <c r="K41" s="39"/>
      <c r="L41" s="66">
        <f>VLOOKUP($D$13,$C$148:$J$222,6,FALSE)*$F$13</f>
        <v>60</v>
      </c>
    </row>
    <row r="42" spans="1:14" ht="16.5" customHeight="1" x14ac:dyDescent="0.25">
      <c r="C42" s="42" t="str">
        <f>D14&amp;" (lbs/acre)"</f>
        <v>Corn grain (lbs/acre)</v>
      </c>
      <c r="D42" s="39"/>
      <c r="E42" s="39"/>
      <c r="F42" s="45"/>
      <c r="G42" s="45"/>
      <c r="H42" s="39"/>
      <c r="I42" s="39"/>
      <c r="J42" s="66">
        <f>VLOOKUP($D$14,$C$148:$J$222,4,FALSE)*$F$14</f>
        <v>0</v>
      </c>
      <c r="K42" s="39"/>
      <c r="L42" s="66">
        <f>VLOOKUP($D$14,$C$148:$J$222,6,FALSE)*$F$14</f>
        <v>0</v>
      </c>
    </row>
    <row r="43" spans="1:14" ht="16.5" customHeight="1" x14ac:dyDescent="0.25">
      <c r="C43" s="42" t="str">
        <f>D15&amp;" (lbs/acre)"</f>
        <v>Soybeans grain (lbs/acre)</v>
      </c>
      <c r="D43" s="39"/>
      <c r="E43" s="39"/>
      <c r="F43" s="45"/>
      <c r="G43" s="45"/>
      <c r="H43" s="39"/>
      <c r="I43" s="39"/>
      <c r="J43" s="66">
        <f>VLOOKUP($D$15,$C$148:$J$222,4,FALSE)*$F$15</f>
        <v>0</v>
      </c>
      <c r="K43" s="39"/>
      <c r="L43" s="66">
        <f>VLOOKUP($D$15,$C$148:$J$222,6,FALSE)*$F$15</f>
        <v>0</v>
      </c>
    </row>
    <row r="44" spans="1:14" ht="16.5" customHeight="1" x14ac:dyDescent="0.25">
      <c r="C44" s="39" t="s">
        <v>101</v>
      </c>
      <c r="D44" s="39"/>
      <c r="E44" s="39"/>
      <c r="F44" s="45" t="str">
        <f>IF(OR(F40="Legume",F41="Legume",F43="Legume"),"Note: legumes need no N","")</f>
        <v/>
      </c>
      <c r="G44" s="45"/>
      <c r="H44" s="39">
        <f>SUM(H40:H43)</f>
        <v>117.25</v>
      </c>
      <c r="I44" s="39"/>
      <c r="J44" s="66">
        <f>SUM(J40:J43)</f>
        <v>97.75</v>
      </c>
      <c r="K44" s="39"/>
      <c r="L44" s="66">
        <f>SUM(L40:L43)</f>
        <v>103.75</v>
      </c>
    </row>
    <row r="45" spans="1:14" ht="16.5" customHeight="1" x14ac:dyDescent="0.25">
      <c r="A45" s="38"/>
      <c r="B45" s="38"/>
      <c r="C45" s="39"/>
      <c r="D45" s="39"/>
      <c r="E45" s="39"/>
      <c r="F45" s="45"/>
      <c r="G45" s="45"/>
      <c r="H45" s="39"/>
      <c r="I45" s="39"/>
      <c r="J45" s="39"/>
      <c r="K45" s="39"/>
      <c r="L45" s="39"/>
      <c r="M45" s="38"/>
      <c r="N45" s="38"/>
    </row>
    <row r="46" spans="1:14" s="38" customFormat="1" ht="16.5" customHeight="1" x14ac:dyDescent="0.25">
      <c r="A46" s="1"/>
      <c r="B46" s="1"/>
      <c r="C46" s="39" t="s">
        <v>198</v>
      </c>
      <c r="D46" s="39"/>
      <c r="E46" s="39"/>
      <c r="F46" s="45"/>
      <c r="G46" s="45"/>
      <c r="H46" s="27">
        <v>100</v>
      </c>
      <c r="I46" s="39"/>
      <c r="J46" s="27">
        <v>107</v>
      </c>
      <c r="K46" s="39"/>
      <c r="L46" s="27">
        <v>116</v>
      </c>
      <c r="M46" s="1"/>
      <c r="N46" s="1"/>
    </row>
    <row r="47" spans="1:14" s="38" customFormat="1" ht="14.1" customHeight="1" x14ac:dyDescent="0.25">
      <c r="A47" s="1"/>
      <c r="B47" s="1"/>
      <c r="C47" s="39"/>
      <c r="D47" s="39"/>
      <c r="E47" s="39"/>
      <c r="F47" s="45"/>
      <c r="G47" s="45"/>
      <c r="H47" s="97"/>
      <c r="I47" s="39"/>
      <c r="J47" s="97"/>
      <c r="K47" s="39"/>
      <c r="L47" s="97"/>
      <c r="M47" s="1"/>
      <c r="N47" s="1"/>
    </row>
    <row r="48" spans="1:14" ht="14.1" customHeight="1" x14ac:dyDescent="0.2">
      <c r="C48" s="96" t="s">
        <v>203</v>
      </c>
      <c r="D48" s="81"/>
      <c r="E48" s="81"/>
      <c r="F48" s="81"/>
      <c r="G48" s="81"/>
      <c r="H48" s="81"/>
      <c r="I48" s="81"/>
      <c r="J48" s="81"/>
      <c r="K48" s="81"/>
      <c r="L48" s="81"/>
      <c r="M48" s="67"/>
      <c r="N48" s="67"/>
    </row>
    <row r="49" spans="1:14" ht="14.1" customHeight="1" x14ac:dyDescent="0.2">
      <c r="C49" s="96" t="s">
        <v>204</v>
      </c>
      <c r="D49" s="81"/>
      <c r="E49" s="81"/>
      <c r="F49" s="81"/>
      <c r="G49" s="81"/>
      <c r="H49" s="81"/>
      <c r="I49" s="81"/>
      <c r="J49" s="81"/>
      <c r="K49" s="81"/>
      <c r="L49" s="81"/>
      <c r="M49" s="67"/>
      <c r="N49" s="67"/>
    </row>
    <row r="50" spans="1:14" ht="16.5" customHeight="1" x14ac:dyDescent="0.25">
      <c r="C50" s="39"/>
      <c r="D50" s="39"/>
      <c r="E50" s="39"/>
      <c r="F50" s="45"/>
      <c r="G50" s="45"/>
      <c r="H50" s="39"/>
      <c r="I50" s="39"/>
      <c r="J50" s="43"/>
      <c r="K50" s="39"/>
      <c r="L50" s="43"/>
    </row>
    <row r="51" spans="1:14" ht="16.5" customHeight="1" x14ac:dyDescent="0.25">
      <c r="C51" s="95" t="str">
        <f>CONCATENATE("Quantity of manure needed to meet desired nutrient application: ",F23)</f>
        <v>Quantity of manure needed to meet desired nutrient application: 1,000 gallons</v>
      </c>
      <c r="D51" s="95"/>
      <c r="E51" s="95"/>
      <c r="F51" s="95"/>
      <c r="G51" s="69"/>
      <c r="H51" s="70">
        <f>H46/H37</f>
        <v>4.5871559633027523</v>
      </c>
      <c r="I51" s="69"/>
      <c r="J51" s="70">
        <f>J46/J37</f>
        <v>2.0980392156862746</v>
      </c>
      <c r="K51" s="69"/>
      <c r="L51" s="70">
        <f>L46/L37</f>
        <v>4.4615384615384617</v>
      </c>
      <c r="N51" s="71">
        <f>MIN(H51:L51)</f>
        <v>2.0980392156862746</v>
      </c>
    </row>
    <row r="52" spans="1:14" ht="16.5" customHeight="1" x14ac:dyDescent="0.25">
      <c r="A52" s="55"/>
      <c r="B52" s="55"/>
      <c r="C52" s="68"/>
      <c r="D52" s="68"/>
      <c r="E52" s="68"/>
      <c r="F52" s="68"/>
      <c r="G52" s="69"/>
      <c r="H52" s="70"/>
      <c r="I52" s="69"/>
      <c r="J52" s="70"/>
      <c r="K52" s="69"/>
      <c r="L52" s="70"/>
      <c r="M52" s="55"/>
      <c r="N52" s="55"/>
    </row>
    <row r="53" spans="1:14" s="55" customFormat="1" ht="16.5" customHeight="1" x14ac:dyDescent="0.25">
      <c r="A53" s="1"/>
      <c r="B53" s="1"/>
      <c r="C53" s="39" t="str">
        <f>CONCATENATE("Quantity to apply: ",F23)</f>
        <v>Quantity to apply: 1,000 gallons</v>
      </c>
      <c r="D53" s="39"/>
      <c r="E53" s="39"/>
      <c r="F53" s="39"/>
      <c r="G53" s="39"/>
      <c r="H53" s="34">
        <v>2.5</v>
      </c>
      <c r="I53" s="39"/>
      <c r="J53" s="72">
        <f>$H$53</f>
        <v>2.5</v>
      </c>
      <c r="K53" s="39"/>
      <c r="L53" s="72">
        <f>$H$53</f>
        <v>2.5</v>
      </c>
      <c r="M53" s="1"/>
      <c r="N53" s="1"/>
    </row>
    <row r="54" spans="1:14" ht="16.5" customHeight="1" x14ac:dyDescent="0.25">
      <c r="A54" s="55"/>
      <c r="B54" s="55"/>
      <c r="C54" s="39"/>
      <c r="D54" s="39"/>
      <c r="E54" s="39"/>
      <c r="F54" s="39"/>
      <c r="G54" s="39"/>
      <c r="H54" s="73"/>
      <c r="I54" s="39"/>
      <c r="J54" s="72"/>
      <c r="K54" s="39"/>
      <c r="L54" s="72"/>
      <c r="M54" s="55"/>
      <c r="N54" s="55"/>
    </row>
    <row r="55" spans="1:14" s="55" customFormat="1" ht="16.5" customHeight="1" x14ac:dyDescent="0.25">
      <c r="A55" s="1"/>
      <c r="B55" s="1"/>
      <c r="C55" s="39" t="s">
        <v>199</v>
      </c>
      <c r="D55" s="39"/>
      <c r="E55" s="39"/>
      <c r="F55" s="39"/>
      <c r="G55" s="39"/>
      <c r="H55" s="74">
        <f>H53*H37</f>
        <v>54.5</v>
      </c>
      <c r="I55" s="66"/>
      <c r="J55" s="74">
        <f>J53*J37</f>
        <v>127.5</v>
      </c>
      <c r="K55" s="66"/>
      <c r="L55" s="74">
        <f>L53*L37</f>
        <v>65</v>
      </c>
      <c r="M55" s="1"/>
      <c r="N55" s="1"/>
    </row>
    <row r="56" spans="1:14" ht="16.5" customHeight="1" x14ac:dyDescent="0.25">
      <c r="A56" s="55"/>
      <c r="B56" s="55"/>
      <c r="C56" s="39"/>
      <c r="D56" s="39"/>
      <c r="E56" s="39"/>
      <c r="F56" s="39"/>
      <c r="G56" s="39"/>
      <c r="H56" s="74"/>
      <c r="I56" s="66"/>
      <c r="J56" s="74"/>
      <c r="K56" s="66"/>
      <c r="L56" s="74"/>
      <c r="M56" s="55"/>
      <c r="N56" s="55"/>
    </row>
    <row r="57" spans="1:14" s="55" customFormat="1" ht="16.5" customHeight="1" x14ac:dyDescent="0.25">
      <c r="A57" s="1"/>
      <c r="B57" s="1"/>
      <c r="C57" s="39" t="s">
        <v>200</v>
      </c>
      <c r="D57" s="39"/>
      <c r="E57" s="39"/>
      <c r="F57" s="39"/>
      <c r="G57" s="39"/>
      <c r="H57" s="74">
        <f>MIN(H55,H46)</f>
        <v>54.5</v>
      </c>
      <c r="I57" s="66"/>
      <c r="J57" s="74">
        <f>MIN(J55,J46)</f>
        <v>107</v>
      </c>
      <c r="K57" s="39"/>
      <c r="L57" s="74">
        <f>MIN(L55,L46)</f>
        <v>65</v>
      </c>
      <c r="M57" s="1"/>
      <c r="N57" s="1"/>
    </row>
    <row r="58" spans="1:14" ht="16.5" customHeight="1" x14ac:dyDescent="0.25">
      <c r="A58" s="55"/>
      <c r="B58" s="55"/>
      <c r="C58" s="39"/>
      <c r="D58" s="39"/>
      <c r="E58" s="39"/>
      <c r="F58" s="39"/>
      <c r="G58" s="39"/>
      <c r="H58" s="72"/>
      <c r="I58" s="39"/>
      <c r="J58" s="72"/>
      <c r="K58" s="39"/>
      <c r="L58" s="72"/>
      <c r="M58" s="55"/>
      <c r="N58" s="55"/>
    </row>
    <row r="59" spans="1:14" s="55" customFormat="1" ht="16.5" customHeight="1" x14ac:dyDescent="0.25">
      <c r="A59" s="1"/>
      <c r="B59" s="1"/>
      <c r="C59" s="75" t="s">
        <v>201</v>
      </c>
      <c r="D59" s="75"/>
      <c r="E59" s="28"/>
      <c r="F59" s="28"/>
      <c r="G59" s="28"/>
      <c r="H59" s="29">
        <f>H57*D7</f>
        <v>27.25</v>
      </c>
      <c r="I59" s="30"/>
      <c r="J59" s="29">
        <f>J57*D8</f>
        <v>74.899999999999991</v>
      </c>
      <c r="K59" s="30"/>
      <c r="L59" s="29">
        <f>L57*D9</f>
        <v>26</v>
      </c>
      <c r="M59" s="1"/>
      <c r="N59" s="1"/>
    </row>
    <row r="60" spans="1:14" ht="16.5" customHeight="1" x14ac:dyDescent="0.25">
      <c r="A60" s="76"/>
      <c r="B60" s="76"/>
      <c r="C60" s="39"/>
      <c r="D60" s="39"/>
      <c r="E60" s="31"/>
      <c r="F60" s="31"/>
      <c r="G60" s="31"/>
      <c r="H60" s="32"/>
      <c r="I60" s="33"/>
      <c r="J60" s="32"/>
      <c r="K60" s="33"/>
      <c r="L60" s="32"/>
      <c r="M60" s="76"/>
      <c r="N60" s="76"/>
    </row>
    <row r="61" spans="1:14" s="76" customFormat="1" ht="16.5" customHeight="1" x14ac:dyDescent="0.25">
      <c r="A61" s="1"/>
      <c r="B61" s="1"/>
      <c r="C61" s="39" t="str">
        <f>CONCATENATE(N17&amp;"-year fertilizer value of manure - $"&amp;ROUND(SUM(E59:L59),2)&amp;" per acre or $"&amp;ROUND(SUM(E59:L59)/H53,2)&amp;" per "&amp;IF(F23="1,000 gallons","1,000 gallons","ton"))</f>
        <v>2-year fertilizer value of manure - $128.15 per acre or $51.26 per 1,000 gallons</v>
      </c>
      <c r="D61" s="31"/>
      <c r="E61" s="31"/>
      <c r="F61" s="31"/>
      <c r="G61" s="31"/>
      <c r="H61" s="31"/>
      <c r="I61" s="31"/>
      <c r="J61" s="31"/>
      <c r="K61" s="31"/>
      <c r="L61" s="31"/>
      <c r="M61" s="1"/>
      <c r="N61" s="1"/>
    </row>
    <row r="62" spans="1:14" ht="16.5" customHeight="1" x14ac:dyDescent="0.25">
      <c r="A62" s="76"/>
      <c r="B62" s="76"/>
      <c r="C62" s="39"/>
      <c r="D62" s="39"/>
      <c r="E62" s="39"/>
      <c r="F62" s="39"/>
      <c r="G62" s="39"/>
      <c r="H62" s="39"/>
      <c r="I62" s="39"/>
      <c r="J62" s="39"/>
      <c r="K62" s="39"/>
      <c r="L62" s="39"/>
      <c r="M62" s="76"/>
      <c r="N62" s="76"/>
    </row>
    <row r="63" spans="1:14" s="76" customFormat="1" ht="16.5" customHeight="1" x14ac:dyDescent="0.25">
      <c r="A63" s="1"/>
      <c r="B63" s="1"/>
      <c r="C63" s="39" t="str">
        <f>CONCATENATE("Potential value of one year's manure applied according to a "&amp;N17&amp;" year banking program -  $"&amp;ROUND(SUM(E59:L59)/H53*D23,2))</f>
        <v>Potential value of one year's manure applied according to a 2 year banking program -  $25630</v>
      </c>
      <c r="D63" s="39"/>
      <c r="E63" s="39"/>
      <c r="F63" s="39"/>
      <c r="G63" s="39"/>
      <c r="H63" s="39"/>
      <c r="I63" s="39"/>
      <c r="J63" s="39"/>
      <c r="K63" s="39"/>
      <c r="L63" s="39"/>
      <c r="M63" s="1"/>
      <c r="N63" s="1"/>
    </row>
    <row r="64" spans="1:14" ht="16.5" customHeight="1" x14ac:dyDescent="0.25">
      <c r="A64" s="76"/>
      <c r="B64" s="76"/>
      <c r="C64" s="39"/>
      <c r="D64" s="39"/>
      <c r="E64" s="39"/>
      <c r="F64" s="39"/>
      <c r="G64" s="39"/>
      <c r="H64" s="39"/>
      <c r="I64" s="39"/>
      <c r="J64" s="39"/>
      <c r="K64" s="39"/>
      <c r="L64" s="39"/>
      <c r="M64" s="76"/>
      <c r="N64" s="76"/>
    </row>
    <row r="65" spans="1:14" s="76" customFormat="1" ht="16.5" customHeight="1" x14ac:dyDescent="0.25">
      <c r="A65" s="1"/>
      <c r="B65" s="1"/>
      <c r="C65" s="39" t="str">
        <f>CONCATENATE("Number of acres needed annually at the chosen application rate -  "&amp;ROUND(1/H53*D23,0)&amp;" acres")</f>
        <v>Number of acres needed annually at the chosen application rate -  200 acres</v>
      </c>
      <c r="D65" s="39"/>
      <c r="E65" s="39"/>
      <c r="F65" s="39"/>
      <c r="G65" s="39"/>
      <c r="H65" s="39"/>
      <c r="I65" s="39"/>
      <c r="J65" s="39"/>
      <c r="K65" s="39"/>
      <c r="L65" s="39"/>
      <c r="M65" s="1"/>
      <c r="N65" s="1"/>
    </row>
    <row r="66" spans="1:14" ht="16.5" customHeight="1" x14ac:dyDescent="0.2">
      <c r="A66" s="76"/>
      <c r="B66" s="76"/>
      <c r="C66" s="77"/>
      <c r="D66" s="76"/>
      <c r="E66" s="76"/>
      <c r="F66" s="76"/>
      <c r="G66" s="76"/>
      <c r="H66" s="76"/>
      <c r="I66" s="76"/>
      <c r="J66" s="76"/>
      <c r="K66" s="76"/>
      <c r="L66" s="76"/>
      <c r="M66" s="76"/>
      <c r="N66" s="76"/>
    </row>
    <row r="67" spans="1:14" s="76" customFormat="1" ht="18.600000000000001" customHeight="1" x14ac:dyDescent="0.2">
      <c r="A67" s="2"/>
      <c r="B67" s="78"/>
      <c r="C67" s="79"/>
      <c r="D67" s="79"/>
      <c r="E67" s="79"/>
      <c r="F67" s="79"/>
      <c r="G67" s="79"/>
      <c r="H67" s="79"/>
      <c r="I67" s="79"/>
      <c r="J67" s="79"/>
      <c r="K67" s="79"/>
      <c r="L67" s="79"/>
      <c r="M67" s="80"/>
      <c r="N67" s="2"/>
    </row>
    <row r="68" spans="1:14" s="2" customFormat="1" ht="16.5" hidden="1" customHeight="1" x14ac:dyDescent="0.2">
      <c r="A68" s="1"/>
      <c r="B68" s="1"/>
      <c r="C68" s="3"/>
      <c r="D68" s="1"/>
      <c r="E68" s="1"/>
      <c r="F68" s="1"/>
      <c r="G68" s="1"/>
      <c r="H68" s="1"/>
      <c r="I68" s="1"/>
      <c r="J68" s="1"/>
      <c r="K68" s="1"/>
      <c r="L68" s="1"/>
      <c r="M68" s="1"/>
      <c r="N68" s="1"/>
    </row>
    <row r="69" spans="1:14" hidden="1" x14ac:dyDescent="0.2">
      <c r="C69" s="3"/>
    </row>
    <row r="70" spans="1:14" hidden="1" x14ac:dyDescent="0.2">
      <c r="C70" s="3"/>
    </row>
    <row r="71" spans="1:14" hidden="1" x14ac:dyDescent="0.2">
      <c r="C71" s="3"/>
    </row>
    <row r="72" spans="1:14" hidden="1" x14ac:dyDescent="0.2">
      <c r="C72" s="3"/>
    </row>
    <row r="73" spans="1:14" hidden="1" x14ac:dyDescent="0.2">
      <c r="C73" s="3"/>
    </row>
    <row r="74" spans="1:14" hidden="1" x14ac:dyDescent="0.2">
      <c r="C74" s="3"/>
    </row>
    <row r="75" spans="1:14" hidden="1" x14ac:dyDescent="0.2">
      <c r="C75" s="3"/>
    </row>
    <row r="76" spans="1:14" hidden="1" x14ac:dyDescent="0.2">
      <c r="C76" s="3"/>
    </row>
    <row r="77" spans="1:14" hidden="1" x14ac:dyDescent="0.2">
      <c r="C77" s="3"/>
    </row>
    <row r="78" spans="1:14" hidden="1" x14ac:dyDescent="0.2">
      <c r="C78" s="3"/>
    </row>
    <row r="79" spans="1:14" hidden="1" x14ac:dyDescent="0.2">
      <c r="C79" s="3"/>
    </row>
    <row r="80" spans="1:14" hidden="1" x14ac:dyDescent="0.2">
      <c r="C80" s="3"/>
    </row>
    <row r="81" spans="1:13" hidden="1" x14ac:dyDescent="0.2">
      <c r="C81" s="3"/>
    </row>
    <row r="82" spans="1:13" hidden="1" x14ac:dyDescent="0.2">
      <c r="C82" s="3"/>
    </row>
    <row r="83" spans="1:13" hidden="1" x14ac:dyDescent="0.2">
      <c r="C83" s="3"/>
    </row>
    <row r="84" spans="1:13" hidden="1" x14ac:dyDescent="0.2">
      <c r="C84" s="3"/>
    </row>
    <row r="85" spans="1:13" hidden="1" x14ac:dyDescent="0.2">
      <c r="C85" s="3"/>
    </row>
    <row r="86" spans="1:13" hidden="1" x14ac:dyDescent="0.2">
      <c r="C86" s="3"/>
    </row>
    <row r="87" spans="1:13" hidden="1" x14ac:dyDescent="0.2">
      <c r="C87" s="3"/>
    </row>
    <row r="88" spans="1:13" hidden="1" x14ac:dyDescent="0.2">
      <c r="C88" s="3"/>
    </row>
    <row r="91" spans="1:13" hidden="1" x14ac:dyDescent="0.2">
      <c r="C91" s="3" t="s">
        <v>46</v>
      </c>
    </row>
    <row r="92" spans="1:13" ht="15.75" hidden="1" x14ac:dyDescent="0.3">
      <c r="C92" s="4" t="s">
        <v>13</v>
      </c>
      <c r="D92" s="4" t="s">
        <v>3</v>
      </c>
      <c r="E92" s="4"/>
      <c r="F92" s="4" t="s">
        <v>14</v>
      </c>
      <c r="G92" s="4"/>
      <c r="H92" s="4" t="s">
        <v>5</v>
      </c>
      <c r="I92" s="4"/>
      <c r="J92" s="4" t="s">
        <v>6</v>
      </c>
      <c r="K92" s="5"/>
    </row>
    <row r="94" spans="1:13" hidden="1" x14ac:dyDescent="0.2">
      <c r="A94" s="1">
        <v>14</v>
      </c>
      <c r="C94" s="9" t="s">
        <v>156</v>
      </c>
      <c r="D94" s="1">
        <v>20</v>
      </c>
      <c r="F94" s="1">
        <v>7</v>
      </c>
      <c r="H94" s="1">
        <v>16</v>
      </c>
      <c r="J94" s="1">
        <v>24</v>
      </c>
      <c r="L94" s="2" t="s">
        <v>60</v>
      </c>
      <c r="M94" s="1" t="s">
        <v>62</v>
      </c>
    </row>
    <row r="95" spans="1:13" hidden="1" x14ac:dyDescent="0.2">
      <c r="A95" s="1">
        <v>42</v>
      </c>
      <c r="C95" s="9" t="s">
        <v>157</v>
      </c>
      <c r="D95" s="1">
        <v>7</v>
      </c>
      <c r="F95" s="1">
        <v>3</v>
      </c>
      <c r="H95" s="1">
        <v>4</v>
      </c>
      <c r="J95" s="1">
        <v>7</v>
      </c>
      <c r="L95" s="2" t="s">
        <v>61</v>
      </c>
      <c r="M95" s="1" t="s">
        <v>44</v>
      </c>
    </row>
    <row r="96" spans="1:13" hidden="1" x14ac:dyDescent="0.2">
      <c r="A96" s="1">
        <v>29</v>
      </c>
      <c r="C96" s="9" t="s">
        <v>158</v>
      </c>
      <c r="D96" s="1">
        <v>3</v>
      </c>
      <c r="F96" s="1">
        <v>2</v>
      </c>
      <c r="H96" s="1">
        <v>7</v>
      </c>
      <c r="J96" s="1">
        <v>7</v>
      </c>
      <c r="L96" s="1" t="s">
        <v>60</v>
      </c>
      <c r="M96" s="1" t="s">
        <v>62</v>
      </c>
    </row>
    <row r="97" spans="1:15" hidden="1" x14ac:dyDescent="0.2">
      <c r="A97" s="1">
        <v>15</v>
      </c>
      <c r="C97" s="9" t="s">
        <v>159</v>
      </c>
      <c r="D97" s="1">
        <v>27</v>
      </c>
      <c r="F97" s="1">
        <v>8</v>
      </c>
      <c r="H97" s="1">
        <v>18</v>
      </c>
      <c r="J97" s="1">
        <v>24</v>
      </c>
      <c r="L97" s="1" t="s">
        <v>60</v>
      </c>
      <c r="M97" s="1" t="s">
        <v>62</v>
      </c>
      <c r="O97" s="1" t="s">
        <v>47</v>
      </c>
    </row>
    <row r="98" spans="1:15" hidden="1" x14ac:dyDescent="0.2">
      <c r="A98" s="1">
        <v>43</v>
      </c>
      <c r="C98" s="9" t="s">
        <v>160</v>
      </c>
      <c r="D98" s="1">
        <v>9</v>
      </c>
      <c r="F98" s="1">
        <v>3</v>
      </c>
      <c r="H98" s="1">
        <v>4</v>
      </c>
      <c r="J98" s="1">
        <v>8</v>
      </c>
      <c r="L98" s="1" t="s">
        <v>61</v>
      </c>
      <c r="M98" s="1" t="s">
        <v>44</v>
      </c>
    </row>
    <row r="99" spans="1:15" hidden="1" x14ac:dyDescent="0.2">
      <c r="A99" s="1">
        <v>16</v>
      </c>
      <c r="C99" s="9" t="s">
        <v>161</v>
      </c>
      <c r="D99" s="1">
        <v>29</v>
      </c>
      <c r="F99" s="1">
        <v>8</v>
      </c>
      <c r="H99" s="1">
        <v>18</v>
      </c>
      <c r="J99" s="1">
        <v>26</v>
      </c>
      <c r="L99" s="1" t="s">
        <v>60</v>
      </c>
      <c r="M99" s="1" t="s">
        <v>62</v>
      </c>
    </row>
    <row r="100" spans="1:15" hidden="1" x14ac:dyDescent="0.2">
      <c r="A100" s="1">
        <v>44</v>
      </c>
      <c r="C100" s="9" t="s">
        <v>162</v>
      </c>
      <c r="D100" s="1">
        <v>11</v>
      </c>
      <c r="F100" s="1">
        <v>4</v>
      </c>
      <c r="H100" s="1">
        <v>7</v>
      </c>
      <c r="J100" s="1">
        <v>11</v>
      </c>
      <c r="L100" s="1" t="s">
        <v>61</v>
      </c>
      <c r="M100" s="1" t="s">
        <v>44</v>
      </c>
    </row>
    <row r="101" spans="1:15" hidden="1" x14ac:dyDescent="0.2">
      <c r="A101" s="1">
        <v>30</v>
      </c>
      <c r="C101" s="9" t="s">
        <v>163</v>
      </c>
      <c r="D101" s="1">
        <v>5</v>
      </c>
      <c r="F101" s="1">
        <v>4</v>
      </c>
      <c r="H101" s="1">
        <v>4</v>
      </c>
      <c r="J101" s="1">
        <v>17</v>
      </c>
      <c r="L101" s="1" t="s">
        <v>60</v>
      </c>
      <c r="M101" s="1" t="s">
        <v>62</v>
      </c>
    </row>
    <row r="102" spans="1:15" hidden="1" x14ac:dyDescent="0.2">
      <c r="A102" s="1">
        <v>17</v>
      </c>
      <c r="C102" s="9" t="s">
        <v>164</v>
      </c>
      <c r="D102" s="1">
        <v>63</v>
      </c>
      <c r="F102" s="1">
        <v>13</v>
      </c>
      <c r="H102" s="1">
        <v>40</v>
      </c>
      <c r="J102" s="1">
        <v>29</v>
      </c>
      <c r="L102" s="1" t="s">
        <v>60</v>
      </c>
      <c r="M102" s="1" t="s">
        <v>62</v>
      </c>
      <c r="O102" s="1" t="s">
        <v>47</v>
      </c>
    </row>
    <row r="103" spans="1:15" hidden="1" x14ac:dyDescent="0.2">
      <c r="A103" s="1">
        <v>45</v>
      </c>
      <c r="C103" s="9" t="s">
        <v>154</v>
      </c>
      <c r="D103" s="1">
        <v>46</v>
      </c>
      <c r="F103" s="6">
        <v>12</v>
      </c>
      <c r="G103" s="6"/>
      <c r="H103" s="1">
        <v>53</v>
      </c>
      <c r="J103" s="1">
        <v>36</v>
      </c>
      <c r="L103" s="1" t="s">
        <v>61</v>
      </c>
      <c r="M103" s="1" t="s">
        <v>44</v>
      </c>
    </row>
    <row r="104" spans="1:15" hidden="1" x14ac:dyDescent="0.2">
      <c r="A104" s="1">
        <v>19</v>
      </c>
      <c r="C104" s="9" t="s">
        <v>155</v>
      </c>
      <c r="D104" s="1">
        <v>57</v>
      </c>
      <c r="F104" s="1">
        <v>37</v>
      </c>
      <c r="H104" s="1">
        <v>52</v>
      </c>
      <c r="J104" s="1">
        <v>33</v>
      </c>
      <c r="L104" s="1" t="s">
        <v>60</v>
      </c>
      <c r="M104" s="1" t="s">
        <v>62</v>
      </c>
    </row>
    <row r="105" spans="1:15" hidden="1" x14ac:dyDescent="0.2">
      <c r="A105" s="1">
        <v>47</v>
      </c>
      <c r="C105" s="9" t="s">
        <v>165</v>
      </c>
      <c r="D105" s="1">
        <v>34</v>
      </c>
      <c r="F105" s="1">
        <v>12</v>
      </c>
      <c r="H105" s="1">
        <v>51</v>
      </c>
      <c r="J105" s="1">
        <v>26</v>
      </c>
      <c r="L105" s="1" t="s">
        <v>61</v>
      </c>
      <c r="M105" s="1" t="s">
        <v>44</v>
      </c>
    </row>
    <row r="106" spans="1:15" hidden="1" x14ac:dyDescent="0.2">
      <c r="A106" s="1">
        <v>18</v>
      </c>
      <c r="C106" s="9" t="s">
        <v>166</v>
      </c>
      <c r="D106" s="1">
        <v>60</v>
      </c>
      <c r="F106" s="1">
        <v>12</v>
      </c>
      <c r="H106" s="1">
        <v>35</v>
      </c>
      <c r="J106" s="1">
        <v>30</v>
      </c>
      <c r="L106" s="1" t="s">
        <v>60</v>
      </c>
      <c r="M106" s="1" t="s">
        <v>62</v>
      </c>
    </row>
    <row r="107" spans="1:15" hidden="1" x14ac:dyDescent="0.2">
      <c r="A107" s="1">
        <v>46</v>
      </c>
      <c r="C107" s="9" t="s">
        <v>167</v>
      </c>
      <c r="D107" s="1">
        <v>48</v>
      </c>
      <c r="F107" s="1">
        <v>9</v>
      </c>
      <c r="H107" s="1">
        <v>35</v>
      </c>
      <c r="J107" s="1">
        <v>27</v>
      </c>
      <c r="L107" s="1" t="s">
        <v>61</v>
      </c>
      <c r="M107" s="1" t="s">
        <v>44</v>
      </c>
    </row>
    <row r="108" spans="1:15" hidden="1" x14ac:dyDescent="0.2">
      <c r="A108" s="1">
        <v>11</v>
      </c>
      <c r="C108" s="9" t="s">
        <v>168</v>
      </c>
      <c r="D108" s="1">
        <v>27</v>
      </c>
      <c r="F108" s="1">
        <v>5</v>
      </c>
      <c r="H108" s="1">
        <v>14</v>
      </c>
      <c r="J108" s="1">
        <v>24</v>
      </c>
      <c r="L108" s="1" t="s">
        <v>60</v>
      </c>
      <c r="M108" s="1" t="s">
        <v>62</v>
      </c>
    </row>
    <row r="109" spans="1:15" hidden="1" x14ac:dyDescent="0.2">
      <c r="A109" s="1">
        <v>39</v>
      </c>
      <c r="C109" s="9" t="s">
        <v>169</v>
      </c>
      <c r="D109" s="1">
        <v>10</v>
      </c>
      <c r="F109" s="1">
        <v>2</v>
      </c>
      <c r="H109" s="1">
        <v>3</v>
      </c>
      <c r="J109" s="1">
        <v>5</v>
      </c>
      <c r="L109" s="1" t="s">
        <v>61</v>
      </c>
      <c r="M109" s="1" t="s">
        <v>44</v>
      </c>
    </row>
    <row r="110" spans="1:15" hidden="1" x14ac:dyDescent="0.2">
      <c r="A110" s="1">
        <v>27</v>
      </c>
      <c r="C110" s="9" t="s">
        <v>170</v>
      </c>
      <c r="D110" s="1">
        <v>4</v>
      </c>
      <c r="F110" s="1">
        <v>2.5</v>
      </c>
      <c r="H110" s="1">
        <v>3</v>
      </c>
      <c r="J110" s="1">
        <v>6</v>
      </c>
      <c r="L110" s="1" t="s">
        <v>60</v>
      </c>
      <c r="M110" s="1" t="s">
        <v>62</v>
      </c>
    </row>
    <row r="111" spans="1:15" hidden="1" x14ac:dyDescent="0.2">
      <c r="A111" s="1">
        <v>9</v>
      </c>
      <c r="C111" s="9" t="s">
        <v>171</v>
      </c>
      <c r="D111" s="1">
        <v>31</v>
      </c>
      <c r="F111" s="1">
        <v>6</v>
      </c>
      <c r="H111" s="1">
        <v>15</v>
      </c>
      <c r="J111" s="1">
        <v>19</v>
      </c>
      <c r="L111" s="1" t="s">
        <v>60</v>
      </c>
      <c r="M111" s="1" t="s">
        <v>62</v>
      </c>
      <c r="O111" s="1" t="s">
        <v>47</v>
      </c>
    </row>
    <row r="112" spans="1:15" hidden="1" x14ac:dyDescent="0.2">
      <c r="A112" s="1">
        <v>37</v>
      </c>
      <c r="C112" s="9" t="s">
        <v>172</v>
      </c>
      <c r="D112" s="1">
        <v>10</v>
      </c>
      <c r="F112" s="1">
        <v>2</v>
      </c>
      <c r="H112" s="1">
        <v>3</v>
      </c>
      <c r="J112" s="1">
        <v>6</v>
      </c>
      <c r="L112" s="1" t="s">
        <v>61</v>
      </c>
      <c r="M112" s="1" t="s">
        <v>44</v>
      </c>
    </row>
    <row r="113" spans="1:15" hidden="1" x14ac:dyDescent="0.2">
      <c r="A113" s="1">
        <v>10</v>
      </c>
      <c r="C113" s="9" t="s">
        <v>173</v>
      </c>
      <c r="D113" s="1">
        <v>32</v>
      </c>
      <c r="F113" s="1">
        <v>6</v>
      </c>
      <c r="H113" s="1">
        <v>14</v>
      </c>
      <c r="J113" s="1">
        <v>28</v>
      </c>
      <c r="L113" s="1" t="s">
        <v>60</v>
      </c>
      <c r="M113" s="1" t="s">
        <v>62</v>
      </c>
    </row>
    <row r="114" spans="1:15" hidden="1" x14ac:dyDescent="0.2">
      <c r="A114" s="1">
        <v>38</v>
      </c>
      <c r="C114" s="9" t="s">
        <v>174</v>
      </c>
      <c r="D114" s="1">
        <v>10</v>
      </c>
      <c r="F114" s="1">
        <v>2</v>
      </c>
      <c r="H114" s="1">
        <v>3</v>
      </c>
      <c r="J114" s="1">
        <v>7</v>
      </c>
      <c r="L114" s="1" t="s">
        <v>61</v>
      </c>
      <c r="M114" s="1" t="s">
        <v>44</v>
      </c>
    </row>
    <row r="115" spans="1:15" hidden="1" x14ac:dyDescent="0.2">
      <c r="A115" s="1">
        <v>28</v>
      </c>
      <c r="C115" s="9" t="s">
        <v>178</v>
      </c>
      <c r="D115" s="1">
        <v>4</v>
      </c>
      <c r="F115" s="1">
        <v>2.5</v>
      </c>
      <c r="H115" s="1">
        <v>3</v>
      </c>
      <c r="J115" s="1">
        <v>6</v>
      </c>
      <c r="L115" s="1" t="s">
        <v>60</v>
      </c>
      <c r="M115" s="1" t="s">
        <v>62</v>
      </c>
    </row>
    <row r="116" spans="1:15" hidden="1" x14ac:dyDescent="0.2">
      <c r="A116" s="1">
        <v>13</v>
      </c>
      <c r="C116" s="9" t="s">
        <v>175</v>
      </c>
      <c r="D116" s="1">
        <v>31</v>
      </c>
      <c r="F116" s="1">
        <v>6</v>
      </c>
      <c r="H116" s="1">
        <v>15</v>
      </c>
      <c r="J116" s="1">
        <v>22</v>
      </c>
      <c r="L116" s="1" t="s">
        <v>60</v>
      </c>
      <c r="M116" s="1" t="s">
        <v>62</v>
      </c>
      <c r="O116" s="1" t="s">
        <v>47</v>
      </c>
    </row>
    <row r="117" spans="1:15" hidden="1" x14ac:dyDescent="0.2">
      <c r="A117" s="1">
        <v>41</v>
      </c>
      <c r="C117" s="9" t="s">
        <v>176</v>
      </c>
      <c r="D117" s="1">
        <v>9</v>
      </c>
      <c r="F117" s="1">
        <v>2</v>
      </c>
      <c r="H117" s="1">
        <v>4</v>
      </c>
      <c r="J117" s="1">
        <v>7</v>
      </c>
      <c r="L117" s="1" t="s">
        <v>61</v>
      </c>
      <c r="M117" s="1" t="s">
        <v>44</v>
      </c>
    </row>
    <row r="118" spans="1:15" hidden="1" x14ac:dyDescent="0.2">
      <c r="A118" s="1">
        <v>22</v>
      </c>
      <c r="C118" s="9" t="s">
        <v>177</v>
      </c>
      <c r="D118" s="1">
        <v>22</v>
      </c>
      <c r="F118" s="1">
        <v>5</v>
      </c>
      <c r="H118" s="1">
        <v>15</v>
      </c>
      <c r="J118" s="1">
        <v>8</v>
      </c>
      <c r="L118" s="1" t="s">
        <v>60</v>
      </c>
      <c r="M118" s="1" t="s">
        <v>62</v>
      </c>
    </row>
    <row r="119" spans="1:15" hidden="1" x14ac:dyDescent="0.2">
      <c r="A119" s="1">
        <v>50</v>
      </c>
      <c r="C119" s="9" t="s">
        <v>179</v>
      </c>
      <c r="D119" s="1">
        <v>17</v>
      </c>
      <c r="F119" s="1">
        <v>4</v>
      </c>
      <c r="H119" s="1">
        <v>21</v>
      </c>
      <c r="J119" s="1">
        <v>30</v>
      </c>
      <c r="L119" s="1" t="s">
        <v>61</v>
      </c>
      <c r="M119" s="1" t="s">
        <v>44</v>
      </c>
    </row>
    <row r="120" spans="1:15" hidden="1" x14ac:dyDescent="0.2">
      <c r="A120" s="1">
        <v>25</v>
      </c>
      <c r="C120" s="9" t="s">
        <v>180</v>
      </c>
      <c r="D120" s="1">
        <v>7</v>
      </c>
      <c r="F120" s="1">
        <v>6</v>
      </c>
      <c r="H120" s="1">
        <v>2</v>
      </c>
      <c r="J120" s="1">
        <v>7</v>
      </c>
      <c r="L120" s="1" t="s">
        <v>60</v>
      </c>
      <c r="M120" s="1" t="s">
        <v>62</v>
      </c>
    </row>
    <row r="121" spans="1:15" hidden="1" x14ac:dyDescent="0.2">
      <c r="A121" s="1">
        <v>6</v>
      </c>
      <c r="C121" s="9" t="s">
        <v>181</v>
      </c>
      <c r="D121" s="1">
        <v>25</v>
      </c>
      <c r="F121" s="1">
        <v>12</v>
      </c>
      <c r="H121" s="1">
        <v>25</v>
      </c>
      <c r="J121" s="1">
        <v>24</v>
      </c>
      <c r="L121" s="1" t="s">
        <v>60</v>
      </c>
      <c r="M121" s="1" t="s">
        <v>62</v>
      </c>
      <c r="O121" s="1" t="s">
        <v>47</v>
      </c>
    </row>
    <row r="122" spans="1:15" hidden="1" x14ac:dyDescent="0.2">
      <c r="A122" s="1">
        <v>34</v>
      </c>
      <c r="C122" s="9" t="s">
        <v>182</v>
      </c>
      <c r="D122" s="1">
        <v>9</v>
      </c>
      <c r="F122" s="1">
        <v>5</v>
      </c>
      <c r="H122" s="1">
        <v>7</v>
      </c>
      <c r="J122" s="1">
        <v>5</v>
      </c>
      <c r="L122" s="1" t="s">
        <v>61</v>
      </c>
      <c r="M122" s="1" t="s">
        <v>44</v>
      </c>
    </row>
    <row r="123" spans="1:15" hidden="1" x14ac:dyDescent="0.2">
      <c r="A123" s="1">
        <v>8</v>
      </c>
      <c r="C123" s="9" t="s">
        <v>183</v>
      </c>
      <c r="D123" s="1">
        <v>21</v>
      </c>
      <c r="F123" s="1">
        <v>11</v>
      </c>
      <c r="H123" s="1">
        <v>18</v>
      </c>
      <c r="J123" s="1">
        <v>19</v>
      </c>
      <c r="L123" s="1" t="s">
        <v>60</v>
      </c>
      <c r="M123" s="1" t="s">
        <v>62</v>
      </c>
    </row>
    <row r="124" spans="1:15" hidden="1" x14ac:dyDescent="0.2">
      <c r="A124" s="1">
        <v>24</v>
      </c>
      <c r="C124" s="9" t="s">
        <v>184</v>
      </c>
      <c r="D124" s="1">
        <v>7</v>
      </c>
      <c r="F124" s="1">
        <v>6</v>
      </c>
      <c r="H124" s="1">
        <v>2</v>
      </c>
      <c r="J124" s="1">
        <v>7</v>
      </c>
      <c r="L124" s="1" t="s">
        <v>60</v>
      </c>
      <c r="M124" s="1" t="s">
        <v>62</v>
      </c>
    </row>
    <row r="125" spans="1:15" hidden="1" x14ac:dyDescent="0.2">
      <c r="A125" s="1">
        <v>7</v>
      </c>
      <c r="C125" s="9" t="s">
        <v>185</v>
      </c>
      <c r="D125" s="1">
        <v>28</v>
      </c>
      <c r="F125" s="1">
        <v>16</v>
      </c>
      <c r="H125" s="1">
        <v>24</v>
      </c>
      <c r="J125" s="1">
        <v>23</v>
      </c>
      <c r="L125" s="1" t="s">
        <v>60</v>
      </c>
      <c r="M125" s="1" t="s">
        <v>62</v>
      </c>
      <c r="O125" s="1" t="s">
        <v>47</v>
      </c>
    </row>
    <row r="126" spans="1:15" hidden="1" x14ac:dyDescent="0.2">
      <c r="A126" s="1">
        <v>36</v>
      </c>
      <c r="C126" s="9" t="s">
        <v>186</v>
      </c>
      <c r="D126" s="1">
        <v>14</v>
      </c>
      <c r="F126" s="1">
        <v>6</v>
      </c>
      <c r="H126" s="1">
        <v>8</v>
      </c>
      <c r="J126" s="1">
        <v>5</v>
      </c>
      <c r="L126" s="1" t="s">
        <v>61</v>
      </c>
      <c r="M126" s="1" t="s">
        <v>44</v>
      </c>
    </row>
    <row r="127" spans="1:15" hidden="1" x14ac:dyDescent="0.2">
      <c r="A127" s="1">
        <v>26</v>
      </c>
      <c r="C127" s="9" t="s">
        <v>187</v>
      </c>
      <c r="D127" s="1">
        <v>7</v>
      </c>
      <c r="F127" s="1">
        <v>6</v>
      </c>
      <c r="H127" s="1">
        <v>2</v>
      </c>
      <c r="J127" s="1">
        <v>7</v>
      </c>
      <c r="L127" s="1" t="s">
        <v>60</v>
      </c>
      <c r="M127" s="1" t="s">
        <v>62</v>
      </c>
    </row>
    <row r="128" spans="1:15" hidden="1" x14ac:dyDescent="0.2">
      <c r="A128" s="1">
        <v>1</v>
      </c>
      <c r="C128" s="9" t="s">
        <v>188</v>
      </c>
      <c r="D128" s="1">
        <v>15</v>
      </c>
      <c r="F128" s="1">
        <v>8</v>
      </c>
      <c r="H128" s="1">
        <v>12</v>
      </c>
      <c r="J128" s="1">
        <v>11</v>
      </c>
      <c r="L128" s="1" t="s">
        <v>60</v>
      </c>
      <c r="M128" s="1" t="s">
        <v>62</v>
      </c>
      <c r="O128" s="1" t="s">
        <v>47</v>
      </c>
    </row>
    <row r="129" spans="1:15" hidden="1" x14ac:dyDescent="0.2">
      <c r="A129" s="1">
        <v>31</v>
      </c>
      <c r="C129" s="9" t="s">
        <v>189</v>
      </c>
      <c r="D129" s="1">
        <v>14</v>
      </c>
      <c r="F129" s="1">
        <v>3</v>
      </c>
      <c r="H129" s="1">
        <v>6</v>
      </c>
      <c r="J129" s="1">
        <v>4</v>
      </c>
      <c r="L129" s="1" t="s">
        <v>61</v>
      </c>
      <c r="M129" s="1" t="s">
        <v>44</v>
      </c>
    </row>
    <row r="130" spans="1:15" hidden="1" x14ac:dyDescent="0.2">
      <c r="A130" s="1">
        <v>35</v>
      </c>
      <c r="C130" s="9" t="s">
        <v>190</v>
      </c>
      <c r="D130" s="1">
        <v>10</v>
      </c>
      <c r="F130" s="1">
        <v>5</v>
      </c>
      <c r="H130" s="1">
        <v>7</v>
      </c>
      <c r="J130" s="1">
        <v>4</v>
      </c>
      <c r="L130" s="1" t="s">
        <v>61</v>
      </c>
      <c r="M130" s="1" t="s">
        <v>44</v>
      </c>
    </row>
    <row r="131" spans="1:15" hidden="1" x14ac:dyDescent="0.2">
      <c r="A131" s="1">
        <v>23</v>
      </c>
      <c r="C131" s="9" t="s">
        <v>191</v>
      </c>
      <c r="D131" s="1">
        <v>7</v>
      </c>
      <c r="F131" s="1">
        <v>6</v>
      </c>
      <c r="H131" s="1">
        <v>2</v>
      </c>
      <c r="J131" s="1">
        <v>7</v>
      </c>
      <c r="L131" s="1" t="s">
        <v>60</v>
      </c>
      <c r="M131" s="1" t="s">
        <v>62</v>
      </c>
    </row>
    <row r="132" spans="1:15" hidden="1" x14ac:dyDescent="0.2">
      <c r="A132" s="1">
        <v>3</v>
      </c>
      <c r="C132" s="9" t="s">
        <v>192</v>
      </c>
      <c r="D132" s="1">
        <v>50</v>
      </c>
      <c r="F132" s="1">
        <v>33</v>
      </c>
      <c r="H132" s="1">
        <v>42</v>
      </c>
      <c r="J132" s="1">
        <v>30</v>
      </c>
      <c r="L132" s="1" t="s">
        <v>60</v>
      </c>
      <c r="M132" s="1" t="s">
        <v>62</v>
      </c>
      <c r="O132" s="1" t="s">
        <v>47</v>
      </c>
    </row>
    <row r="133" spans="1:15" hidden="1" x14ac:dyDescent="0.2">
      <c r="A133" s="1">
        <v>5</v>
      </c>
      <c r="C133" s="9" t="s">
        <v>193</v>
      </c>
      <c r="D133" s="1">
        <v>32</v>
      </c>
      <c r="F133" s="1">
        <v>24</v>
      </c>
      <c r="H133" s="1">
        <v>22</v>
      </c>
      <c r="J133" s="1">
        <v>20</v>
      </c>
      <c r="L133" s="1" t="s">
        <v>60</v>
      </c>
      <c r="M133" s="1" t="s">
        <v>62</v>
      </c>
    </row>
    <row r="134" spans="1:15" hidden="1" x14ac:dyDescent="0.2">
      <c r="A134" s="1">
        <v>4</v>
      </c>
      <c r="C134" s="9" t="s">
        <v>194</v>
      </c>
      <c r="D134" s="1">
        <v>75</v>
      </c>
      <c r="F134" s="1">
        <v>50</v>
      </c>
      <c r="H134" s="1">
        <v>54</v>
      </c>
      <c r="J134" s="1">
        <v>40</v>
      </c>
      <c r="L134" s="1" t="s">
        <v>60</v>
      </c>
      <c r="M134" s="1" t="s">
        <v>62</v>
      </c>
    </row>
    <row r="135" spans="1:15" hidden="1" x14ac:dyDescent="0.2">
      <c r="A135" s="1">
        <v>33</v>
      </c>
      <c r="C135" s="9" t="s">
        <v>195</v>
      </c>
      <c r="D135" s="1">
        <v>16</v>
      </c>
      <c r="F135" s="1">
        <v>6</v>
      </c>
      <c r="H135" s="1">
        <v>9</v>
      </c>
      <c r="J135" s="1">
        <v>5</v>
      </c>
      <c r="L135" s="1" t="s">
        <v>61</v>
      </c>
      <c r="M135" s="1" t="s">
        <v>44</v>
      </c>
    </row>
    <row r="136" spans="1:15" hidden="1" x14ac:dyDescent="0.2">
      <c r="A136" s="1">
        <v>2</v>
      </c>
      <c r="C136" s="9" t="s">
        <v>196</v>
      </c>
      <c r="D136" s="1">
        <v>25</v>
      </c>
      <c r="F136" s="1">
        <v>14</v>
      </c>
      <c r="H136" s="1">
        <v>19</v>
      </c>
      <c r="J136" s="1">
        <v>22</v>
      </c>
      <c r="L136" s="1" t="s">
        <v>60</v>
      </c>
      <c r="M136" s="1" t="s">
        <v>62</v>
      </c>
    </row>
    <row r="137" spans="1:15" hidden="1" x14ac:dyDescent="0.2">
      <c r="A137" s="1">
        <v>32</v>
      </c>
      <c r="C137" s="9" t="s">
        <v>197</v>
      </c>
      <c r="D137" s="1">
        <v>13</v>
      </c>
      <c r="F137" s="1">
        <v>5</v>
      </c>
      <c r="H137" s="1">
        <v>8</v>
      </c>
      <c r="J137" s="1">
        <v>4</v>
      </c>
      <c r="L137" s="1" t="s">
        <v>61</v>
      </c>
      <c r="M137" s="1" t="s">
        <v>44</v>
      </c>
    </row>
    <row r="138" spans="1:15" hidden="1" x14ac:dyDescent="0.2">
      <c r="A138" s="1">
        <v>21</v>
      </c>
      <c r="C138" s="9" t="s">
        <v>153</v>
      </c>
      <c r="D138" s="1">
        <v>60</v>
      </c>
      <c r="F138" s="1">
        <v>20</v>
      </c>
      <c r="H138" s="1">
        <v>38</v>
      </c>
      <c r="J138" s="1">
        <v>32</v>
      </c>
      <c r="L138" s="1" t="s">
        <v>60</v>
      </c>
      <c r="M138" s="1" t="s">
        <v>62</v>
      </c>
    </row>
    <row r="139" spans="1:15" hidden="1" x14ac:dyDescent="0.2">
      <c r="A139" s="1">
        <v>49</v>
      </c>
      <c r="C139" s="9" t="s">
        <v>152</v>
      </c>
      <c r="D139" s="1">
        <v>40</v>
      </c>
      <c r="F139" s="1">
        <v>8</v>
      </c>
      <c r="H139" s="1">
        <v>50</v>
      </c>
      <c r="J139" s="1">
        <v>30</v>
      </c>
      <c r="L139" s="1" t="s">
        <v>61</v>
      </c>
      <c r="M139" s="1" t="s">
        <v>44</v>
      </c>
    </row>
    <row r="140" spans="1:15" hidden="1" x14ac:dyDescent="0.2">
      <c r="A140" s="1">
        <v>20</v>
      </c>
      <c r="C140" s="9" t="s">
        <v>151</v>
      </c>
      <c r="D140" s="1">
        <v>53</v>
      </c>
      <c r="F140" s="1">
        <v>16</v>
      </c>
      <c r="H140" s="1">
        <v>40</v>
      </c>
      <c r="J140" s="1">
        <v>29</v>
      </c>
      <c r="L140" s="1" t="s">
        <v>60</v>
      </c>
      <c r="M140" s="1" t="s">
        <v>62</v>
      </c>
    </row>
    <row r="141" spans="1:15" hidden="1" x14ac:dyDescent="0.2">
      <c r="A141" s="1">
        <v>48</v>
      </c>
      <c r="C141" s="9" t="s">
        <v>150</v>
      </c>
      <c r="D141" s="1">
        <v>40</v>
      </c>
      <c r="F141" s="1">
        <v>8</v>
      </c>
      <c r="H141" s="1">
        <v>50</v>
      </c>
      <c r="J141" s="1">
        <v>30</v>
      </c>
      <c r="L141" s="1" t="s">
        <v>61</v>
      </c>
      <c r="M141" s="1" t="s">
        <v>44</v>
      </c>
    </row>
    <row r="142" spans="1:15" hidden="1" x14ac:dyDescent="0.2">
      <c r="A142" s="1">
        <v>12</v>
      </c>
      <c r="C142" s="9" t="s">
        <v>149</v>
      </c>
      <c r="D142" s="1">
        <v>26</v>
      </c>
      <c r="F142" s="1">
        <v>21</v>
      </c>
      <c r="H142" s="1">
        <v>22</v>
      </c>
      <c r="J142" s="1">
        <v>40</v>
      </c>
      <c r="L142" s="1" t="s">
        <v>60</v>
      </c>
      <c r="M142" s="1" t="s">
        <v>62</v>
      </c>
    </row>
    <row r="143" spans="1:15" hidden="1" x14ac:dyDescent="0.2">
      <c r="A143" s="1">
        <v>40</v>
      </c>
      <c r="C143" s="9" t="s">
        <v>148</v>
      </c>
      <c r="D143" s="1">
        <v>9</v>
      </c>
      <c r="F143" s="1">
        <v>5</v>
      </c>
      <c r="H143" s="1">
        <v>3</v>
      </c>
      <c r="J143" s="1">
        <v>6</v>
      </c>
      <c r="L143" s="1" t="s">
        <v>61</v>
      </c>
      <c r="M143" s="1" t="s">
        <v>44</v>
      </c>
    </row>
    <row r="146" spans="3:16" hidden="1" x14ac:dyDescent="0.2">
      <c r="C146" s="3" t="s">
        <v>48</v>
      </c>
      <c r="F146" s="9" t="s">
        <v>78</v>
      </c>
    </row>
    <row r="147" spans="3:16" ht="14.25" hidden="1" x14ac:dyDescent="0.25">
      <c r="C147" s="3" t="s">
        <v>1</v>
      </c>
      <c r="D147" s="3" t="s">
        <v>0</v>
      </c>
      <c r="E147" s="3"/>
      <c r="F147" s="7" t="s">
        <v>10</v>
      </c>
      <c r="G147" s="7"/>
      <c r="H147" s="7" t="s">
        <v>11</v>
      </c>
      <c r="I147" s="7"/>
      <c r="J147" s="3" t="s">
        <v>2</v>
      </c>
      <c r="K147" s="3"/>
      <c r="L147" s="3" t="s">
        <v>12</v>
      </c>
      <c r="N147" s="1" t="s">
        <v>49</v>
      </c>
    </row>
    <row r="148" spans="3:16" hidden="1" x14ac:dyDescent="0.2">
      <c r="C148" s="2" t="s">
        <v>69</v>
      </c>
      <c r="D148" s="2">
        <v>0</v>
      </c>
      <c r="E148" s="2"/>
      <c r="F148" s="8">
        <v>0</v>
      </c>
      <c r="G148" s="8"/>
      <c r="H148" s="8">
        <v>0</v>
      </c>
      <c r="I148" s="8"/>
      <c r="J148" s="2" t="s">
        <v>43</v>
      </c>
      <c r="K148" s="2"/>
      <c r="L148" s="2">
        <v>0</v>
      </c>
      <c r="M148" s="1" t="s">
        <v>43</v>
      </c>
      <c r="N148" s="1" t="s">
        <v>43</v>
      </c>
    </row>
    <row r="149" spans="3:16" hidden="1" x14ac:dyDescent="0.2">
      <c r="C149" s="1" t="s">
        <v>40</v>
      </c>
      <c r="D149" s="1">
        <v>51</v>
      </c>
      <c r="F149" s="1">
        <v>12</v>
      </c>
      <c r="H149" s="1">
        <v>49</v>
      </c>
      <c r="J149" s="1" t="s">
        <v>61</v>
      </c>
      <c r="L149" s="1">
        <v>1</v>
      </c>
      <c r="M149" s="1" t="s">
        <v>44</v>
      </c>
      <c r="N149" s="1" t="s">
        <v>50</v>
      </c>
      <c r="O149" s="1" t="s">
        <v>7</v>
      </c>
      <c r="P149" s="1">
        <v>0.9</v>
      </c>
    </row>
    <row r="150" spans="3:16" hidden="1" x14ac:dyDescent="0.2">
      <c r="C150" s="9" t="s">
        <v>102</v>
      </c>
      <c r="D150" s="1">
        <v>27.9</v>
      </c>
      <c r="F150" s="1">
        <v>7.56</v>
      </c>
      <c r="H150" s="1">
        <v>27.95</v>
      </c>
      <c r="J150" s="1" t="s">
        <v>61</v>
      </c>
      <c r="L150" s="1">
        <v>1</v>
      </c>
      <c r="M150" s="1" t="s">
        <v>44</v>
      </c>
      <c r="N150" s="1" t="s">
        <v>50</v>
      </c>
      <c r="O150" s="1" t="s">
        <v>8</v>
      </c>
      <c r="P150" s="1">
        <v>0.95</v>
      </c>
    </row>
    <row r="151" spans="3:16" hidden="1" x14ac:dyDescent="0.2">
      <c r="C151" s="1" t="s">
        <v>30</v>
      </c>
      <c r="D151" s="1">
        <v>43</v>
      </c>
      <c r="F151" s="1">
        <v>12</v>
      </c>
      <c r="H151" s="1">
        <v>35</v>
      </c>
      <c r="J151" s="1" t="s">
        <v>61</v>
      </c>
      <c r="L151" s="1">
        <v>0</v>
      </c>
      <c r="M151" s="1" t="s">
        <v>44</v>
      </c>
      <c r="N151" s="1" t="s">
        <v>50</v>
      </c>
      <c r="O151" s="1" t="s">
        <v>9</v>
      </c>
      <c r="P151" s="1">
        <v>0.6</v>
      </c>
    </row>
    <row r="152" spans="3:16" hidden="1" x14ac:dyDescent="0.2">
      <c r="C152" s="9" t="s">
        <v>103</v>
      </c>
      <c r="D152" s="1">
        <v>0.99</v>
      </c>
      <c r="F152" s="1">
        <v>0.4</v>
      </c>
      <c r="H152" s="1">
        <v>0.32</v>
      </c>
      <c r="J152" s="1" t="s">
        <v>64</v>
      </c>
      <c r="L152" s="1">
        <v>0</v>
      </c>
      <c r="M152" s="1" t="s">
        <v>63</v>
      </c>
      <c r="N152" s="1" t="s">
        <v>50</v>
      </c>
    </row>
    <row r="153" spans="3:16" hidden="1" x14ac:dyDescent="0.2">
      <c r="C153" s="9" t="s">
        <v>104</v>
      </c>
      <c r="D153" s="1">
        <v>13</v>
      </c>
      <c r="F153" s="1">
        <v>5.0999999999999996</v>
      </c>
      <c r="H153" s="1">
        <v>39</v>
      </c>
      <c r="J153" s="1" t="s">
        <v>61</v>
      </c>
      <c r="L153" s="1">
        <v>0</v>
      </c>
      <c r="M153" s="1" t="s">
        <v>44</v>
      </c>
      <c r="N153" s="1" t="s">
        <v>50</v>
      </c>
    </row>
    <row r="154" spans="3:16" hidden="1" x14ac:dyDescent="0.2">
      <c r="C154" s="9" t="s">
        <v>105</v>
      </c>
      <c r="D154" s="1">
        <v>3</v>
      </c>
      <c r="F154" s="1">
        <v>0.79</v>
      </c>
      <c r="H154" s="1">
        <v>0.92</v>
      </c>
      <c r="J154" s="1" t="s">
        <v>61</v>
      </c>
      <c r="L154" s="1">
        <v>1</v>
      </c>
      <c r="M154" s="1" t="s">
        <v>44</v>
      </c>
      <c r="N154" s="1" t="s">
        <v>50</v>
      </c>
    </row>
    <row r="155" spans="3:16" hidden="1" x14ac:dyDescent="0.2">
      <c r="C155" s="9" t="s">
        <v>106</v>
      </c>
      <c r="D155" s="1">
        <v>8</v>
      </c>
      <c r="F155" s="1">
        <v>5.5</v>
      </c>
      <c r="H155" s="1">
        <v>11.81</v>
      </c>
      <c r="J155" s="1" t="s">
        <v>61</v>
      </c>
      <c r="L155" s="1">
        <v>0</v>
      </c>
      <c r="M155" s="1" t="s">
        <v>44</v>
      </c>
      <c r="N155" s="1" t="s">
        <v>50</v>
      </c>
    </row>
    <row r="156" spans="3:16" hidden="1" x14ac:dyDescent="0.2">
      <c r="C156" s="1" t="s">
        <v>38</v>
      </c>
      <c r="D156" s="1">
        <v>46</v>
      </c>
      <c r="F156" s="1">
        <v>12</v>
      </c>
      <c r="H156" s="1">
        <v>50</v>
      </c>
      <c r="J156" s="1" t="s">
        <v>61</v>
      </c>
      <c r="L156" s="1">
        <v>0</v>
      </c>
      <c r="M156" s="1" t="s">
        <v>44</v>
      </c>
      <c r="N156" s="1" t="s">
        <v>50</v>
      </c>
    </row>
    <row r="157" spans="3:16" hidden="1" x14ac:dyDescent="0.2">
      <c r="C157" s="9" t="s">
        <v>107</v>
      </c>
      <c r="D157" s="1">
        <v>19.8</v>
      </c>
      <c r="F157" s="1">
        <v>38.93</v>
      </c>
      <c r="H157" s="1">
        <v>42.17</v>
      </c>
      <c r="J157" s="1" t="s">
        <v>61</v>
      </c>
      <c r="L157" s="1">
        <v>0</v>
      </c>
      <c r="M157" s="1" t="s">
        <v>44</v>
      </c>
      <c r="N157" s="1" t="s">
        <v>50</v>
      </c>
    </row>
    <row r="158" spans="3:16" hidden="1" x14ac:dyDescent="0.2">
      <c r="C158" s="9" t="s">
        <v>108</v>
      </c>
      <c r="D158" s="1">
        <v>45</v>
      </c>
      <c r="F158" s="1">
        <v>11</v>
      </c>
      <c r="H158" s="1">
        <v>42</v>
      </c>
      <c r="J158" s="1" t="s">
        <v>61</v>
      </c>
      <c r="L158" s="1">
        <v>1</v>
      </c>
      <c r="M158" s="1" t="s">
        <v>44</v>
      </c>
      <c r="N158" s="1" t="s">
        <v>50</v>
      </c>
    </row>
    <row r="159" spans="3:16" hidden="1" x14ac:dyDescent="0.2">
      <c r="C159" s="9" t="s">
        <v>109</v>
      </c>
      <c r="D159" s="1">
        <v>30</v>
      </c>
      <c r="F159" s="1">
        <v>12</v>
      </c>
      <c r="H159" s="1">
        <v>42</v>
      </c>
      <c r="J159" s="1" t="s">
        <v>61</v>
      </c>
      <c r="L159" s="1">
        <v>0</v>
      </c>
      <c r="M159" s="1" t="s">
        <v>44</v>
      </c>
      <c r="N159" s="1" t="s">
        <v>50</v>
      </c>
    </row>
    <row r="160" spans="3:16" hidden="1" x14ac:dyDescent="0.2">
      <c r="C160" s="1" t="s">
        <v>37</v>
      </c>
      <c r="D160" s="1">
        <v>32</v>
      </c>
      <c r="F160" s="1">
        <v>10</v>
      </c>
      <c r="H160" s="1">
        <v>46</v>
      </c>
      <c r="J160" s="1" t="s">
        <v>61</v>
      </c>
      <c r="L160" s="1">
        <v>0</v>
      </c>
      <c r="M160" s="1" t="s">
        <v>44</v>
      </c>
      <c r="N160" s="1" t="s">
        <v>50</v>
      </c>
    </row>
    <row r="161" spans="3:14" hidden="1" x14ac:dyDescent="0.2">
      <c r="C161" s="9" t="s">
        <v>110</v>
      </c>
      <c r="D161" s="1">
        <v>0.83</v>
      </c>
      <c r="F161" s="1">
        <v>0.25</v>
      </c>
      <c r="H161" s="1">
        <v>0.22</v>
      </c>
      <c r="J161" s="1" t="s">
        <v>64</v>
      </c>
      <c r="L161" s="1">
        <v>0</v>
      </c>
      <c r="M161" s="1" t="s">
        <v>63</v>
      </c>
      <c r="N161" s="1" t="s">
        <v>51</v>
      </c>
    </row>
    <row r="162" spans="3:14" hidden="1" x14ac:dyDescent="0.2">
      <c r="C162" s="9" t="s">
        <v>111</v>
      </c>
      <c r="D162" s="1">
        <v>15.6</v>
      </c>
      <c r="F162" s="1">
        <v>2.29</v>
      </c>
      <c r="H162" s="1">
        <v>54.46</v>
      </c>
      <c r="J162" s="1" t="s">
        <v>61</v>
      </c>
      <c r="L162" s="1">
        <v>0</v>
      </c>
      <c r="M162" s="1" t="s">
        <v>44</v>
      </c>
      <c r="N162" s="1" t="s">
        <v>50</v>
      </c>
    </row>
    <row r="163" spans="3:14" hidden="1" x14ac:dyDescent="0.2">
      <c r="C163" s="1" t="s">
        <v>21</v>
      </c>
      <c r="D163" s="1">
        <v>6.6</v>
      </c>
      <c r="F163" s="1">
        <v>1.83</v>
      </c>
      <c r="H163" s="1">
        <v>6.51</v>
      </c>
      <c r="J163" s="1" t="s">
        <v>61</v>
      </c>
      <c r="L163" s="1">
        <v>0</v>
      </c>
      <c r="M163" s="1" t="s">
        <v>44</v>
      </c>
      <c r="N163" s="1" t="s">
        <v>50</v>
      </c>
    </row>
    <row r="164" spans="3:14" hidden="1" x14ac:dyDescent="0.2">
      <c r="C164" s="1" t="s">
        <v>17</v>
      </c>
      <c r="D164" s="1">
        <v>3.8</v>
      </c>
      <c r="F164" s="1">
        <v>1.83</v>
      </c>
      <c r="H164" s="1">
        <v>6.02</v>
      </c>
      <c r="J164" s="1" t="s">
        <v>61</v>
      </c>
      <c r="L164" s="1">
        <v>0</v>
      </c>
      <c r="M164" s="1" t="s">
        <v>44</v>
      </c>
      <c r="N164" s="1" t="s">
        <v>50</v>
      </c>
    </row>
    <row r="165" spans="3:14" hidden="1" x14ac:dyDescent="0.2">
      <c r="C165" s="1" t="s">
        <v>23</v>
      </c>
      <c r="D165" s="1">
        <v>8</v>
      </c>
      <c r="F165" s="1">
        <v>5.95</v>
      </c>
      <c r="H165" s="1">
        <v>15.18</v>
      </c>
      <c r="J165" s="1" t="s">
        <v>61</v>
      </c>
      <c r="L165" s="1">
        <v>0</v>
      </c>
      <c r="M165" s="1" t="s">
        <v>44</v>
      </c>
      <c r="N165" s="1" t="s">
        <v>50</v>
      </c>
    </row>
    <row r="166" spans="3:14" hidden="1" x14ac:dyDescent="0.2">
      <c r="C166" s="1" t="s">
        <v>16</v>
      </c>
      <c r="D166" s="1">
        <v>3.4</v>
      </c>
      <c r="F166" s="1">
        <v>4.12</v>
      </c>
      <c r="H166" s="1">
        <v>10.84</v>
      </c>
      <c r="J166" s="1" t="s">
        <v>61</v>
      </c>
      <c r="L166" s="1">
        <v>0</v>
      </c>
      <c r="M166" s="1" t="s">
        <v>44</v>
      </c>
      <c r="N166" s="1" t="s">
        <v>50</v>
      </c>
    </row>
    <row r="167" spans="3:14" hidden="1" x14ac:dyDescent="0.2">
      <c r="C167" s="1" t="s">
        <v>35</v>
      </c>
      <c r="D167" s="1">
        <v>30.4</v>
      </c>
      <c r="F167" s="1">
        <v>12.37</v>
      </c>
      <c r="H167" s="1">
        <v>40.72</v>
      </c>
      <c r="J167" s="1" t="s">
        <v>61</v>
      </c>
      <c r="L167" s="1">
        <v>1</v>
      </c>
      <c r="M167" s="1" t="s">
        <v>44</v>
      </c>
      <c r="N167" s="1" t="s">
        <v>50</v>
      </c>
    </row>
    <row r="168" spans="3:14" hidden="1" x14ac:dyDescent="0.2">
      <c r="C168" s="9" t="s">
        <v>112</v>
      </c>
      <c r="D168" s="1">
        <v>0.67</v>
      </c>
      <c r="F168" s="1">
        <v>0.35</v>
      </c>
      <c r="H168" s="1">
        <v>0.25</v>
      </c>
      <c r="J168" s="1" t="s">
        <v>64</v>
      </c>
      <c r="L168" s="1">
        <v>0</v>
      </c>
      <c r="M168" s="1" t="s">
        <v>63</v>
      </c>
      <c r="N168" s="1" t="s">
        <v>51</v>
      </c>
    </row>
    <row r="169" spans="3:14" hidden="1" x14ac:dyDescent="0.2">
      <c r="C169" s="9" t="s">
        <v>113</v>
      </c>
      <c r="D169" s="1">
        <v>16</v>
      </c>
      <c r="F169" s="1">
        <v>5.8</v>
      </c>
      <c r="H169" s="1">
        <v>40</v>
      </c>
      <c r="J169" s="1" t="s">
        <v>61</v>
      </c>
      <c r="L169" s="1">
        <v>0</v>
      </c>
      <c r="M169" s="1" t="s">
        <v>44</v>
      </c>
      <c r="N169" s="1" t="s">
        <v>50</v>
      </c>
    </row>
    <row r="170" spans="3:14" hidden="1" x14ac:dyDescent="0.2">
      <c r="C170" s="9" t="s">
        <v>114</v>
      </c>
      <c r="D170" s="1">
        <v>9.6999999999999993</v>
      </c>
      <c r="F170" s="1">
        <v>3.1</v>
      </c>
      <c r="H170" s="1">
        <v>7.3</v>
      </c>
      <c r="J170" s="1" t="s">
        <v>61</v>
      </c>
      <c r="L170" s="1">
        <v>0</v>
      </c>
      <c r="M170" s="1" t="s">
        <v>44</v>
      </c>
      <c r="N170" s="1" t="s">
        <v>50</v>
      </c>
    </row>
    <row r="171" spans="3:14" hidden="1" x14ac:dyDescent="0.2">
      <c r="C171" s="1" t="s">
        <v>32</v>
      </c>
      <c r="D171" s="1">
        <v>32</v>
      </c>
      <c r="F171" s="1">
        <v>14</v>
      </c>
      <c r="H171" s="1">
        <v>19</v>
      </c>
      <c r="J171" s="1" t="s">
        <v>65</v>
      </c>
      <c r="L171" s="1">
        <v>0</v>
      </c>
      <c r="M171" s="1" t="s">
        <v>45</v>
      </c>
      <c r="N171" s="1" t="s">
        <v>52</v>
      </c>
    </row>
    <row r="172" spans="3:14" hidden="1" x14ac:dyDescent="0.2">
      <c r="C172" s="9" t="s">
        <v>115</v>
      </c>
      <c r="D172" s="1">
        <v>17.5</v>
      </c>
      <c r="F172" s="1">
        <v>5.04</v>
      </c>
      <c r="H172" s="1">
        <v>17.47</v>
      </c>
      <c r="J172" s="1" t="s">
        <v>65</v>
      </c>
      <c r="L172" s="1">
        <v>0</v>
      </c>
      <c r="M172" s="1" t="s">
        <v>45</v>
      </c>
      <c r="N172" s="1" t="s">
        <v>52</v>
      </c>
    </row>
    <row r="173" spans="3:14" hidden="1" x14ac:dyDescent="0.2">
      <c r="C173" s="1" t="s">
        <v>18</v>
      </c>
      <c r="D173" s="1">
        <v>4</v>
      </c>
      <c r="F173" s="1">
        <v>3.21</v>
      </c>
      <c r="H173" s="1">
        <v>7.95</v>
      </c>
      <c r="J173" s="1" t="s">
        <v>61</v>
      </c>
      <c r="L173" s="1">
        <v>0</v>
      </c>
      <c r="M173" s="1" t="s">
        <v>44</v>
      </c>
      <c r="N173" s="1" t="s">
        <v>50</v>
      </c>
    </row>
    <row r="174" spans="3:14" hidden="1" x14ac:dyDescent="0.2">
      <c r="C174" s="1" t="s">
        <v>39</v>
      </c>
      <c r="D174" s="1">
        <v>38.4</v>
      </c>
      <c r="F174" s="1">
        <v>9.16</v>
      </c>
      <c r="H174" s="1">
        <v>41.45</v>
      </c>
      <c r="J174" s="1" t="s">
        <v>61</v>
      </c>
      <c r="L174" s="1">
        <v>0</v>
      </c>
      <c r="M174" s="1" t="s">
        <v>44</v>
      </c>
      <c r="N174" s="1" t="s">
        <v>50</v>
      </c>
    </row>
    <row r="175" spans="3:14" hidden="1" x14ac:dyDescent="0.2">
      <c r="C175" s="9" t="s">
        <v>116</v>
      </c>
      <c r="D175" s="1">
        <v>2.5</v>
      </c>
      <c r="F175" s="1">
        <v>0.7</v>
      </c>
      <c r="H175" s="1">
        <v>0.6</v>
      </c>
      <c r="J175" s="1" t="s">
        <v>61</v>
      </c>
      <c r="L175" s="1">
        <v>0</v>
      </c>
      <c r="M175" s="1" t="s">
        <v>44</v>
      </c>
      <c r="N175" s="1" t="s">
        <v>50</v>
      </c>
    </row>
    <row r="176" spans="3:14" hidden="1" x14ac:dyDescent="0.2">
      <c r="C176" s="9" t="s">
        <v>117</v>
      </c>
      <c r="D176" s="1">
        <v>0.7</v>
      </c>
      <c r="F176" s="1">
        <v>0.16</v>
      </c>
      <c r="H176" s="1">
        <v>2.2000000000000002</v>
      </c>
      <c r="J176" s="1" t="s">
        <v>61</v>
      </c>
      <c r="L176" s="1">
        <v>0</v>
      </c>
      <c r="M176" s="1" t="s">
        <v>44</v>
      </c>
      <c r="N176" s="1" t="s">
        <v>50</v>
      </c>
    </row>
    <row r="177" spans="3:14" hidden="1" x14ac:dyDescent="0.2">
      <c r="C177" s="9" t="s">
        <v>118</v>
      </c>
      <c r="D177" s="1">
        <v>8.64</v>
      </c>
      <c r="F177" s="1">
        <v>2.61</v>
      </c>
      <c r="H177" s="1">
        <v>7.37</v>
      </c>
      <c r="J177" s="1" t="s">
        <v>61</v>
      </c>
      <c r="L177" s="1">
        <v>0</v>
      </c>
      <c r="M177" s="1" t="s">
        <v>44</v>
      </c>
      <c r="N177" s="1" t="s">
        <v>50</v>
      </c>
    </row>
    <row r="178" spans="3:14" hidden="1" x14ac:dyDescent="0.2">
      <c r="C178" s="1" t="s">
        <v>29</v>
      </c>
      <c r="D178" s="1">
        <v>25</v>
      </c>
      <c r="F178" s="1">
        <v>20.149999999999999</v>
      </c>
      <c r="H178" s="1">
        <v>45.54</v>
      </c>
      <c r="J178" s="1" t="s">
        <v>61</v>
      </c>
      <c r="L178" s="1">
        <v>0</v>
      </c>
      <c r="M178" s="1" t="s">
        <v>44</v>
      </c>
      <c r="N178" s="1" t="s">
        <v>50</v>
      </c>
    </row>
    <row r="179" spans="3:14" hidden="1" x14ac:dyDescent="0.2">
      <c r="C179" s="1" t="s">
        <v>26</v>
      </c>
      <c r="D179" s="1">
        <v>20</v>
      </c>
      <c r="F179" s="1">
        <v>38.93</v>
      </c>
      <c r="H179" s="1">
        <v>28.92</v>
      </c>
      <c r="J179" s="1" t="s">
        <v>61</v>
      </c>
      <c r="L179" s="1">
        <v>0</v>
      </c>
      <c r="M179" s="1" t="s">
        <v>44</v>
      </c>
      <c r="N179" s="1" t="s">
        <v>50</v>
      </c>
    </row>
    <row r="180" spans="3:14" hidden="1" x14ac:dyDescent="0.2">
      <c r="C180" s="1" t="s">
        <v>41</v>
      </c>
      <c r="D180" s="1">
        <v>46.6</v>
      </c>
      <c r="F180" s="1">
        <v>9.6199999999999992</v>
      </c>
      <c r="H180" s="1">
        <v>25.54</v>
      </c>
      <c r="J180" s="1" t="s">
        <v>61</v>
      </c>
      <c r="L180" s="1">
        <v>1</v>
      </c>
      <c r="M180" s="1" t="s">
        <v>44</v>
      </c>
      <c r="N180" s="1" t="s">
        <v>50</v>
      </c>
    </row>
    <row r="181" spans="3:14" hidden="1" x14ac:dyDescent="0.2">
      <c r="C181" s="1" t="s">
        <v>19</v>
      </c>
      <c r="D181" s="1">
        <v>4.5999999999999996</v>
      </c>
      <c r="F181" s="1">
        <v>3.66</v>
      </c>
      <c r="H181" s="1">
        <v>11.08</v>
      </c>
      <c r="J181" s="1" t="s">
        <v>61</v>
      </c>
      <c r="L181" s="1">
        <v>0</v>
      </c>
      <c r="M181" s="1" t="s">
        <v>44</v>
      </c>
      <c r="N181" s="1" t="s">
        <v>50</v>
      </c>
    </row>
    <row r="182" spans="3:14" hidden="1" x14ac:dyDescent="0.2">
      <c r="C182" s="9" t="s">
        <v>119</v>
      </c>
      <c r="D182" s="1">
        <v>22</v>
      </c>
      <c r="F182" s="1">
        <v>38.93</v>
      </c>
      <c r="H182" s="1">
        <v>34.94</v>
      </c>
      <c r="J182" s="1" t="s">
        <v>61</v>
      </c>
      <c r="L182" s="1">
        <v>0</v>
      </c>
      <c r="M182" s="1" t="s">
        <v>44</v>
      </c>
      <c r="N182" s="1" t="s">
        <v>50</v>
      </c>
    </row>
    <row r="183" spans="3:14" hidden="1" x14ac:dyDescent="0.2">
      <c r="C183" s="9" t="s">
        <v>120</v>
      </c>
      <c r="D183" s="1">
        <v>12.8</v>
      </c>
      <c r="F183" s="1">
        <v>5.13</v>
      </c>
      <c r="H183" s="1">
        <v>9.06</v>
      </c>
      <c r="J183" s="1" t="s">
        <v>61</v>
      </c>
      <c r="L183" s="1">
        <v>0</v>
      </c>
      <c r="M183" s="1" t="s">
        <v>44</v>
      </c>
      <c r="N183" s="1" t="s">
        <v>50</v>
      </c>
    </row>
    <row r="184" spans="3:14" hidden="1" x14ac:dyDescent="0.2">
      <c r="C184" s="9" t="s">
        <v>121</v>
      </c>
      <c r="D184" s="1">
        <v>0.77</v>
      </c>
      <c r="F184" s="1">
        <v>0.28000000000000003</v>
      </c>
      <c r="H184" s="1">
        <v>0.19</v>
      </c>
      <c r="J184" s="1" t="s">
        <v>61</v>
      </c>
      <c r="L184" s="1">
        <v>0</v>
      </c>
      <c r="M184" s="1" t="s">
        <v>44</v>
      </c>
      <c r="N184" s="1" t="s">
        <v>50</v>
      </c>
    </row>
    <row r="185" spans="3:14" hidden="1" x14ac:dyDescent="0.2">
      <c r="C185" s="9" t="s">
        <v>122</v>
      </c>
      <c r="D185" s="1">
        <v>12</v>
      </c>
      <c r="F185" s="1">
        <v>6.3</v>
      </c>
      <c r="H185" s="1">
        <v>37</v>
      </c>
      <c r="J185" s="1" t="s">
        <v>61</v>
      </c>
      <c r="L185" s="1">
        <v>0</v>
      </c>
      <c r="M185" s="1" t="s">
        <v>44</v>
      </c>
      <c r="N185" s="1" t="s">
        <v>50</v>
      </c>
    </row>
    <row r="186" spans="3:14" hidden="1" x14ac:dyDescent="0.2">
      <c r="C186" s="1" t="s">
        <v>20</v>
      </c>
      <c r="D186" s="1">
        <v>6</v>
      </c>
      <c r="F186" s="1">
        <v>2.75</v>
      </c>
      <c r="H186" s="1">
        <v>5.3</v>
      </c>
      <c r="J186" s="1" t="s">
        <v>61</v>
      </c>
      <c r="L186" s="1">
        <v>0</v>
      </c>
      <c r="M186" s="1" t="s">
        <v>44</v>
      </c>
      <c r="N186" s="1" t="s">
        <v>50</v>
      </c>
    </row>
    <row r="187" spans="3:14" hidden="1" x14ac:dyDescent="0.2">
      <c r="C187" s="1" t="s">
        <v>34</v>
      </c>
      <c r="D187" s="1">
        <v>36</v>
      </c>
      <c r="F187" s="1">
        <v>13</v>
      </c>
      <c r="H187" s="1">
        <v>54</v>
      </c>
      <c r="J187" s="1" t="s">
        <v>61</v>
      </c>
      <c r="L187" s="1">
        <v>0</v>
      </c>
      <c r="M187" s="1" t="s">
        <v>44</v>
      </c>
      <c r="N187" s="1" t="s">
        <v>50</v>
      </c>
    </row>
    <row r="188" spans="3:14" hidden="1" x14ac:dyDescent="0.2">
      <c r="C188" s="1" t="s">
        <v>31</v>
      </c>
      <c r="D188" s="1">
        <v>26</v>
      </c>
      <c r="F188" s="1">
        <v>21.53</v>
      </c>
      <c r="H188" s="1">
        <v>45.06</v>
      </c>
      <c r="J188" s="1" t="s">
        <v>61</v>
      </c>
      <c r="L188" s="1">
        <v>0</v>
      </c>
      <c r="M188" s="1" t="s">
        <v>44</v>
      </c>
      <c r="N188" s="1" t="s">
        <v>50</v>
      </c>
    </row>
    <row r="189" spans="3:14" hidden="1" x14ac:dyDescent="0.2">
      <c r="C189" s="1" t="s">
        <v>24</v>
      </c>
      <c r="D189" s="1">
        <v>16.399999999999999</v>
      </c>
      <c r="F189" s="1">
        <v>17.86</v>
      </c>
      <c r="H189" s="1">
        <v>38.31</v>
      </c>
      <c r="J189" s="1" t="s">
        <v>61</v>
      </c>
      <c r="L189" s="1">
        <v>0</v>
      </c>
      <c r="M189" s="1" t="s">
        <v>44</v>
      </c>
      <c r="N189" s="1" t="s">
        <v>50</v>
      </c>
    </row>
    <row r="190" spans="3:14" hidden="1" x14ac:dyDescent="0.2">
      <c r="C190" s="9" t="s">
        <v>123</v>
      </c>
      <c r="D190" s="1">
        <v>36</v>
      </c>
      <c r="F190" s="1">
        <v>3.89</v>
      </c>
      <c r="H190" s="1">
        <v>6.02</v>
      </c>
      <c r="J190" s="1" t="s">
        <v>65</v>
      </c>
      <c r="L190" s="1">
        <v>1</v>
      </c>
      <c r="M190" s="1" t="s">
        <v>45</v>
      </c>
      <c r="N190" s="1" t="s">
        <v>52</v>
      </c>
    </row>
    <row r="191" spans="3:14" hidden="1" x14ac:dyDescent="0.2">
      <c r="C191" s="9" t="s">
        <v>124</v>
      </c>
      <c r="D191" s="1">
        <v>46.6</v>
      </c>
      <c r="F191" s="1">
        <v>10.99</v>
      </c>
      <c r="H191" s="1">
        <v>42.17</v>
      </c>
      <c r="J191" s="1" t="s">
        <v>61</v>
      </c>
      <c r="L191" s="1">
        <v>1</v>
      </c>
      <c r="M191" s="1" t="s">
        <v>44</v>
      </c>
      <c r="N191" s="1" t="s">
        <v>50</v>
      </c>
    </row>
    <row r="192" spans="3:14" hidden="1" x14ac:dyDescent="0.2">
      <c r="C192" s="1" t="s">
        <v>42</v>
      </c>
      <c r="D192" s="1">
        <v>73.599999999999994</v>
      </c>
      <c r="F192" s="1">
        <v>18.32</v>
      </c>
      <c r="H192" s="1">
        <v>21.69</v>
      </c>
      <c r="J192" s="1" t="s">
        <v>61</v>
      </c>
      <c r="L192" s="1">
        <v>1</v>
      </c>
      <c r="M192" s="1" t="s">
        <v>44</v>
      </c>
      <c r="N192" s="1" t="s">
        <v>50</v>
      </c>
    </row>
    <row r="193" spans="3:14" hidden="1" x14ac:dyDescent="0.2">
      <c r="C193" s="1" t="s">
        <v>22</v>
      </c>
      <c r="D193" s="1">
        <v>6.6</v>
      </c>
      <c r="F193" s="1">
        <v>2.75</v>
      </c>
      <c r="H193" s="1">
        <v>12.53</v>
      </c>
      <c r="J193" s="1" t="s">
        <v>61</v>
      </c>
      <c r="L193" s="1">
        <v>0</v>
      </c>
      <c r="M193" s="1" t="s">
        <v>44</v>
      </c>
      <c r="N193" s="1" t="s">
        <v>50</v>
      </c>
    </row>
    <row r="194" spans="3:14" hidden="1" x14ac:dyDescent="0.2">
      <c r="C194" s="9" t="s">
        <v>125</v>
      </c>
      <c r="D194" s="1">
        <v>1.8</v>
      </c>
      <c r="F194" s="1">
        <v>0.9</v>
      </c>
      <c r="H194" s="1">
        <v>0.46</v>
      </c>
      <c r="J194" s="1" t="s">
        <v>64</v>
      </c>
      <c r="L194" s="1">
        <v>0</v>
      </c>
      <c r="M194" s="1" t="s">
        <v>63</v>
      </c>
      <c r="N194" s="1" t="s">
        <v>51</v>
      </c>
    </row>
    <row r="195" spans="3:14" hidden="1" x14ac:dyDescent="0.2">
      <c r="C195" s="9" t="s">
        <v>126</v>
      </c>
      <c r="D195" s="1">
        <v>89.6</v>
      </c>
      <c r="F195" s="1">
        <v>19.690000000000001</v>
      </c>
      <c r="H195" s="1">
        <v>81.2</v>
      </c>
      <c r="J195" s="1" t="s">
        <v>61</v>
      </c>
      <c r="L195" s="1">
        <v>0</v>
      </c>
      <c r="M195" s="1" t="s">
        <v>44</v>
      </c>
      <c r="N195" s="1" t="s">
        <v>50</v>
      </c>
    </row>
    <row r="196" spans="3:14" hidden="1" x14ac:dyDescent="0.2">
      <c r="C196" s="9" t="s">
        <v>127</v>
      </c>
      <c r="D196" s="1">
        <v>45</v>
      </c>
      <c r="F196" s="1">
        <v>12</v>
      </c>
      <c r="H196" s="1">
        <v>42</v>
      </c>
      <c r="J196" s="1" t="s">
        <v>61</v>
      </c>
      <c r="L196" s="1">
        <v>1</v>
      </c>
      <c r="M196" s="1" t="s">
        <v>44</v>
      </c>
      <c r="N196" s="1" t="s">
        <v>50</v>
      </c>
    </row>
    <row r="197" spans="3:14" hidden="1" x14ac:dyDescent="0.2">
      <c r="C197" s="9" t="s">
        <v>128</v>
      </c>
      <c r="D197" s="1">
        <v>31</v>
      </c>
      <c r="F197" s="1">
        <v>13</v>
      </c>
      <c r="H197" s="1">
        <v>25</v>
      </c>
      <c r="J197" s="1" t="s">
        <v>61</v>
      </c>
      <c r="L197" s="1">
        <v>0</v>
      </c>
      <c r="M197" s="1" t="s">
        <v>44</v>
      </c>
      <c r="N197" s="1" t="s">
        <v>50</v>
      </c>
    </row>
    <row r="198" spans="3:14" hidden="1" x14ac:dyDescent="0.2">
      <c r="C198" s="9" t="s">
        <v>129</v>
      </c>
      <c r="D198" s="1">
        <v>0.56999999999999995</v>
      </c>
      <c r="F198" s="1">
        <v>0.3</v>
      </c>
      <c r="H198" s="1">
        <v>0.16</v>
      </c>
      <c r="J198" s="1" t="s">
        <v>64</v>
      </c>
      <c r="L198" s="1">
        <v>0</v>
      </c>
      <c r="M198" s="1" t="s">
        <v>63</v>
      </c>
      <c r="N198" s="1" t="s">
        <v>51</v>
      </c>
    </row>
    <row r="199" spans="3:14" hidden="1" x14ac:dyDescent="0.2">
      <c r="C199" s="9" t="s">
        <v>130</v>
      </c>
      <c r="D199" s="1">
        <v>17</v>
      </c>
      <c r="F199" s="1">
        <v>5.5</v>
      </c>
      <c r="H199" s="1">
        <v>41</v>
      </c>
      <c r="J199" s="1" t="s">
        <v>61</v>
      </c>
      <c r="L199" s="1">
        <v>0</v>
      </c>
      <c r="M199" s="1" t="s">
        <v>44</v>
      </c>
      <c r="N199" s="1" t="s">
        <v>50</v>
      </c>
    </row>
    <row r="200" spans="3:14" hidden="1" x14ac:dyDescent="0.2">
      <c r="C200" s="9" t="s">
        <v>131</v>
      </c>
      <c r="D200" s="1">
        <v>1.4</v>
      </c>
      <c r="F200" s="1">
        <v>0.46</v>
      </c>
      <c r="H200" s="1">
        <v>0.31</v>
      </c>
      <c r="J200" s="1" t="s">
        <v>64</v>
      </c>
      <c r="L200" s="1">
        <v>0</v>
      </c>
      <c r="M200" s="1" t="s">
        <v>63</v>
      </c>
      <c r="N200" s="1" t="s">
        <v>51</v>
      </c>
    </row>
    <row r="201" spans="3:14" hidden="1" x14ac:dyDescent="0.2">
      <c r="C201" s="9" t="s">
        <v>132</v>
      </c>
      <c r="D201" s="1">
        <v>12</v>
      </c>
      <c r="F201" s="1">
        <v>3</v>
      </c>
      <c r="H201" s="1">
        <v>22</v>
      </c>
      <c r="J201" s="1" t="s">
        <v>61</v>
      </c>
      <c r="L201" s="1">
        <v>0</v>
      </c>
      <c r="M201" s="1" t="s">
        <v>44</v>
      </c>
      <c r="N201" s="1" t="s">
        <v>50</v>
      </c>
    </row>
    <row r="202" spans="3:14" hidden="1" x14ac:dyDescent="0.2">
      <c r="C202" s="1" t="s">
        <v>36</v>
      </c>
      <c r="D202" s="1">
        <v>43</v>
      </c>
      <c r="F202" s="1">
        <v>12</v>
      </c>
      <c r="H202" s="1">
        <v>43</v>
      </c>
      <c r="J202" s="1" t="s">
        <v>61</v>
      </c>
      <c r="L202" s="1">
        <v>0</v>
      </c>
      <c r="M202" s="1" t="s">
        <v>44</v>
      </c>
      <c r="N202" s="1" t="s">
        <v>50</v>
      </c>
    </row>
    <row r="203" spans="3:14" hidden="1" x14ac:dyDescent="0.2">
      <c r="C203" s="1" t="s">
        <v>25</v>
      </c>
      <c r="D203" s="1">
        <v>17.600000000000001</v>
      </c>
      <c r="F203" s="1">
        <v>11.91</v>
      </c>
      <c r="H203" s="1">
        <v>23.13</v>
      </c>
      <c r="J203" s="1" t="s">
        <v>61</v>
      </c>
      <c r="L203" s="1">
        <v>1</v>
      </c>
      <c r="M203" s="1" t="s">
        <v>44</v>
      </c>
      <c r="N203" s="1" t="s">
        <v>50</v>
      </c>
    </row>
    <row r="204" spans="3:14" hidden="1" x14ac:dyDescent="0.2">
      <c r="C204" s="9" t="s">
        <v>133</v>
      </c>
      <c r="D204" s="1">
        <v>0.66</v>
      </c>
      <c r="F204" s="1">
        <v>0.39</v>
      </c>
      <c r="H204" s="1">
        <v>0.27</v>
      </c>
      <c r="J204" s="1" t="s">
        <v>64</v>
      </c>
      <c r="L204" s="1">
        <v>0</v>
      </c>
      <c r="M204" s="1" t="s">
        <v>63</v>
      </c>
      <c r="N204" s="1" t="s">
        <v>51</v>
      </c>
    </row>
    <row r="205" spans="3:14" hidden="1" x14ac:dyDescent="0.2">
      <c r="C205" s="9" t="s">
        <v>134</v>
      </c>
      <c r="D205" s="1">
        <v>28</v>
      </c>
      <c r="F205" s="1">
        <v>8.3000000000000007</v>
      </c>
      <c r="H205" s="1">
        <v>42</v>
      </c>
      <c r="J205" s="1" t="s">
        <v>61</v>
      </c>
      <c r="L205" s="1">
        <v>0</v>
      </c>
      <c r="M205" s="1" t="s">
        <v>44</v>
      </c>
      <c r="N205" s="1" t="s">
        <v>50</v>
      </c>
    </row>
    <row r="206" spans="3:14" hidden="1" x14ac:dyDescent="0.2">
      <c r="C206" s="9" t="s">
        <v>135</v>
      </c>
      <c r="D206" s="1">
        <v>30</v>
      </c>
      <c r="F206" s="1">
        <v>9.5</v>
      </c>
      <c r="H206" s="1">
        <v>34</v>
      </c>
      <c r="J206" s="1" t="s">
        <v>61</v>
      </c>
      <c r="L206" s="1">
        <v>0</v>
      </c>
      <c r="M206" s="1" t="s">
        <v>44</v>
      </c>
      <c r="N206" s="1" t="s">
        <v>50</v>
      </c>
    </row>
    <row r="207" spans="3:14" hidden="1" x14ac:dyDescent="0.2">
      <c r="C207" s="9" t="s">
        <v>136</v>
      </c>
      <c r="D207" s="1">
        <v>3.3</v>
      </c>
      <c r="F207" s="1">
        <v>0.73</v>
      </c>
      <c r="H207" s="1">
        <v>1.2</v>
      </c>
      <c r="J207" s="1" t="s">
        <v>64</v>
      </c>
      <c r="L207" s="1">
        <v>1</v>
      </c>
      <c r="M207" s="1" t="s">
        <v>63</v>
      </c>
      <c r="N207" s="1" t="s">
        <v>51</v>
      </c>
    </row>
    <row r="208" spans="3:14" hidden="1" x14ac:dyDescent="0.2">
      <c r="C208" s="9" t="s">
        <v>137</v>
      </c>
      <c r="D208" s="1">
        <v>40</v>
      </c>
      <c r="F208" s="1">
        <v>8.8000000000000007</v>
      </c>
      <c r="H208" s="1">
        <v>37</v>
      </c>
      <c r="J208" s="1" t="s">
        <v>61</v>
      </c>
      <c r="L208" s="1">
        <v>1</v>
      </c>
      <c r="M208" s="1" t="s">
        <v>44</v>
      </c>
      <c r="N208" s="1" t="s">
        <v>50</v>
      </c>
    </row>
    <row r="209" spans="3:14" hidden="1" x14ac:dyDescent="0.2">
      <c r="C209" s="9" t="s">
        <v>138</v>
      </c>
      <c r="D209" s="1">
        <v>4</v>
      </c>
      <c r="F209" s="1">
        <v>1.37</v>
      </c>
      <c r="H209" s="1">
        <v>3.37</v>
      </c>
      <c r="J209" s="1" t="s">
        <v>61</v>
      </c>
      <c r="L209" s="1">
        <v>0</v>
      </c>
      <c r="M209" s="1" t="s">
        <v>44</v>
      </c>
      <c r="N209" s="1" t="s">
        <v>50</v>
      </c>
    </row>
    <row r="210" spans="3:14" hidden="1" x14ac:dyDescent="0.2">
      <c r="C210" s="1" t="s">
        <v>15</v>
      </c>
      <c r="D210" s="1">
        <v>2</v>
      </c>
      <c r="F210" s="1">
        <v>1.2</v>
      </c>
      <c r="H210" s="1">
        <v>3.5</v>
      </c>
      <c r="J210" s="1" t="s">
        <v>61</v>
      </c>
      <c r="L210" s="1">
        <v>0</v>
      </c>
      <c r="M210" s="1" t="s">
        <v>44</v>
      </c>
      <c r="N210" s="1" t="s">
        <v>50</v>
      </c>
    </row>
    <row r="211" spans="3:14" hidden="1" x14ac:dyDescent="0.2">
      <c r="C211" s="9" t="s">
        <v>139</v>
      </c>
      <c r="D211" s="1">
        <v>2.7</v>
      </c>
      <c r="F211" s="1">
        <v>0.97</v>
      </c>
      <c r="H211" s="1">
        <v>0.9</v>
      </c>
      <c r="J211" s="1" t="s">
        <v>65</v>
      </c>
      <c r="L211" s="1">
        <v>0</v>
      </c>
      <c r="M211" s="1" t="s">
        <v>45</v>
      </c>
      <c r="N211" s="1" t="s">
        <v>52</v>
      </c>
    </row>
    <row r="212" spans="3:14" hidden="1" x14ac:dyDescent="0.2">
      <c r="C212" s="9" t="s">
        <v>140</v>
      </c>
      <c r="D212" s="1">
        <v>23</v>
      </c>
      <c r="F212" s="1">
        <v>2</v>
      </c>
      <c r="H212" s="1">
        <v>34</v>
      </c>
      <c r="J212" s="1" t="s">
        <v>61</v>
      </c>
      <c r="L212" s="1">
        <v>0</v>
      </c>
      <c r="M212" s="1" t="s">
        <v>44</v>
      </c>
      <c r="N212" s="1" t="s">
        <v>50</v>
      </c>
    </row>
    <row r="213" spans="3:14" hidden="1" x14ac:dyDescent="0.2">
      <c r="C213" s="9" t="s">
        <v>141</v>
      </c>
      <c r="D213" s="1">
        <v>17.8</v>
      </c>
      <c r="F213" s="1">
        <v>10.99</v>
      </c>
      <c r="H213" s="1">
        <v>13.98</v>
      </c>
      <c r="J213" s="1" t="s">
        <v>61</v>
      </c>
      <c r="L213" s="1">
        <v>0</v>
      </c>
      <c r="M213" s="1" t="s">
        <v>44</v>
      </c>
      <c r="N213" s="1" t="s">
        <v>50</v>
      </c>
    </row>
    <row r="214" spans="3:14" hidden="1" x14ac:dyDescent="0.2">
      <c r="C214" s="9" t="s">
        <v>142</v>
      </c>
      <c r="D214" s="1">
        <v>6</v>
      </c>
      <c r="F214" s="1">
        <v>1.83</v>
      </c>
      <c r="H214" s="1">
        <v>10.119999999999999</v>
      </c>
      <c r="J214" s="1" t="s">
        <v>61</v>
      </c>
      <c r="L214" s="1">
        <v>0</v>
      </c>
      <c r="M214" s="1" t="s">
        <v>44</v>
      </c>
      <c r="N214" s="1" t="s">
        <v>50</v>
      </c>
    </row>
    <row r="215" spans="3:14" hidden="1" x14ac:dyDescent="0.2">
      <c r="C215" s="1" t="s">
        <v>27</v>
      </c>
      <c r="D215" s="1">
        <v>22</v>
      </c>
      <c r="F215" s="1">
        <v>12</v>
      </c>
      <c r="H215" s="1">
        <v>58</v>
      </c>
      <c r="J215" s="1" t="s">
        <v>61</v>
      </c>
      <c r="L215" s="1">
        <v>0</v>
      </c>
      <c r="M215" s="1" t="s">
        <v>44</v>
      </c>
      <c r="N215" s="1" t="s">
        <v>50</v>
      </c>
    </row>
    <row r="216" spans="3:14" hidden="1" x14ac:dyDescent="0.2">
      <c r="C216" s="9" t="s">
        <v>143</v>
      </c>
      <c r="D216" s="1">
        <v>5.2</v>
      </c>
      <c r="F216" s="1">
        <v>1.83</v>
      </c>
      <c r="H216" s="1">
        <v>6.75</v>
      </c>
      <c r="J216" s="1" t="s">
        <v>61</v>
      </c>
      <c r="L216" s="1">
        <v>0</v>
      </c>
      <c r="M216" s="1" t="s">
        <v>44</v>
      </c>
      <c r="N216" s="1" t="s">
        <v>50</v>
      </c>
    </row>
    <row r="217" spans="3:14" hidden="1" x14ac:dyDescent="0.2">
      <c r="C217" s="9" t="s">
        <v>144</v>
      </c>
      <c r="D217" s="1">
        <v>39.4</v>
      </c>
      <c r="F217" s="1">
        <v>9.16</v>
      </c>
      <c r="H217" s="1">
        <v>48.19</v>
      </c>
      <c r="J217" s="1" t="s">
        <v>61</v>
      </c>
      <c r="L217" s="1">
        <v>0</v>
      </c>
      <c r="M217" s="1" t="s">
        <v>44</v>
      </c>
      <c r="N217" s="1" t="s">
        <v>50</v>
      </c>
    </row>
    <row r="218" spans="3:14" hidden="1" x14ac:dyDescent="0.2">
      <c r="C218" s="1" t="s">
        <v>28</v>
      </c>
      <c r="D218" s="1">
        <v>25</v>
      </c>
      <c r="F218" s="1">
        <v>11</v>
      </c>
      <c r="H218" s="1">
        <v>42</v>
      </c>
      <c r="J218" s="1" t="s">
        <v>61</v>
      </c>
      <c r="L218" s="1">
        <v>0</v>
      </c>
      <c r="M218" s="1" t="s">
        <v>44</v>
      </c>
      <c r="N218" s="1" t="s">
        <v>50</v>
      </c>
    </row>
    <row r="219" spans="3:14" hidden="1" x14ac:dyDescent="0.2">
      <c r="C219" s="9" t="s">
        <v>145</v>
      </c>
      <c r="D219" s="1">
        <v>37.5</v>
      </c>
      <c r="F219" s="1">
        <v>7.56</v>
      </c>
      <c r="H219" s="1">
        <v>60</v>
      </c>
      <c r="J219" s="1" t="s">
        <v>65</v>
      </c>
      <c r="L219" s="1">
        <v>0</v>
      </c>
      <c r="M219" s="2" t="s">
        <v>70</v>
      </c>
      <c r="N219" s="1" t="s">
        <v>52</v>
      </c>
    </row>
    <row r="220" spans="3:14" hidden="1" x14ac:dyDescent="0.2">
      <c r="C220" s="9" t="s">
        <v>146</v>
      </c>
      <c r="D220" s="1">
        <v>1.5</v>
      </c>
      <c r="F220" s="1">
        <v>0.56999999999999995</v>
      </c>
      <c r="H220" s="1">
        <v>0.33</v>
      </c>
      <c r="J220" s="1" t="s">
        <v>64</v>
      </c>
      <c r="L220" s="1">
        <v>0</v>
      </c>
      <c r="M220" s="1" t="s">
        <v>63</v>
      </c>
      <c r="N220" s="1" t="s">
        <v>51</v>
      </c>
    </row>
    <row r="221" spans="3:14" hidden="1" x14ac:dyDescent="0.2">
      <c r="C221" s="9" t="s">
        <v>147</v>
      </c>
      <c r="D221" s="1">
        <v>15</v>
      </c>
      <c r="F221" s="1">
        <v>3.7</v>
      </c>
      <c r="H221" s="1">
        <v>29</v>
      </c>
      <c r="J221" s="1" t="s">
        <v>61</v>
      </c>
      <c r="L221" s="1">
        <v>0</v>
      </c>
      <c r="M221" s="1" t="s">
        <v>44</v>
      </c>
      <c r="N221" s="1" t="s">
        <v>50</v>
      </c>
    </row>
    <row r="222" spans="3:14" hidden="1" x14ac:dyDescent="0.2">
      <c r="C222" s="1" t="s">
        <v>33</v>
      </c>
      <c r="D222" s="1">
        <v>28.4</v>
      </c>
      <c r="F222" s="1">
        <v>12.37</v>
      </c>
      <c r="H222" s="1">
        <v>64.58</v>
      </c>
      <c r="J222" s="1" t="s">
        <v>61</v>
      </c>
      <c r="L222" s="1">
        <v>0</v>
      </c>
      <c r="M222" s="1" t="s">
        <v>44</v>
      </c>
      <c r="N222" s="1" t="s">
        <v>50</v>
      </c>
    </row>
  </sheetData>
  <sheetProtection sheet="1" objects="1" scenarios="1"/>
  <mergeCells count="3">
    <mergeCell ref="D21:F21"/>
    <mergeCell ref="B2:M2"/>
    <mergeCell ref="C51:F51"/>
  </mergeCells>
  <phoneticPr fontId="0" type="noConversion"/>
  <conditionalFormatting sqref="C30">
    <cfRule type="expression" dxfId="3" priority="6">
      <formula>D19&lt;&gt;N19</formula>
    </cfRule>
  </conditionalFormatting>
  <conditionalFormatting sqref="C21:F21">
    <cfRule type="expression" dxfId="2" priority="14">
      <formula>$D$19=$N$19</formula>
    </cfRule>
  </conditionalFormatting>
  <conditionalFormatting sqref="F29:L30">
    <cfRule type="expression" dxfId="1" priority="7">
      <formula>$D$19&lt;&gt;$N$19</formula>
    </cfRule>
  </conditionalFormatting>
  <conditionalFormatting sqref="F30:L30">
    <cfRule type="expression" dxfId="0" priority="12">
      <formula>$D$19&lt;&gt;$N$19</formula>
    </cfRule>
  </conditionalFormatting>
  <conditionalFormatting sqref="H51:L51">
    <cfRule type="iconSet" priority="1">
      <iconSet iconSet="3Symbols2" reverse="1">
        <cfvo type="percent" val="0"/>
        <cfvo type="percent" val="1" gte="0"/>
        <cfvo type="percent" val="1"/>
      </iconSet>
    </cfRule>
  </conditionalFormatting>
  <dataValidations count="7">
    <dataValidation type="list" allowBlank="1" showInputMessage="1" showErrorMessage="1" sqref="O92" xr:uid="{00000000-0002-0000-0100-000000000000}">
      <formula1>$C$93:$C$99</formula1>
    </dataValidation>
    <dataValidation type="list" allowBlank="1" showInputMessage="1" showErrorMessage="1" sqref="G25 D25" xr:uid="{00000000-0002-0000-0100-000001000000}">
      <formula1>$O$149:$O$151</formula1>
    </dataValidation>
    <dataValidation type="list" allowBlank="1" showInputMessage="1" showErrorMessage="1" sqref="F23" xr:uid="{00000000-0002-0000-0100-000002000000}">
      <formula1>$N$25:$N$26</formula1>
    </dataValidation>
    <dataValidation type="list" allowBlank="1" showInputMessage="1" showErrorMessage="1" sqref="D21:F21" xr:uid="{00000000-0002-0000-0100-000003000000}">
      <formula1>$C$94:$C$143</formula1>
    </dataValidation>
    <dataValidation type="list" allowBlank="1" showInputMessage="1" showErrorMessage="1" sqref="G12 D12" xr:uid="{00000000-0002-0000-0100-000004000000}">
      <formula1>$C$149:$C$224</formula1>
    </dataValidation>
    <dataValidation type="list" allowBlank="1" showInputMessage="1" showErrorMessage="1" sqref="G13:G15 D13:D15 F16:G16" xr:uid="{00000000-0002-0000-0100-000005000000}">
      <formula1>$C$148:$C$224</formula1>
    </dataValidation>
    <dataValidation type="list" allowBlank="1" showInputMessage="1" showErrorMessage="1" sqref="D19" xr:uid="{00000000-0002-0000-0100-000006000000}">
      <formula1>$N$19:$N$20</formula1>
    </dataValidation>
  </dataValidations>
  <pageMargins left="0.75" right="0.75" top="1" bottom="1" header="0.5" footer="0.5"/>
  <pageSetup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Introduction</vt:lpstr>
      <vt:lpstr>Input</vt:lpstr>
      <vt:lpstr>Input!Print_Area</vt:lpstr>
    </vt:vector>
  </TitlesOfParts>
  <Company>University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Massey</dc:creator>
  <dc:description>labelling updated on 9/23/2005.</dc:description>
  <cp:lastModifiedBy>Milhollin, Ryan</cp:lastModifiedBy>
  <cp:lastPrinted>2008-03-13T20:50:52Z</cp:lastPrinted>
  <dcterms:created xsi:type="dcterms:W3CDTF">2000-03-14T14:57:26Z</dcterms:created>
  <dcterms:modified xsi:type="dcterms:W3CDTF">2025-12-17T02:06:08Z</dcterms:modified>
</cp:coreProperties>
</file>