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extensiondata\Pro\Swine\Docs\"/>
    </mc:Choice>
  </mc:AlternateContent>
  <bookViews>
    <workbookView xWindow="0" yWindow="0" windowWidth="28800" windowHeight="12975" tabRatio="650"/>
  </bookViews>
  <sheets>
    <sheet name="Instructions" sheetId="6" r:id="rId1"/>
    <sheet name="Species by Row" sheetId="1" r:id="rId2"/>
    <sheet name="Cost Per 100 Feet" sheetId="2" r:id="rId3"/>
    <sheet name="Budget" sheetId="3" r:id="rId4"/>
    <sheet name="Cost-Share" sheetId="4" r:id="rId5"/>
  </sheets>
  <definedNames>
    <definedName name="_xlnm.Print_Area" localSheetId="3">Budget!$B$5:$J$36</definedName>
    <definedName name="_xlnm.Print_Area" localSheetId="2">'Cost Per 100 Feet'!$B$2:$M$20</definedName>
    <definedName name="_xlnm.Print_Area" localSheetId="4">'Cost-Share'!$B$4:$N$39</definedName>
    <definedName name="_xlnm.Print_Area" localSheetId="0">Instructions!$B$2:$B$26</definedName>
    <definedName name="_xlnm.Print_Area" localSheetId="1">'Species by Row'!$B$2:$P$70</definedName>
  </definedNames>
  <calcPr calcId="162913" concurrentCalc="0"/>
</workbook>
</file>

<file path=xl/calcChain.xml><?xml version="1.0" encoding="utf-8"?>
<calcChain xmlns="http://schemas.openxmlformats.org/spreadsheetml/2006/main">
  <c r="J22" i="4" l="1"/>
  <c r="J23" i="4"/>
  <c r="J24" i="4"/>
  <c r="E16" i="4"/>
  <c r="E15" i="4"/>
  <c r="E14" i="4"/>
  <c r="E13" i="4"/>
  <c r="E12" i="4"/>
  <c r="D17" i="4"/>
  <c r="D16" i="4"/>
  <c r="D15" i="4"/>
  <c r="D14" i="4"/>
  <c r="D13" i="4"/>
  <c r="D12" i="4"/>
  <c r="J12" i="4"/>
  <c r="C17" i="4"/>
  <c r="C16" i="4"/>
  <c r="C15" i="4"/>
  <c r="C14" i="4"/>
  <c r="C13" i="4"/>
  <c r="C12" i="4"/>
  <c r="K15" i="2"/>
  <c r="K14" i="2"/>
  <c r="S12" i="1"/>
  <c r="K13" i="2"/>
  <c r="S29" i="1"/>
  <c r="K12" i="2"/>
  <c r="S46" i="1"/>
  <c r="K11" i="2"/>
  <c r="S62" i="1"/>
  <c r="K10" i="2"/>
  <c r="L12" i="2"/>
  <c r="L13" i="2"/>
  <c r="L14" i="2"/>
  <c r="L15" i="2"/>
  <c r="L11" i="2"/>
  <c r="L10" i="2"/>
  <c r="D12" i="2"/>
  <c r="D13" i="2"/>
  <c r="D14" i="2"/>
  <c r="D15" i="2"/>
  <c r="D11" i="2"/>
  <c r="D10" i="2"/>
  <c r="C12" i="2"/>
  <c r="C13" i="2"/>
  <c r="C14" i="2"/>
  <c r="C15" i="2"/>
  <c r="C11" i="2"/>
  <c r="C10" i="2"/>
  <c r="S59" i="1"/>
  <c r="S48" i="1"/>
  <c r="S49" i="1"/>
  <c r="S50" i="1"/>
  <c r="S51" i="1"/>
  <c r="S52" i="1"/>
  <c r="S53" i="1"/>
  <c r="S54" i="1"/>
  <c r="S55" i="1"/>
  <c r="S56" i="1"/>
  <c r="S38" i="1"/>
  <c r="S39" i="1"/>
  <c r="S40" i="1"/>
  <c r="S41" i="1"/>
  <c r="S42" i="1"/>
  <c r="S43" i="1"/>
  <c r="S44" i="1"/>
  <c r="S45" i="1"/>
  <c r="S47" i="1"/>
  <c r="S37" i="1"/>
  <c r="S26" i="1"/>
  <c r="S27" i="1"/>
  <c r="S28" i="1"/>
  <c r="S30" i="1"/>
  <c r="S31" i="1"/>
  <c r="S32" i="1"/>
  <c r="S33" i="1"/>
  <c r="S34" i="1"/>
  <c r="S25" i="1"/>
  <c r="S16" i="1"/>
  <c r="S17" i="1"/>
  <c r="S18" i="1"/>
  <c r="S19" i="1"/>
  <c r="S20" i="1"/>
  <c r="S21" i="1"/>
  <c r="S15" i="1"/>
  <c r="S14" i="1"/>
  <c r="S13" i="1"/>
  <c r="S11" i="1"/>
  <c r="J25" i="4"/>
  <c r="C23" i="4"/>
  <c r="C22" i="4"/>
  <c r="G14" i="4"/>
  <c r="G15" i="4"/>
  <c r="G16" i="4"/>
  <c r="G17" i="4"/>
  <c r="S61" i="1"/>
  <c r="S63" i="1"/>
  <c r="S64" i="1"/>
  <c r="S65" i="1"/>
  <c r="S66" i="1"/>
  <c r="S67" i="1"/>
  <c r="S68" i="1"/>
  <c r="S60" i="1"/>
  <c r="D23" i="4"/>
  <c r="L23" i="4"/>
  <c r="E23" i="4"/>
  <c r="F23" i="4"/>
  <c r="D24" i="4"/>
  <c r="L24" i="4"/>
  <c r="E24" i="4"/>
  <c r="F24" i="4"/>
  <c r="D25" i="4"/>
  <c r="L25" i="4"/>
  <c r="E25" i="4"/>
  <c r="F25" i="4"/>
  <c r="D26" i="4"/>
  <c r="L26" i="4"/>
  <c r="E26" i="4"/>
  <c r="F26" i="4"/>
  <c r="D27" i="4"/>
  <c r="L27" i="4"/>
  <c r="E27" i="4"/>
  <c r="F27" i="4"/>
  <c r="D28" i="4"/>
  <c r="L28" i="4"/>
  <c r="E28" i="4"/>
  <c r="F28" i="4"/>
  <c r="D29" i="4"/>
  <c r="L29" i="4"/>
  <c r="E29" i="4"/>
  <c r="F29" i="4"/>
  <c r="D30" i="4"/>
  <c r="L30" i="4"/>
  <c r="E30" i="4"/>
  <c r="F30" i="4"/>
  <c r="E22" i="4"/>
  <c r="F22" i="4"/>
  <c r="D22" i="4"/>
  <c r="L22" i="4"/>
  <c r="C24" i="4"/>
  <c r="C25" i="4"/>
  <c r="C26" i="4"/>
  <c r="C27" i="4"/>
  <c r="C28" i="4"/>
  <c r="C29" i="4"/>
  <c r="C30" i="4"/>
  <c r="J26" i="3"/>
  <c r="H25" i="4"/>
  <c r="M25" i="4"/>
  <c r="J25" i="3"/>
  <c r="H24" i="4"/>
  <c r="M24" i="4"/>
  <c r="J23" i="3"/>
  <c r="H22" i="4"/>
  <c r="L17" i="3"/>
  <c r="L18" i="3"/>
  <c r="J24" i="3"/>
  <c r="H23" i="4"/>
  <c r="J29" i="3"/>
  <c r="H28" i="4"/>
  <c r="M28" i="4"/>
  <c r="J27" i="3"/>
  <c r="H26" i="4"/>
  <c r="M26" i="4"/>
  <c r="J28" i="3"/>
  <c r="H27" i="4"/>
  <c r="M27" i="4"/>
  <c r="J30" i="3"/>
  <c r="H29" i="4"/>
  <c r="M29" i="4"/>
  <c r="J31" i="3"/>
  <c r="H30" i="4"/>
  <c r="M30" i="4"/>
  <c r="J13" i="4"/>
  <c r="J16" i="4"/>
  <c r="E17" i="4"/>
  <c r="J17" i="4"/>
  <c r="J13" i="2"/>
  <c r="M13" i="2"/>
  <c r="G16" i="3"/>
  <c r="J16" i="3"/>
  <c r="I16" i="3"/>
  <c r="J12" i="2"/>
  <c r="M12" i="2"/>
  <c r="G15" i="3"/>
  <c r="J15" i="3"/>
  <c r="I15" i="3"/>
  <c r="J11" i="2"/>
  <c r="I14" i="3"/>
  <c r="J10" i="2"/>
  <c r="I13" i="3"/>
  <c r="F12" i="4"/>
  <c r="F13" i="4"/>
  <c r="F14" i="4"/>
  <c r="H14" i="4"/>
  <c r="F15" i="4"/>
  <c r="H15" i="4"/>
  <c r="J14" i="2"/>
  <c r="I17" i="3"/>
  <c r="F16" i="4"/>
  <c r="H16" i="4"/>
  <c r="J15" i="2"/>
  <c r="I18" i="3"/>
  <c r="F17" i="4"/>
  <c r="H17" i="4"/>
  <c r="I19" i="3"/>
  <c r="G42" i="3"/>
  <c r="C14" i="3"/>
  <c r="C15" i="3"/>
  <c r="C16" i="3"/>
  <c r="C17" i="3"/>
  <c r="C18" i="3"/>
  <c r="C13" i="3"/>
  <c r="M15" i="2"/>
  <c r="G18" i="3"/>
  <c r="J18" i="3"/>
  <c r="M14" i="2"/>
  <c r="G17" i="3"/>
  <c r="J17" i="3"/>
  <c r="J15" i="4"/>
  <c r="J14" i="4"/>
  <c r="L15" i="4"/>
  <c r="L14" i="4"/>
  <c r="N30" i="4"/>
  <c r="N29" i="4"/>
  <c r="N28" i="4"/>
  <c r="N27" i="4"/>
  <c r="N26" i="4"/>
  <c r="N25" i="4"/>
  <c r="N24" i="4"/>
  <c r="M22" i="4"/>
  <c r="N22" i="4"/>
  <c r="M15" i="4"/>
  <c r="N15" i="4"/>
  <c r="M14" i="4"/>
  <c r="N14" i="4"/>
  <c r="G12" i="4"/>
  <c r="H12" i="4"/>
  <c r="M10" i="2"/>
  <c r="G13" i="3"/>
  <c r="J13" i="3"/>
  <c r="G13" i="4"/>
  <c r="H13" i="4"/>
  <c r="M11" i="2"/>
  <c r="G14" i="3"/>
  <c r="M17" i="2"/>
  <c r="J14" i="3"/>
  <c r="J19" i="3"/>
  <c r="J32" i="3"/>
  <c r="G19" i="3"/>
  <c r="L17" i="4"/>
  <c r="M17" i="4"/>
  <c r="N17" i="4"/>
  <c r="L16" i="4"/>
  <c r="L13" i="4"/>
  <c r="M16" i="4"/>
  <c r="N16" i="4"/>
  <c r="M13" i="4"/>
  <c r="N13" i="4"/>
  <c r="L12" i="4"/>
  <c r="L18" i="4"/>
  <c r="M12" i="4"/>
  <c r="M18" i="4"/>
  <c r="M19" i="4"/>
  <c r="N12" i="4"/>
  <c r="M23" i="4"/>
  <c r="M31" i="4"/>
  <c r="N23" i="4"/>
  <c r="L31" i="4"/>
  <c r="L19" i="4"/>
  <c r="N19" i="4"/>
  <c r="N18" i="4"/>
  <c r="N31" i="4"/>
  <c r="L32" i="4"/>
  <c r="L34" i="4"/>
  <c r="M32" i="4"/>
  <c r="M34" i="4"/>
  <c r="M35" i="4"/>
  <c r="L35" i="4"/>
  <c r="N35" i="4"/>
  <c r="N34" i="4"/>
  <c r="N32" i="4"/>
</calcChain>
</file>

<file path=xl/comments1.xml><?xml version="1.0" encoding="utf-8"?>
<comments xmlns="http://schemas.openxmlformats.org/spreadsheetml/2006/main">
  <authors>
    <author>ulmera</author>
  </authors>
  <commentList>
    <comment ref="E23" authorId="0" shapeId="0">
      <text>
        <r>
          <rPr>
            <b/>
            <sz val="8"/>
            <color indexed="81"/>
            <rFont val="Tahoma"/>
            <family val="2"/>
          </rPr>
          <t>Length of longest row - not included grasses</t>
        </r>
      </text>
    </comment>
    <comment ref="E24" authorId="0" shapeId="0">
      <text>
        <r>
          <rPr>
            <b/>
            <sz val="8"/>
            <color indexed="81"/>
            <rFont val="Tahoma"/>
            <family val="2"/>
          </rPr>
          <t>Length of longest row - not included grasses</t>
        </r>
      </text>
    </comment>
    <comment ref="E25" authorId="0" shapeId="0">
      <text>
        <r>
          <rPr>
            <b/>
            <sz val="8"/>
            <color indexed="81"/>
            <rFont val="Tahoma"/>
            <family val="2"/>
          </rPr>
          <t>Footprint of windbreak plus 6-8 feet perimeter for maintenance</t>
        </r>
      </text>
    </comment>
    <comment ref="E26" authorId="0" shapeId="0">
      <text>
        <r>
          <rPr>
            <b/>
            <sz val="8"/>
            <color indexed="81"/>
            <rFont val="Tahoma"/>
            <family val="2"/>
          </rPr>
          <t>Footprint of windbreak plus 6-8 feet perimeter for maintenance</t>
        </r>
      </text>
    </comment>
  </commentList>
</comments>
</file>

<file path=xl/sharedStrings.xml><?xml version="1.0" encoding="utf-8"?>
<sst xmlns="http://schemas.openxmlformats.org/spreadsheetml/2006/main" count="323" uniqueCount="211">
  <si>
    <t>Comments</t>
  </si>
  <si>
    <t>Heat and drought tolerant, good flowers and fruit, semi-evergreen</t>
  </si>
  <si>
    <t>Slower growing but tolerates clay soil</t>
  </si>
  <si>
    <t>Small native tree with white flowers, blue fruit and good fall color</t>
  </si>
  <si>
    <t>Highly adaptable, purple flowers</t>
  </si>
  <si>
    <t>Fast growing, excellent fall color</t>
  </si>
  <si>
    <t>Stress tolerant</t>
  </si>
  <si>
    <t>Tolerates poor soil, good fall color</t>
  </si>
  <si>
    <t>Adaptable</t>
  </si>
  <si>
    <t>Fast growing, tolerates clay soil</t>
  </si>
  <si>
    <t>Adaptable, drought tolerant</t>
  </si>
  <si>
    <t>Adaptable small tree, large shrub</t>
  </si>
  <si>
    <t>Rounded form, glossy leaves, drought tolerant</t>
  </si>
  <si>
    <t>Slower growing but adaptable</t>
  </si>
  <si>
    <t xml:space="preserve">Very Fast growing </t>
  </si>
  <si>
    <t>Attractive in all seasons</t>
  </si>
  <si>
    <t>Height</t>
  </si>
  <si>
    <t>If irrigation is possible, fast growing</t>
  </si>
  <si>
    <t>Slower growing but adaptable, native to south MO</t>
  </si>
  <si>
    <t xml:space="preserve">Black Hills Spruce </t>
  </si>
  <si>
    <t xml:space="preserve">Virginia Pine </t>
  </si>
  <si>
    <t xml:space="preserve">‘Green Giant’ Arborvitae </t>
  </si>
  <si>
    <t xml:space="preserve">Bald Cypress </t>
  </si>
  <si>
    <t xml:space="preserve">Silver Maple </t>
  </si>
  <si>
    <t xml:space="preserve">Hackberry </t>
  </si>
  <si>
    <t xml:space="preserve">Swamp White Oak </t>
  </si>
  <si>
    <t xml:space="preserve">Pin Oak </t>
  </si>
  <si>
    <t xml:space="preserve">Chokeberry </t>
  </si>
  <si>
    <t xml:space="preserve">Common Lilac </t>
  </si>
  <si>
    <t xml:space="preserve">Smooth Sumac </t>
  </si>
  <si>
    <t xml:space="preserve">Gray Dogwood </t>
  </si>
  <si>
    <t xml:space="preserve">Japanese Cornel Dogwood </t>
  </si>
  <si>
    <t xml:space="preserve">Silky Dogwood </t>
  </si>
  <si>
    <t xml:space="preserve">Arrowwood Viburnum </t>
  </si>
  <si>
    <t xml:space="preserve">Blackhaw </t>
  </si>
  <si>
    <t xml:space="preserve">Buttonbush </t>
  </si>
  <si>
    <t xml:space="preserve">Cranberrybush Viburnum </t>
  </si>
  <si>
    <t xml:space="preserve">Leatherleaf Viburnum </t>
  </si>
  <si>
    <t xml:space="preserve">Elderberry </t>
  </si>
  <si>
    <t xml:space="preserve">Indian Grass </t>
  </si>
  <si>
    <t xml:space="preserve">Giant Miscanthus </t>
  </si>
  <si>
    <t xml:space="preserve">Prairie Cordgrass </t>
  </si>
  <si>
    <t>NRCS selection</t>
  </si>
  <si>
    <t xml:space="preserve">Eastern Gamma Grass </t>
  </si>
  <si>
    <t xml:space="preserve">Big Bluestem </t>
  </si>
  <si>
    <t xml:space="preserve">Switchgrass </t>
  </si>
  <si>
    <t>Physiocarpus opulifolius</t>
  </si>
  <si>
    <t>Pinus rigida x taeda</t>
  </si>
  <si>
    <t>Juniperus virginiana</t>
  </si>
  <si>
    <t>Picea abies</t>
  </si>
  <si>
    <t>Picea glauca ‘Densata’</t>
  </si>
  <si>
    <t>P. virginiana</t>
  </si>
  <si>
    <t>P. echinata</t>
  </si>
  <si>
    <t>Thuja plicata</t>
  </si>
  <si>
    <t>Taxodium distichum</t>
  </si>
  <si>
    <t>Acer saccharinum</t>
  </si>
  <si>
    <t>Acer rubrum x saccharinum</t>
  </si>
  <si>
    <t>Celtis occidentalis</t>
  </si>
  <si>
    <t>Quercus bicolor</t>
  </si>
  <si>
    <t>Quercus palustris</t>
  </si>
  <si>
    <t>Aronia arbutifolia or A. melanocarpa</t>
  </si>
  <si>
    <t>Syringa vulgaris</t>
  </si>
  <si>
    <t>Rhus aromatica</t>
  </si>
  <si>
    <t>Rhus glabra</t>
  </si>
  <si>
    <t>Cornus racemosa</t>
  </si>
  <si>
    <t>Cornus officinalis</t>
  </si>
  <si>
    <t>Cornus amomum</t>
  </si>
  <si>
    <t>Amorpha fruticosa</t>
  </si>
  <si>
    <t>Viburnum dentatum</t>
  </si>
  <si>
    <t>Viburnum prunifolium</t>
  </si>
  <si>
    <t>Cephalanthus occidentalis</t>
  </si>
  <si>
    <t>Viburnum trilobum</t>
  </si>
  <si>
    <t>V.  X rhytidiphylloides 'Allegheny</t>
  </si>
  <si>
    <t>Sambucus canadensis</t>
  </si>
  <si>
    <t>Sorghastrum nutans</t>
  </si>
  <si>
    <t>M. floridulus</t>
  </si>
  <si>
    <t>Spartina pectinata</t>
  </si>
  <si>
    <t>Tripsacum dactyloides</t>
  </si>
  <si>
    <t>Andropogon gerardii</t>
  </si>
  <si>
    <t>Panicum virgatum</t>
  </si>
  <si>
    <t>Ninebark</t>
  </si>
  <si>
    <t>Common Name</t>
  </si>
  <si>
    <t>Adaptable, attractive flower, fruit, bank stabilizer for wetter areas</t>
  </si>
  <si>
    <t>Forsythia ‘Northern Sun’ or ‘Meadowlark’</t>
  </si>
  <si>
    <t xml:space="preserve">Row </t>
  </si>
  <si>
    <t>Type</t>
  </si>
  <si>
    <t>Row #</t>
  </si>
  <si>
    <t>Tolerates moisture extremes</t>
  </si>
  <si>
    <t>Highly adaptable, attractive flower, foliage, fruit</t>
  </si>
  <si>
    <t>Highly adaptable native, attractive flower</t>
  </si>
  <si>
    <t>Good bank stabilizer for wet sites</t>
  </si>
  <si>
    <t>Scientific Name</t>
  </si>
  <si>
    <t>Shrub</t>
  </si>
  <si>
    <t>Grass</t>
  </si>
  <si>
    <t>Deciduous</t>
  </si>
  <si>
    <t>Cost per 100 feet</t>
  </si>
  <si>
    <t>Establishment Cost</t>
  </si>
  <si>
    <t>Quantity</t>
  </si>
  <si>
    <t>Unit</t>
  </si>
  <si>
    <t>Total Feet</t>
  </si>
  <si>
    <t>Plant Investment Cost</t>
  </si>
  <si>
    <t>Site Investment Cost</t>
  </si>
  <si>
    <t>Unit Cost</t>
  </si>
  <si>
    <t>feet</t>
  </si>
  <si>
    <t>Acres</t>
  </si>
  <si>
    <t>Length (ft)</t>
  </si>
  <si>
    <t>Width (ft)</t>
  </si>
  <si>
    <t>Attractive flowers and fruit</t>
  </si>
  <si>
    <t>Good choice for continually wet areas</t>
  </si>
  <si>
    <t xml:space="preserve">Adaptable, attractive flower, fruit </t>
  </si>
  <si>
    <t>Adaptable, good bank stabilizer</t>
  </si>
  <si>
    <t>To convert length and width in feet to acres ( length * width / 43,560 )</t>
  </si>
  <si>
    <t>Acre conversion</t>
  </si>
  <si>
    <t>Input the total number of feet for each row, establishment cost and estimated annual maintenance costs.</t>
  </si>
  <si>
    <t>Total Initial Investment Cost</t>
  </si>
  <si>
    <t>Initial Investment Cost</t>
  </si>
  <si>
    <t>Input the spacing between the plants in the various rows along with the actual cost of the plant if different than the list price.</t>
  </si>
  <si>
    <t xml:space="preserve">Pitch x Loblolly Hybrid Pines </t>
  </si>
  <si>
    <t xml:space="preserve">Autumn Blaze (Fremanii) Maple </t>
  </si>
  <si>
    <t xml:space="preserve">Indigo Bush </t>
  </si>
  <si>
    <t xml:space="preserve">Fragrant Sumac </t>
  </si>
  <si>
    <t>Total Plants</t>
  </si>
  <si>
    <t>plant</t>
  </si>
  <si>
    <r>
      <t>Spacing between plants (feet)</t>
    </r>
    <r>
      <rPr>
        <b/>
        <vertAlign val="superscript"/>
        <sz val="10"/>
        <rFont val="Arial"/>
        <family val="2"/>
      </rPr>
      <t>1</t>
    </r>
  </si>
  <si>
    <t>Number (or acres) per 100 feet</t>
  </si>
  <si>
    <t>acres</t>
  </si>
  <si>
    <t>Budget</t>
  </si>
  <si>
    <t>Cost per seedling</t>
  </si>
  <si>
    <t>or</t>
  </si>
  <si>
    <t>Trees/Shrubs</t>
  </si>
  <si>
    <t>Grasses</t>
  </si>
  <si>
    <t>Type of planting</t>
  </si>
  <si>
    <t>Select the type of planting:</t>
  </si>
  <si>
    <t>Price Used</t>
  </si>
  <si>
    <t>seed (acre)</t>
  </si>
  <si>
    <t>Cost per plant</t>
  </si>
  <si>
    <t>Potential Cost-Share</t>
  </si>
  <si>
    <t>Eastern Red Cedar</t>
  </si>
  <si>
    <t>Norway Spruce</t>
  </si>
  <si>
    <t>Cost Per Unit</t>
  </si>
  <si>
    <t>Planting</t>
  </si>
  <si>
    <t>Private Expense</t>
  </si>
  <si>
    <r>
      <t xml:space="preserve">Conifer Trees                                   </t>
    </r>
    <r>
      <rPr>
        <b/>
        <sz val="10"/>
        <rFont val="Arial"/>
        <family val="2"/>
      </rPr>
      <t>Common Name</t>
    </r>
  </si>
  <si>
    <t>Conifer</t>
  </si>
  <si>
    <t xml:space="preserve">Dense screen - heat and drought tolerant </t>
  </si>
  <si>
    <t>Trees, Shrubs and Grasses</t>
  </si>
  <si>
    <t>Total</t>
  </si>
  <si>
    <t>Percentage</t>
  </si>
  <si>
    <t>Total Percentage</t>
  </si>
  <si>
    <t>NRCS Cost Share values</t>
  </si>
  <si>
    <t>Total Initial Investment</t>
  </si>
  <si>
    <t>1. For grasses, enter the width of the row that will be planted to grass unless using individual plants</t>
  </si>
  <si>
    <t>Shortleaf Pine</t>
  </si>
  <si>
    <t>Two 250-Foot 4-Row Windbreaks</t>
  </si>
  <si>
    <t>Total Cost Per 100 Feet</t>
  </si>
  <si>
    <t>Gov't Expense</t>
  </si>
  <si>
    <t>Total Trees, shrubs and Grasses</t>
  </si>
  <si>
    <t>container</t>
  </si>
  <si>
    <t>Commercial Agriculture Program</t>
  </si>
  <si>
    <t>Developed by</t>
  </si>
  <si>
    <t xml:space="preserve">The Windbreak/Shelterbelt Budget Tool was designed to be used by producers to estimate the cost to establish and maintain a windbreak surrounding an animal feeding operation.  </t>
  </si>
  <si>
    <t>Additional instructions can be found on each tab.</t>
  </si>
  <si>
    <t>(from the drop down menu)</t>
  </si>
  <si>
    <r>
      <t xml:space="preserve">Deciduous Trees                              </t>
    </r>
    <r>
      <rPr>
        <b/>
        <sz val="10"/>
        <rFont val="Arial"/>
        <family val="2"/>
      </rPr>
      <t>Common Name</t>
    </r>
  </si>
  <si>
    <t>Cost per container</t>
  </si>
  <si>
    <r>
      <t xml:space="preserve">Shrubs                                                     </t>
    </r>
    <r>
      <rPr>
        <b/>
        <sz val="10"/>
        <rFont val="Arial"/>
        <family val="2"/>
      </rPr>
      <t>Common Name</t>
    </r>
  </si>
  <si>
    <r>
      <t xml:space="preserve">Grasses                                                  </t>
    </r>
    <r>
      <rPr>
        <b/>
        <sz val="10"/>
        <rFont val="Arial"/>
        <family val="2"/>
      </rPr>
      <t>Common Name</t>
    </r>
  </si>
  <si>
    <t>Note:  This sheet assumes all NRCS requirements are met.</t>
  </si>
  <si>
    <t xml:space="preserve">The "Cost-Share" sheet shows potential NRCS cost share opportunities given all requirements are met.  </t>
  </si>
  <si>
    <t>Seed Rate 7lbs/ac, $7.38</t>
  </si>
  <si>
    <t>Cost Description</t>
  </si>
  <si>
    <t>MDC bare root seedling</t>
  </si>
  <si>
    <t>Bare root seedling</t>
  </si>
  <si>
    <t>seedling</t>
  </si>
  <si>
    <t xml:space="preserve">RPM 3 gallon </t>
  </si>
  <si>
    <t xml:space="preserve">The "Budget" tab allows the user to identify the total number of feet per row that will be used in the windbreak.  </t>
  </si>
  <si>
    <t>Note: the spreadsheet is protected so that users can only enter information in the tan cells.  There is no password. If you know how to unprotect spreadsheets you are free to do so and make modifications.</t>
  </si>
  <si>
    <t>Place the number of the row in which the species will be planted next to the name.  The spreadsheet will allow for up to 6 rows.  The species are divided up by conifer trees, deciduous trees, shrubs, and grasses.</t>
  </si>
  <si>
    <t xml:space="preserve">Cost per acre </t>
  </si>
  <si>
    <t>Mechanical site preparation</t>
  </si>
  <si>
    <t>Chemical site prepration</t>
  </si>
  <si>
    <t>Cost-Share Value</t>
  </si>
  <si>
    <t>Container tree/shrub</t>
  </si>
  <si>
    <t>Bare root stock tree/shrub</t>
  </si>
  <si>
    <t>Planting/ Maintanace Cost</t>
  </si>
  <si>
    <t>Price per unit Plus Planting/ Maintenance</t>
  </si>
  <si>
    <t>Temporary Irrigation needed*</t>
  </si>
  <si>
    <t>Temporary Irrigation not needed*</t>
  </si>
  <si>
    <t>* Two years payment received for irrigation.</t>
  </si>
  <si>
    <t>Species by Row</t>
  </si>
  <si>
    <t>On second tab "Cost Per 100 Feet", the user is to enter the spacing between the plants in the row.  If grass is being planted as seed, the width of the grass row is entered and the cost is based on a per acre basis. The replacement factor (if additional plants will be purchased to replace plants that do not survive) are also entered on this sheet.</t>
  </si>
  <si>
    <t>per acre</t>
  </si>
  <si>
    <t>per plant</t>
  </si>
  <si>
    <t>Chemical site preparation</t>
  </si>
  <si>
    <t>per foot</t>
  </si>
  <si>
    <t>Cost-Share Value per Unit</t>
  </si>
  <si>
    <t>Replacement Factor (percent of total)*</t>
  </si>
  <si>
    <t>* Replacement for seedlings is genearlly 10% and replacement for containers ranges from 2-5% depending on the site.</t>
  </si>
  <si>
    <t>This worksheet is for educational purposes only.  Its use is not supported by the University of Missouri and User assumes all risks associated with its use.</t>
  </si>
  <si>
    <t>An acre conversion formula is at the bottom of the page if needed.</t>
  </si>
  <si>
    <t>Input the total number of feet for each row, establishment cost, and estimated annual maintenance costs.</t>
  </si>
  <si>
    <t>University of Missouri</t>
  </si>
  <si>
    <t>* Cost share reflects a two year payment</t>
  </si>
  <si>
    <t>Windbreak/Shelterbelt Budget Tool (up-dated 10/2007)</t>
  </si>
  <si>
    <t xml:space="preserve">The Windbreak/Shelterbelt Budget Tool is divided into 4 sections, each on a separate tab within the file.  The light grey cells are used for entering individualized data.  </t>
  </si>
  <si>
    <t>Planting/ Maintanace Cost per plant</t>
  </si>
  <si>
    <t>Cost Per 100 Feet of Windbreak (plants, planting and maintenance)</t>
  </si>
  <si>
    <t>Cost Per 100 Feet - plants, planting and maintenance</t>
  </si>
  <si>
    <t>Trees, Shrubs and Grasses (plants, planting and maintenance)</t>
  </si>
  <si>
    <t xml:space="preserve">The first tab "Species by Row" allows the user to select the different species of plants that will be used in the windbreak and the type of planting used (container, seedling, etc.).  The species included in the sheet were identified as possible plants to be used around animal feeding operations.  If the species of plant you would like to use is not included on the sheet, it can be added in one of the light grey cells under the correct type of plant (conifer, deciduous, shrub or grass). The sheet will allow up to 6 row of plants.  </t>
  </si>
  <si>
    <t>Investment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</si>
</sst>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7" formatCode="&quot;$&quot;#,##0.00_);\(&quot;$&quot;#,##0.00\)"/>
    <numFmt numFmtId="44" formatCode="_(&quot;$&quot;* #,##0.00_);_(&quot;$&quot;* \(#,##0.00\);_(&quot;$&quot;* &quot;-&quot;??_);_(@_)"/>
    <numFmt numFmtId="169" formatCode="&quot;$&quot;#,##0.00"/>
  </numFmts>
  <fonts count="22" x14ac:knownFonts="1">
    <font>
      <sz val="10"/>
      <name val="Arial"/>
    </font>
    <font>
      <sz val="10"/>
      <name val="Arial"/>
    </font>
    <font>
      <sz val="8"/>
      <name val="Arial"/>
      <family val="2"/>
    </font>
    <font>
      <sz val="10"/>
      <name val="Arial"/>
      <family val="2"/>
    </font>
    <font>
      <b/>
      <sz val="10"/>
      <name val="Arial"/>
      <family val="2"/>
    </font>
    <font>
      <u/>
      <sz val="10"/>
      <name val="Arial"/>
      <family val="2"/>
    </font>
    <font>
      <i/>
      <sz val="10"/>
      <name val="Arial"/>
      <family val="2"/>
    </font>
    <font>
      <b/>
      <sz val="12"/>
      <name val="Arial"/>
      <family val="2"/>
    </font>
    <font>
      <sz val="12"/>
      <name val="Arial"/>
      <family val="2"/>
    </font>
    <font>
      <b/>
      <vertAlign val="superscript"/>
      <sz val="10"/>
      <name val="Arial"/>
      <family val="2"/>
    </font>
    <font>
      <b/>
      <sz val="16"/>
      <name val="Arial"/>
      <family val="2"/>
    </font>
    <font>
      <b/>
      <sz val="5"/>
      <name val="Arial"/>
      <family val="2"/>
    </font>
    <font>
      <sz val="5"/>
      <name val="Arial"/>
      <family val="2"/>
    </font>
    <font>
      <sz val="5"/>
      <name val="Arial"/>
      <family val="2"/>
    </font>
    <font>
      <b/>
      <sz val="8"/>
      <color indexed="81"/>
      <name val="Tahoma"/>
      <family val="2"/>
    </font>
    <font>
      <sz val="10"/>
      <color indexed="8"/>
      <name val="Arial"/>
      <family val="2"/>
    </font>
    <font>
      <b/>
      <sz val="10"/>
      <color indexed="8"/>
      <name val="Arial"/>
      <family val="2"/>
    </font>
    <font>
      <b/>
      <sz val="16"/>
      <color indexed="9"/>
      <name val="Arial"/>
      <family val="2"/>
    </font>
    <font>
      <sz val="10"/>
      <color indexed="9"/>
      <name val="Arial"/>
      <family val="2"/>
    </font>
    <font>
      <b/>
      <sz val="10"/>
      <color indexed="9"/>
      <name val="Arial"/>
      <family val="2"/>
    </font>
    <font>
      <b/>
      <sz val="18"/>
      <name val="Arial"/>
      <family val="2"/>
    </font>
    <font>
      <sz val="12"/>
      <color theme="5" tint="-0.249977111117893"/>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3"/>
        <bgColor indexed="64"/>
      </patternFill>
    </fill>
    <fill>
      <patternFill patternType="solid">
        <fgColor theme="0"/>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right/>
      <top style="thin">
        <color indexed="55"/>
      </top>
      <bottom style="thin">
        <color indexed="55"/>
      </bottom>
      <diagonal/>
    </border>
    <border>
      <left/>
      <right/>
      <top style="thin">
        <color indexed="64"/>
      </top>
      <bottom style="thin">
        <color indexed="55"/>
      </bottom>
      <diagonal/>
    </border>
    <border>
      <left/>
      <right/>
      <top/>
      <bottom style="medium">
        <color indexed="64"/>
      </bottom>
      <diagonal/>
    </border>
    <border>
      <left/>
      <right/>
      <top style="thin">
        <color indexed="55"/>
      </top>
      <bottom style="thin">
        <color indexed="64"/>
      </bottom>
      <diagonal/>
    </border>
    <border>
      <left/>
      <right/>
      <top style="thin">
        <color indexed="64"/>
      </top>
      <bottom/>
      <diagonal/>
    </border>
    <border>
      <left/>
      <right/>
      <top style="thin">
        <color indexed="55"/>
      </top>
      <bottom/>
      <diagonal/>
    </border>
    <border>
      <left/>
      <right/>
      <top/>
      <bottom style="thin">
        <color indexed="55"/>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54">
    <xf numFmtId="0" fontId="0" fillId="0" borderId="0" xfId="0"/>
    <xf numFmtId="0" fontId="0" fillId="2" borderId="0" xfId="0" applyFill="1"/>
    <xf numFmtId="0" fontId="4" fillId="2" borderId="0" xfId="0" applyFont="1" applyFill="1" applyAlignment="1">
      <alignment horizontal="center" wrapText="1"/>
    </xf>
    <xf numFmtId="0" fontId="0" fillId="2" borderId="0" xfId="0" applyFill="1" applyAlignment="1">
      <alignment wrapText="1"/>
    </xf>
    <xf numFmtId="0" fontId="0" fillId="2" borderId="0" xfId="0" quotePrefix="1" applyFill="1" applyAlignment="1">
      <alignment horizontal="left" wrapText="1"/>
    </xf>
    <xf numFmtId="0" fontId="12" fillId="2" borderId="0" xfId="0" applyFont="1" applyFill="1"/>
    <xf numFmtId="0" fontId="3" fillId="2" borderId="0" xfId="0" applyFont="1" applyFill="1"/>
    <xf numFmtId="0" fontId="4" fillId="2" borderId="0" xfId="0" applyFont="1" applyFill="1"/>
    <xf numFmtId="0" fontId="4" fillId="2" borderId="0" xfId="0" applyFont="1" applyFill="1" applyAlignment="1">
      <alignment horizontal="center"/>
    </xf>
    <xf numFmtId="0" fontId="13" fillId="2" borderId="0" xfId="0" applyFont="1" applyFill="1" applyAlignment="1">
      <alignment wrapText="1"/>
    </xf>
    <xf numFmtId="0" fontId="13" fillId="2" borderId="0" xfId="0" applyFont="1" applyFill="1"/>
    <xf numFmtId="0" fontId="3" fillId="2" borderId="0" xfId="0" applyFont="1" applyFill="1" applyAlignment="1">
      <alignment wrapText="1"/>
    </xf>
    <xf numFmtId="0" fontId="3" fillId="2" borderId="0" xfId="0" applyFont="1" applyFill="1" applyBorder="1"/>
    <xf numFmtId="0" fontId="3" fillId="2" borderId="0" xfId="0" applyFont="1" applyFill="1" applyAlignment="1">
      <alignment horizontal="center" wrapText="1"/>
    </xf>
    <xf numFmtId="169" fontId="3" fillId="2" borderId="0" xfId="0" applyNumberFormat="1" applyFont="1" applyFill="1" applyAlignment="1">
      <alignment horizontal="right" indent="2"/>
    </xf>
    <xf numFmtId="0" fontId="3" fillId="2" borderId="0" xfId="0" applyFont="1" applyFill="1" applyBorder="1" applyAlignment="1">
      <alignment horizontal="center"/>
    </xf>
    <xf numFmtId="0" fontId="4" fillId="2" borderId="0" xfId="0" applyFont="1" applyFill="1" applyBorder="1"/>
    <xf numFmtId="0" fontId="7" fillId="2" borderId="1" xfId="0" applyFont="1" applyFill="1" applyBorder="1"/>
    <xf numFmtId="0" fontId="3" fillId="2" borderId="1" xfId="0" applyFont="1" applyFill="1" applyBorder="1"/>
    <xf numFmtId="0" fontId="3" fillId="2" borderId="1" xfId="0" applyFont="1" applyFill="1" applyBorder="1" applyAlignment="1">
      <alignment horizontal="center"/>
    </xf>
    <xf numFmtId="0" fontId="4" fillId="2" borderId="1" xfId="0" applyFont="1" applyFill="1" applyBorder="1" applyAlignment="1">
      <alignment horizontal="center" wrapText="1"/>
    </xf>
    <xf numFmtId="0" fontId="3" fillId="2" borderId="0" xfId="0" applyFont="1" applyFill="1" applyAlignment="1">
      <alignment horizontal="center"/>
    </xf>
    <xf numFmtId="0" fontId="3" fillId="2" borderId="0" xfId="0" applyFont="1" applyFill="1" applyAlignment="1">
      <alignment horizontal="left"/>
    </xf>
    <xf numFmtId="0" fontId="3" fillId="2" borderId="0" xfId="0" applyFont="1" applyFill="1" applyBorder="1" applyAlignment="1">
      <alignment horizontal="left"/>
    </xf>
    <xf numFmtId="0" fontId="3" fillId="2" borderId="0" xfId="0" applyFont="1" applyFill="1" applyBorder="1" applyAlignment="1">
      <alignment vertical="top"/>
    </xf>
    <xf numFmtId="0" fontId="3" fillId="2" borderId="0" xfId="0" applyFont="1" applyFill="1" applyBorder="1" applyAlignment="1">
      <alignment horizontal="center" vertical="top"/>
    </xf>
    <xf numFmtId="169" fontId="3" fillId="2" borderId="0" xfId="0" applyNumberFormat="1" applyFont="1" applyFill="1" applyBorder="1" applyAlignment="1">
      <alignment horizontal="right" indent="2"/>
    </xf>
    <xf numFmtId="0" fontId="3" fillId="2" borderId="0" xfId="0" applyFont="1" applyFill="1" applyBorder="1" applyAlignment="1">
      <alignment horizontal="right" vertical="top" indent="2"/>
    </xf>
    <xf numFmtId="0" fontId="4" fillId="2" borderId="2" xfId="0" applyFont="1" applyFill="1" applyBorder="1" applyAlignment="1">
      <alignment horizontal="center" wrapText="1"/>
    </xf>
    <xf numFmtId="0" fontId="7" fillId="2" borderId="2" xfId="0" applyFont="1" applyFill="1" applyBorder="1" applyAlignment="1">
      <alignment horizontal="center" wrapText="1"/>
    </xf>
    <xf numFmtId="0" fontId="3" fillId="2" borderId="3" xfId="0" applyFont="1" applyFill="1" applyBorder="1" applyAlignment="1">
      <alignment vertical="top"/>
    </xf>
    <xf numFmtId="169" fontId="3" fillId="2" borderId="3" xfId="0" applyNumberFormat="1" applyFont="1" applyFill="1" applyBorder="1" applyAlignment="1">
      <alignment horizontal="right" indent="2"/>
    </xf>
    <xf numFmtId="0" fontId="3" fillId="2" borderId="4" xfId="0" applyFont="1" applyFill="1" applyBorder="1" applyAlignment="1">
      <alignment horizontal="center"/>
    </xf>
    <xf numFmtId="0" fontId="3" fillId="2" borderId="3" xfId="0" applyFont="1" applyFill="1" applyBorder="1" applyAlignment="1">
      <alignment horizontal="center"/>
    </xf>
    <xf numFmtId="0" fontId="3" fillId="2" borderId="0" xfId="0" applyNumberFormat="1" applyFont="1" applyFill="1" applyBorder="1" applyAlignment="1">
      <alignment horizontal="center" vertical="top"/>
    </xf>
    <xf numFmtId="0" fontId="3" fillId="2" borderId="0" xfId="0" applyNumberFormat="1" applyFont="1" applyFill="1" applyBorder="1" applyAlignment="1">
      <alignment horizontal="left" vertical="top"/>
    </xf>
    <xf numFmtId="0" fontId="3" fillId="2" borderId="0" xfId="0" applyFont="1" applyFill="1" applyBorder="1" applyAlignment="1">
      <alignment horizontal="right" vertical="top"/>
    </xf>
    <xf numFmtId="0" fontId="3" fillId="2" borderId="3" xfId="0" applyNumberFormat="1" applyFont="1" applyFill="1" applyBorder="1" applyAlignment="1">
      <alignment vertical="top"/>
    </xf>
    <xf numFmtId="0" fontId="3" fillId="2" borderId="3" xfId="0" applyNumberFormat="1" applyFont="1" applyFill="1" applyBorder="1" applyAlignment="1">
      <alignment horizontal="left" vertical="top"/>
    </xf>
    <xf numFmtId="0" fontId="3" fillId="2" borderId="5" xfId="0" applyFont="1" applyFill="1" applyBorder="1" applyAlignment="1">
      <alignment horizontal="center"/>
    </xf>
    <xf numFmtId="0" fontId="7" fillId="2" borderId="0" xfId="0" applyFont="1" applyFill="1"/>
    <xf numFmtId="169" fontId="3" fillId="2" borderId="0" xfId="0" applyNumberFormat="1" applyFont="1" applyFill="1" applyAlignment="1">
      <alignment horizontal="right" indent="1"/>
    </xf>
    <xf numFmtId="0" fontId="3" fillId="2" borderId="0" xfId="0" applyFont="1" applyFill="1" applyBorder="1" applyAlignment="1">
      <alignment horizontal="right" indent="4"/>
    </xf>
    <xf numFmtId="0" fontId="3" fillId="2" borderId="0" xfId="0" applyFont="1" applyFill="1" applyAlignment="1">
      <alignment horizontal="right" indent="2"/>
    </xf>
    <xf numFmtId="169" fontId="3" fillId="2" borderId="0" xfId="0" applyNumberFormat="1" applyFont="1" applyFill="1" applyAlignment="1">
      <alignment horizontal="left" indent="2"/>
    </xf>
    <xf numFmtId="0" fontId="4" fillId="2" borderId="5" xfId="0" applyFont="1" applyFill="1" applyBorder="1"/>
    <xf numFmtId="0" fontId="3" fillId="2" borderId="4" xfId="0" applyFont="1" applyFill="1" applyBorder="1"/>
    <xf numFmtId="2" fontId="3" fillId="2" borderId="4" xfId="0" applyNumberFormat="1" applyFont="1" applyFill="1" applyBorder="1" applyAlignment="1">
      <alignment horizontal="right" indent="1"/>
    </xf>
    <xf numFmtId="169" fontId="3" fillId="2" borderId="4" xfId="0" applyNumberFormat="1" applyFont="1" applyFill="1" applyBorder="1" applyAlignment="1">
      <alignment horizontal="right" indent="1"/>
    </xf>
    <xf numFmtId="0" fontId="3" fillId="2" borderId="3" xfId="0" applyFont="1" applyFill="1" applyBorder="1"/>
    <xf numFmtId="2" fontId="3" fillId="2" borderId="3" xfId="0" applyNumberFormat="1" applyFont="1" applyFill="1" applyBorder="1" applyAlignment="1">
      <alignment horizontal="right" indent="1"/>
    </xf>
    <xf numFmtId="169" fontId="3" fillId="2" borderId="3" xfId="0" applyNumberFormat="1" applyFont="1" applyFill="1" applyBorder="1" applyAlignment="1">
      <alignment horizontal="right" indent="1"/>
    </xf>
    <xf numFmtId="0" fontId="3" fillId="2" borderId="6" xfId="0" applyFont="1" applyFill="1" applyBorder="1" applyAlignment="1">
      <alignment horizontal="center"/>
    </xf>
    <xf numFmtId="0" fontId="3" fillId="2" borderId="6" xfId="0" applyFont="1" applyFill="1" applyBorder="1"/>
    <xf numFmtId="2" fontId="3" fillId="2" borderId="6" xfId="0" applyNumberFormat="1" applyFont="1" applyFill="1" applyBorder="1" applyAlignment="1">
      <alignment horizontal="right" indent="1"/>
    </xf>
    <xf numFmtId="169" fontId="3" fillId="2" borderId="6" xfId="0" applyNumberFormat="1" applyFont="1" applyFill="1" applyBorder="1" applyAlignment="1">
      <alignment horizontal="right" indent="1"/>
    </xf>
    <xf numFmtId="0" fontId="8" fillId="2" borderId="0" xfId="0" applyFont="1" applyFill="1"/>
    <xf numFmtId="0" fontId="4" fillId="2" borderId="0" xfId="0" applyFont="1" applyFill="1" applyBorder="1" applyAlignment="1">
      <alignment wrapText="1"/>
    </xf>
    <xf numFmtId="0" fontId="4" fillId="2" borderId="1" xfId="0" applyFont="1" applyFill="1" applyBorder="1"/>
    <xf numFmtId="169" fontId="3" fillId="2" borderId="1" xfId="0" applyNumberFormat="1" applyFont="1" applyFill="1" applyBorder="1" applyAlignment="1">
      <alignment horizontal="right" indent="2"/>
    </xf>
    <xf numFmtId="0" fontId="3" fillId="2" borderId="2" xfId="0" applyFont="1" applyFill="1" applyBorder="1" applyAlignment="1">
      <alignment horizontal="left"/>
    </xf>
    <xf numFmtId="0" fontId="3" fillId="2" borderId="2" xfId="0" applyFont="1" applyFill="1" applyBorder="1"/>
    <xf numFmtId="3" fontId="3" fillId="2" borderId="2" xfId="0" applyNumberFormat="1" applyFont="1" applyFill="1" applyBorder="1" applyAlignment="1">
      <alignment horizontal="right" indent="2"/>
    </xf>
    <xf numFmtId="169" fontId="3" fillId="2" borderId="2" xfId="0" applyNumberFormat="1" applyFont="1" applyFill="1" applyBorder="1" applyAlignment="1">
      <alignment horizontal="right" indent="2"/>
    </xf>
    <xf numFmtId="3" fontId="3" fillId="2" borderId="0" xfId="0" applyNumberFormat="1" applyFont="1" applyFill="1" applyBorder="1" applyAlignment="1">
      <alignment horizontal="right" indent="3"/>
    </xf>
    <xf numFmtId="9" fontId="3" fillId="2" borderId="0" xfId="2" applyFont="1" applyFill="1" applyBorder="1" applyAlignment="1">
      <alignment horizontal="right" indent="3"/>
    </xf>
    <xf numFmtId="0" fontId="3" fillId="2" borderId="0" xfId="0" applyFont="1" applyFill="1" applyAlignment="1">
      <alignment horizontal="right" indent="3"/>
    </xf>
    <xf numFmtId="169" fontId="3" fillId="2" borderId="0" xfId="0" applyNumberFormat="1" applyFont="1" applyFill="1" applyBorder="1"/>
    <xf numFmtId="0" fontId="4" fillId="2" borderId="2" xfId="0" applyFont="1" applyFill="1" applyBorder="1"/>
    <xf numFmtId="0" fontId="8" fillId="2" borderId="0" xfId="0" applyFont="1" applyFill="1" applyBorder="1"/>
    <xf numFmtId="169" fontId="3" fillId="2" borderId="6" xfId="0" applyNumberFormat="1" applyFont="1" applyFill="1" applyBorder="1" applyAlignment="1">
      <alignment horizontal="right" indent="2"/>
    </xf>
    <xf numFmtId="3" fontId="3" fillId="2" borderId="3" xfId="0" applyNumberFormat="1" applyFont="1" applyFill="1" applyBorder="1" applyAlignment="1">
      <alignment horizontal="right" indent="2"/>
    </xf>
    <xf numFmtId="0" fontId="3" fillId="2" borderId="0" xfId="0" applyFont="1" applyFill="1" applyAlignment="1">
      <alignment horizontal="left" wrapText="1"/>
    </xf>
    <xf numFmtId="0" fontId="12" fillId="2" borderId="0" xfId="0" applyFont="1" applyFill="1" applyAlignment="1">
      <alignment wrapText="1"/>
    </xf>
    <xf numFmtId="0" fontId="11" fillId="2" borderId="0" xfId="0" applyFont="1" applyFill="1" applyBorder="1" applyAlignment="1">
      <alignment horizontal="center"/>
    </xf>
    <xf numFmtId="0" fontId="12" fillId="2" borderId="0" xfId="0" applyFont="1" applyFill="1" applyBorder="1" applyAlignment="1"/>
    <xf numFmtId="0" fontId="3" fillId="2" borderId="0" xfId="0" applyFont="1" applyFill="1" applyAlignment="1">
      <alignment horizontal="right" indent="1"/>
    </xf>
    <xf numFmtId="9" fontId="3" fillId="2" borderId="0" xfId="2" applyFont="1" applyFill="1" applyAlignment="1">
      <alignment horizontal="right" indent="1"/>
    </xf>
    <xf numFmtId="9" fontId="3" fillId="2" borderId="7" xfId="2" applyFont="1" applyFill="1" applyBorder="1" applyAlignment="1">
      <alignment horizontal="right" indent="1"/>
    </xf>
    <xf numFmtId="0" fontId="0" fillId="2" borderId="0" xfId="0" applyFill="1" applyAlignment="1">
      <alignment horizontal="right" indent="1"/>
    </xf>
    <xf numFmtId="0" fontId="4" fillId="2" borderId="2" xfId="0" applyFont="1" applyFill="1" applyBorder="1" applyAlignment="1"/>
    <xf numFmtId="0" fontId="4" fillId="2" borderId="2" xfId="0" applyFont="1" applyFill="1" applyBorder="1" applyAlignment="1">
      <alignment wrapText="1"/>
    </xf>
    <xf numFmtId="0" fontId="4" fillId="2" borderId="2" xfId="0" applyFont="1" applyFill="1" applyBorder="1" applyAlignment="1">
      <alignment horizontal="right" wrapText="1" indent="1"/>
    </xf>
    <xf numFmtId="3" fontId="3" fillId="2" borderId="0" xfId="0" applyNumberFormat="1" applyFont="1" applyFill="1" applyBorder="1" applyAlignment="1">
      <alignment horizontal="right" indent="2"/>
    </xf>
    <xf numFmtId="0" fontId="7" fillId="2" borderId="5" xfId="0" applyFont="1" applyFill="1" applyBorder="1" applyAlignment="1">
      <alignment horizontal="left"/>
    </xf>
    <xf numFmtId="0" fontId="3" fillId="2" borderId="5" xfId="0" applyFont="1" applyFill="1" applyBorder="1"/>
    <xf numFmtId="169" fontId="3" fillId="2" borderId="5" xfId="0" applyNumberFormat="1" applyFont="1" applyFill="1" applyBorder="1" applyAlignment="1">
      <alignment horizontal="right" indent="1"/>
    </xf>
    <xf numFmtId="0" fontId="7" fillId="2" borderId="0" xfId="0" applyFont="1" applyFill="1" applyBorder="1" applyAlignment="1">
      <alignment horizontal="left"/>
    </xf>
    <xf numFmtId="0" fontId="4" fillId="2" borderId="0" xfId="0" applyFont="1" applyFill="1" applyAlignment="1">
      <alignment horizontal="left"/>
    </xf>
    <xf numFmtId="0" fontId="3" fillId="2" borderId="4" xfId="0" applyFont="1" applyFill="1" applyBorder="1" applyAlignment="1">
      <alignment horizontal="left"/>
    </xf>
    <xf numFmtId="3" fontId="3" fillId="2" borderId="4" xfId="0" applyNumberFormat="1" applyFont="1" applyFill="1" applyBorder="1" applyAlignment="1">
      <alignment horizontal="center"/>
    </xf>
    <xf numFmtId="0" fontId="3" fillId="2" borderId="3" xfId="0" applyFont="1" applyFill="1" applyBorder="1" applyAlignment="1">
      <alignment horizontal="left"/>
    </xf>
    <xf numFmtId="3" fontId="3" fillId="2" borderId="3" xfId="0" applyNumberFormat="1" applyFont="1" applyFill="1" applyBorder="1" applyAlignment="1">
      <alignment horizontal="center"/>
    </xf>
    <xf numFmtId="0" fontId="3" fillId="2" borderId="8" xfId="0" applyFont="1" applyFill="1" applyBorder="1"/>
    <xf numFmtId="3" fontId="3" fillId="2" borderId="2" xfId="0" applyNumberFormat="1" applyFont="1" applyFill="1" applyBorder="1" applyAlignment="1">
      <alignment horizontal="right" indent="1"/>
    </xf>
    <xf numFmtId="0" fontId="3" fillId="2" borderId="2" xfId="0" applyFont="1" applyFill="1" applyBorder="1" applyAlignment="1">
      <alignment horizontal="center"/>
    </xf>
    <xf numFmtId="169" fontId="3" fillId="2" borderId="2" xfId="0" applyNumberFormat="1" applyFont="1" applyFill="1" applyBorder="1" applyAlignment="1">
      <alignment horizontal="right" indent="1"/>
    </xf>
    <xf numFmtId="0" fontId="3" fillId="2" borderId="9" xfId="0" applyFont="1" applyFill="1" applyBorder="1"/>
    <xf numFmtId="169" fontId="3" fillId="2" borderId="9" xfId="0" applyNumberFormat="1" applyFont="1" applyFill="1" applyBorder="1" applyAlignment="1">
      <alignment horizontal="right" indent="2"/>
    </xf>
    <xf numFmtId="0" fontId="15" fillId="2" borderId="0" xfId="0" applyFont="1" applyFill="1"/>
    <xf numFmtId="0" fontId="16" fillId="2" borderId="0" xfId="0" applyFont="1" applyFill="1" applyBorder="1" applyAlignment="1">
      <alignment wrapText="1"/>
    </xf>
    <xf numFmtId="0" fontId="15" fillId="2" borderId="0" xfId="0" applyFont="1" applyFill="1" applyAlignment="1">
      <alignment wrapText="1"/>
    </xf>
    <xf numFmtId="3" fontId="3" fillId="2" borderId="7" xfId="0" applyNumberFormat="1" applyFont="1" applyFill="1" applyBorder="1" applyAlignment="1">
      <alignment horizontal="right" indent="2"/>
    </xf>
    <xf numFmtId="3" fontId="3" fillId="2" borderId="9" xfId="0" applyNumberFormat="1" applyFont="1" applyFill="1" applyBorder="1" applyAlignment="1">
      <alignment horizontal="right" indent="2"/>
    </xf>
    <xf numFmtId="3" fontId="3" fillId="2" borderId="7" xfId="0" applyNumberFormat="1" applyFont="1" applyFill="1" applyBorder="1" applyAlignment="1">
      <alignment horizontal="center"/>
    </xf>
    <xf numFmtId="169" fontId="3" fillId="2" borderId="7" xfId="0" applyNumberFormat="1" applyFont="1" applyFill="1" applyBorder="1" applyAlignment="1">
      <alignment horizontal="right" indent="1"/>
    </xf>
    <xf numFmtId="169" fontId="3" fillId="2" borderId="9" xfId="0" applyNumberFormat="1" applyFont="1" applyFill="1" applyBorder="1" applyAlignment="1">
      <alignment horizontal="right" indent="3"/>
    </xf>
    <xf numFmtId="169" fontId="3" fillId="2" borderId="9" xfId="0" applyNumberFormat="1" applyFont="1" applyFill="1" applyBorder="1" applyAlignment="1">
      <alignment horizontal="right" indent="1"/>
    </xf>
    <xf numFmtId="0" fontId="3" fillId="2" borderId="7" xfId="0" applyFont="1" applyFill="1" applyBorder="1"/>
    <xf numFmtId="169" fontId="3" fillId="2" borderId="3" xfId="0" applyNumberFormat="1" applyFont="1" applyFill="1" applyBorder="1" applyAlignment="1">
      <alignment horizontal="right" indent="3"/>
    </xf>
    <xf numFmtId="169" fontId="0" fillId="2" borderId="0" xfId="0" applyNumberFormat="1" applyFill="1"/>
    <xf numFmtId="169" fontId="3" fillId="2" borderId="0" xfId="0" applyNumberFormat="1" applyFont="1" applyFill="1" applyBorder="1" applyAlignment="1">
      <alignment horizontal="right" indent="1"/>
    </xf>
    <xf numFmtId="4" fontId="3" fillId="2" borderId="3" xfId="0" applyNumberFormat="1" applyFont="1" applyFill="1" applyBorder="1" applyAlignment="1">
      <alignment horizontal="right" indent="2"/>
    </xf>
    <xf numFmtId="169" fontId="3" fillId="2" borderId="7" xfId="0" applyNumberFormat="1" applyFont="1" applyFill="1" applyBorder="1" applyAlignment="1">
      <alignment horizontal="right" indent="2"/>
    </xf>
    <xf numFmtId="0" fontId="3" fillId="2" borderId="7" xfId="0" applyFont="1" applyFill="1" applyBorder="1" applyAlignment="1">
      <alignment horizontal="center"/>
    </xf>
    <xf numFmtId="2" fontId="3" fillId="2" borderId="3" xfId="0" applyNumberFormat="1" applyFont="1" applyFill="1" applyBorder="1" applyAlignment="1">
      <alignment horizontal="right" indent="2"/>
    </xf>
    <xf numFmtId="0" fontId="4" fillId="2" borderId="1" xfId="0" applyFont="1" applyFill="1" applyBorder="1" applyAlignment="1"/>
    <xf numFmtId="0" fontId="4" fillId="2" borderId="1" xfId="0" applyFont="1" applyFill="1" applyBorder="1" applyAlignment="1">
      <alignment wrapText="1"/>
    </xf>
    <xf numFmtId="169" fontId="3" fillId="2" borderId="8" xfId="0" applyNumberFormat="1" applyFont="1" applyFill="1" applyBorder="1" applyAlignment="1">
      <alignment horizontal="right" indent="2"/>
    </xf>
    <xf numFmtId="169" fontId="4" fillId="2" borderId="2" xfId="0" applyNumberFormat="1" applyFont="1" applyFill="1" applyBorder="1" applyAlignment="1">
      <alignment horizontal="right" indent="2"/>
    </xf>
    <xf numFmtId="0" fontId="4" fillId="2" borderId="0" xfId="0" applyFont="1" applyFill="1" applyAlignment="1">
      <alignment horizontal="left" wrapText="1" indent="6"/>
    </xf>
    <xf numFmtId="0" fontId="4" fillId="2" borderId="0" xfId="0" quotePrefix="1" applyFont="1" applyFill="1" applyAlignment="1">
      <alignment horizontal="left" wrapText="1" indent="9"/>
    </xf>
    <xf numFmtId="0" fontId="4" fillId="2" borderId="0" xfId="0" quotePrefix="1" applyFont="1" applyFill="1" applyAlignment="1">
      <alignment horizontal="left" wrapText="1" indent="11"/>
    </xf>
    <xf numFmtId="0" fontId="3" fillId="2" borderId="9" xfId="0" applyFont="1" applyFill="1" applyBorder="1" applyAlignment="1" applyProtection="1">
      <alignment horizontal="center"/>
    </xf>
    <xf numFmtId="0" fontId="3" fillId="2" borderId="3" xfId="0" applyFont="1" applyFill="1" applyBorder="1" applyAlignment="1" applyProtection="1">
      <alignment horizontal="center"/>
    </xf>
    <xf numFmtId="169" fontId="3" fillId="2" borderId="3" xfId="2" applyNumberFormat="1" applyFont="1" applyFill="1" applyBorder="1" applyAlignment="1" applyProtection="1">
      <alignment horizontal="right" indent="1"/>
    </xf>
    <xf numFmtId="0" fontId="3" fillId="3" borderId="3" xfId="0" applyFont="1" applyFill="1" applyBorder="1" applyAlignment="1" applyProtection="1">
      <alignment horizontal="center"/>
      <protection locked="0"/>
    </xf>
    <xf numFmtId="0" fontId="3" fillId="3" borderId="8" xfId="0" applyFont="1" applyFill="1" applyBorder="1" applyAlignment="1" applyProtection="1">
      <alignment horizontal="center"/>
      <protection locked="0"/>
    </xf>
    <xf numFmtId="0" fontId="3" fillId="3" borderId="3" xfId="0" applyFont="1" applyFill="1" applyBorder="1" applyAlignment="1" applyProtection="1">
      <alignment vertical="top"/>
      <protection locked="0"/>
    </xf>
    <xf numFmtId="0" fontId="3" fillId="3" borderId="8" xfId="0" applyFont="1" applyFill="1" applyBorder="1" applyAlignment="1" applyProtection="1">
      <alignment vertical="top"/>
      <protection locked="0"/>
    </xf>
    <xf numFmtId="0" fontId="3" fillId="3" borderId="3" xfId="0" applyFont="1" applyFill="1" applyBorder="1" applyAlignment="1" applyProtection="1">
      <alignment horizontal="center" vertical="top"/>
      <protection locked="0"/>
    </xf>
    <xf numFmtId="0" fontId="3" fillId="3" borderId="8" xfId="0" applyFont="1" applyFill="1" applyBorder="1" applyAlignment="1" applyProtection="1">
      <alignment horizontal="center" vertical="top"/>
      <protection locked="0"/>
    </xf>
    <xf numFmtId="169" fontId="3" fillId="3" borderId="3" xfId="0" applyNumberFormat="1" applyFont="1" applyFill="1" applyBorder="1" applyAlignment="1" applyProtection="1">
      <alignment horizontal="center"/>
      <protection locked="0"/>
    </xf>
    <xf numFmtId="169" fontId="3" fillId="3" borderId="8" xfId="0" applyNumberFormat="1" applyFont="1" applyFill="1" applyBorder="1" applyAlignment="1" applyProtection="1">
      <alignment horizontal="center"/>
      <protection locked="0"/>
    </xf>
    <xf numFmtId="0" fontId="3" fillId="5" borderId="0" xfId="0" applyFont="1" applyFill="1"/>
    <xf numFmtId="0" fontId="0" fillId="5" borderId="0" xfId="0" applyFill="1"/>
    <xf numFmtId="0" fontId="13" fillId="5" borderId="0" xfId="0" applyFont="1" applyFill="1"/>
    <xf numFmtId="0" fontId="12" fillId="5" borderId="0" xfId="0" applyFont="1" applyFill="1"/>
    <xf numFmtId="0" fontId="18" fillId="5" borderId="0" xfId="0" applyFont="1" applyFill="1" applyBorder="1" applyAlignment="1">
      <alignment horizontal="center"/>
    </xf>
    <xf numFmtId="0" fontId="0" fillId="2" borderId="0" xfId="0" applyFill="1" applyBorder="1"/>
    <xf numFmtId="0" fontId="17" fillId="4" borderId="10" xfId="0" applyFont="1" applyFill="1" applyBorder="1" applyAlignment="1">
      <alignment horizontal="center"/>
    </xf>
    <xf numFmtId="0" fontId="19" fillId="4" borderId="10" xfId="0" applyFont="1" applyFill="1" applyBorder="1" applyAlignment="1">
      <alignment horizontal="center"/>
    </xf>
    <xf numFmtId="0" fontId="21" fillId="3" borderId="3" xfId="0" applyFont="1" applyFill="1" applyBorder="1" applyAlignment="1" applyProtection="1">
      <alignment horizontal="center" vertical="top" wrapText="1"/>
      <protection locked="0"/>
    </xf>
    <xf numFmtId="9" fontId="3" fillId="3" borderId="3" xfId="2" applyFont="1" applyFill="1" applyBorder="1" applyAlignment="1" applyProtection="1">
      <alignment horizontal="center" vertical="top"/>
      <protection locked="0"/>
    </xf>
    <xf numFmtId="169" fontId="3" fillId="3" borderId="3" xfId="0" applyNumberFormat="1" applyFont="1" applyFill="1" applyBorder="1" applyAlignment="1" applyProtection="1">
      <alignment horizontal="right" vertical="top" indent="1"/>
      <protection locked="0"/>
    </xf>
    <xf numFmtId="169" fontId="3" fillId="3" borderId="3" xfId="0" applyNumberFormat="1" applyFont="1" applyFill="1" applyBorder="1" applyAlignment="1" applyProtection="1">
      <alignment horizontal="right" vertical="top" indent="2"/>
      <protection locked="0"/>
    </xf>
    <xf numFmtId="0" fontId="3" fillId="3" borderId="3" xfId="0" applyFont="1" applyFill="1" applyBorder="1" applyAlignment="1" applyProtection="1">
      <alignment horizontal="right" vertical="top" indent="2"/>
      <protection locked="0"/>
    </xf>
    <xf numFmtId="0" fontId="3" fillId="3" borderId="9" xfId="0" applyFont="1" applyFill="1" applyBorder="1" applyAlignment="1" applyProtection="1">
      <alignment horizontal="right" vertical="top" indent="2"/>
      <protection locked="0"/>
    </xf>
    <xf numFmtId="0" fontId="3" fillId="3" borderId="9" xfId="0" applyFont="1" applyFill="1" applyBorder="1" applyAlignment="1" applyProtection="1">
      <alignment horizontal="center"/>
      <protection locked="0"/>
    </xf>
    <xf numFmtId="0" fontId="3" fillId="2" borderId="9" xfId="0" applyNumberFormat="1" applyFont="1" applyFill="1" applyBorder="1" applyAlignment="1">
      <alignment vertical="top"/>
    </xf>
    <xf numFmtId="0" fontId="3" fillId="2" borderId="9" xfId="0" applyFont="1" applyFill="1" applyBorder="1" applyAlignment="1">
      <alignment vertical="top"/>
    </xf>
    <xf numFmtId="0" fontId="3" fillId="3" borderId="9" xfId="0" applyFont="1" applyFill="1" applyBorder="1" applyAlignment="1" applyProtection="1">
      <alignment horizontal="center" vertical="top"/>
      <protection locked="0"/>
    </xf>
    <xf numFmtId="169" fontId="3" fillId="3" borderId="9" xfId="0" applyNumberFormat="1" applyFont="1" applyFill="1" applyBorder="1" applyAlignment="1" applyProtection="1">
      <alignment horizontal="center"/>
      <protection locked="0"/>
    </xf>
    <xf numFmtId="0" fontId="3" fillId="5" borderId="0" xfId="0" applyFont="1" applyFill="1" applyBorder="1"/>
    <xf numFmtId="0" fontId="4" fillId="5" borderId="0" xfId="0" applyFont="1" applyFill="1" applyBorder="1"/>
    <xf numFmtId="0" fontId="7" fillId="5" borderId="1" xfId="0" applyFont="1" applyFill="1" applyBorder="1"/>
    <xf numFmtId="0" fontId="4" fillId="5" borderId="2" xfId="0" applyFont="1" applyFill="1" applyBorder="1" applyAlignment="1">
      <alignment horizontal="center" wrapText="1"/>
    </xf>
    <xf numFmtId="0" fontId="3" fillId="5" borderId="0" xfId="0" applyFont="1" applyFill="1" applyBorder="1" applyAlignment="1">
      <alignment horizontal="center"/>
    </xf>
    <xf numFmtId="0" fontId="3" fillId="5" borderId="0" xfId="0" applyFont="1" applyFill="1" applyBorder="1" applyAlignment="1">
      <alignment horizontal="left"/>
    </xf>
    <xf numFmtId="0" fontId="3" fillId="5" borderId="1" xfId="0" applyFont="1" applyFill="1" applyBorder="1"/>
    <xf numFmtId="0" fontId="7" fillId="5" borderId="2" xfId="0" applyFont="1" applyFill="1" applyBorder="1" applyAlignment="1">
      <alignment horizontal="center" wrapText="1"/>
    </xf>
    <xf numFmtId="0" fontId="3" fillId="5" borderId="0" xfId="0" applyFont="1" applyFill="1" applyBorder="1" applyAlignment="1">
      <alignment vertical="top"/>
    </xf>
    <xf numFmtId="0" fontId="3" fillId="5" borderId="0" xfId="0" applyNumberFormat="1" applyFont="1" applyFill="1" applyBorder="1" applyAlignment="1">
      <alignment horizontal="left" vertical="top"/>
    </xf>
    <xf numFmtId="0" fontId="3" fillId="5" borderId="1" xfId="0" applyFont="1" applyFill="1" applyBorder="1" applyAlignment="1">
      <alignment horizontal="center"/>
    </xf>
    <xf numFmtId="0" fontId="3" fillId="5" borderId="0" xfId="0" applyFont="1" applyFill="1" applyBorder="1" applyAlignment="1">
      <alignment horizontal="center" vertical="top"/>
    </xf>
    <xf numFmtId="0" fontId="3" fillId="5" borderId="0" xfId="0" applyFont="1" applyFill="1" applyBorder="1" applyAlignment="1" applyProtection="1">
      <alignment horizontal="center" vertical="top"/>
      <protection locked="0"/>
    </xf>
    <xf numFmtId="0" fontId="3" fillId="5" borderId="0" xfId="0" applyNumberFormat="1" applyFont="1" applyFill="1" applyBorder="1" applyAlignment="1">
      <alignment horizontal="center" vertical="top"/>
    </xf>
    <xf numFmtId="0" fontId="3" fillId="5" borderId="0" xfId="0" applyFont="1" applyFill="1" applyBorder="1" applyAlignment="1">
      <alignment horizontal="right" vertical="top" indent="2"/>
    </xf>
    <xf numFmtId="0" fontId="3" fillId="5" borderId="0" xfId="0" applyFont="1" applyFill="1" applyBorder="1" applyAlignment="1">
      <alignment horizontal="right" vertical="top"/>
    </xf>
    <xf numFmtId="169" fontId="3" fillId="5" borderId="0" xfId="0" applyNumberFormat="1" applyFont="1" applyFill="1" applyBorder="1" applyAlignment="1" applyProtection="1">
      <alignment horizontal="center"/>
      <protection locked="0"/>
    </xf>
    <xf numFmtId="0" fontId="4" fillId="5" borderId="0" xfId="0" applyFont="1" applyFill="1" applyBorder="1" applyAlignment="1">
      <alignment horizontal="center" wrapText="1"/>
    </xf>
    <xf numFmtId="0" fontId="3" fillId="5" borderId="0" xfId="0" applyFont="1" applyFill="1" applyBorder="1" applyAlignment="1" applyProtection="1">
      <alignment horizontal="center"/>
      <protection locked="0"/>
    </xf>
    <xf numFmtId="0" fontId="3" fillId="5" borderId="0" xfId="0" applyFont="1" applyFill="1" applyBorder="1" applyAlignment="1" applyProtection="1">
      <alignment vertical="top"/>
      <protection locked="0"/>
    </xf>
    <xf numFmtId="0" fontId="3" fillId="5" borderId="0" xfId="0" applyNumberFormat="1" applyFont="1" applyFill="1" applyBorder="1" applyAlignment="1">
      <alignment vertical="top"/>
    </xf>
    <xf numFmtId="169" fontId="3" fillId="5" borderId="0" xfId="0" applyNumberFormat="1" applyFont="1" applyFill="1" applyBorder="1" applyAlignment="1">
      <alignment horizontal="center" vertical="top"/>
    </xf>
    <xf numFmtId="169" fontId="3" fillId="5" borderId="0" xfId="0" applyNumberFormat="1" applyFont="1" applyFill="1" applyBorder="1" applyAlignment="1">
      <alignment horizontal="center"/>
    </xf>
    <xf numFmtId="0" fontId="3" fillId="2" borderId="6" xfId="0" applyFont="1" applyFill="1" applyBorder="1" applyAlignment="1">
      <alignment vertical="top"/>
    </xf>
    <xf numFmtId="0" fontId="3" fillId="5" borderId="1" xfId="0" applyFont="1" applyFill="1" applyBorder="1" applyAlignment="1">
      <alignment vertical="top"/>
    </xf>
    <xf numFmtId="0" fontId="3" fillId="2" borderId="6" xfId="0" applyFont="1" applyFill="1" applyBorder="1" applyAlignment="1">
      <alignment horizontal="center" vertical="top"/>
    </xf>
    <xf numFmtId="0" fontId="3" fillId="5" borderId="1" xfId="0" applyFont="1" applyFill="1" applyBorder="1" applyAlignment="1">
      <alignment horizontal="center" vertical="top"/>
    </xf>
    <xf numFmtId="169" fontId="3" fillId="2" borderId="6" xfId="0" applyNumberFormat="1" applyFont="1" applyFill="1" applyBorder="1" applyAlignment="1">
      <alignment horizontal="right" vertical="top" indent="2"/>
    </xf>
    <xf numFmtId="169" fontId="3" fillId="5" borderId="1" xfId="0" applyNumberFormat="1" applyFont="1" applyFill="1" applyBorder="1" applyAlignment="1">
      <alignment horizontal="right" vertical="top" indent="2"/>
    </xf>
    <xf numFmtId="0" fontId="3" fillId="2" borderId="6" xfId="0" applyFont="1" applyFill="1" applyBorder="1" applyAlignment="1">
      <alignment horizontal="right" vertical="top" indent="2"/>
    </xf>
    <xf numFmtId="0" fontId="3" fillId="5" borderId="1" xfId="0" applyFont="1" applyFill="1" applyBorder="1" applyAlignment="1">
      <alignment horizontal="right" vertical="top" indent="2"/>
    </xf>
    <xf numFmtId="0" fontId="4" fillId="5" borderId="1" xfId="0" applyFont="1" applyFill="1" applyBorder="1" applyAlignment="1">
      <alignment horizontal="center" wrapText="1"/>
    </xf>
    <xf numFmtId="0" fontId="20" fillId="5" borderId="2" xfId="0" applyFont="1" applyFill="1" applyBorder="1" applyAlignment="1"/>
    <xf numFmtId="0" fontId="0" fillId="0" borderId="0" xfId="0" applyBorder="1" applyAlignment="1"/>
    <xf numFmtId="0" fontId="3" fillId="5" borderId="0" xfId="0" applyFont="1" applyFill="1" applyBorder="1" applyAlignment="1">
      <alignment wrapText="1"/>
    </xf>
    <xf numFmtId="0" fontId="0" fillId="5" borderId="0" xfId="0" applyFill="1" applyBorder="1" applyAlignment="1"/>
    <xf numFmtId="0" fontId="5" fillId="5" borderId="0" xfId="0" applyFont="1" applyFill="1" applyBorder="1"/>
    <xf numFmtId="0" fontId="5" fillId="5" borderId="0" xfId="0" applyFont="1" applyFill="1" applyBorder="1" applyAlignment="1">
      <alignment horizontal="center" wrapText="1"/>
    </xf>
    <xf numFmtId="0" fontId="3" fillId="5" borderId="0" xfId="0" applyFont="1" applyFill="1" applyBorder="1" applyAlignment="1">
      <alignment horizontal="center" wrapText="1"/>
    </xf>
    <xf numFmtId="0" fontId="3" fillId="5" borderId="0" xfId="0" applyFont="1" applyFill="1" applyBorder="1" applyAlignment="1">
      <alignment vertical="top" wrapText="1"/>
    </xf>
    <xf numFmtId="7" fontId="3" fillId="5" borderId="0" xfId="1" applyNumberFormat="1" applyFont="1" applyFill="1" applyBorder="1" applyAlignment="1">
      <alignment vertical="top" wrapText="1"/>
    </xf>
    <xf numFmtId="0" fontId="6" fillId="5" borderId="0" xfId="0" applyFont="1" applyFill="1" applyBorder="1"/>
    <xf numFmtId="169" fontId="3" fillId="5" borderId="0" xfId="0" applyNumberFormat="1" applyFont="1" applyFill="1" applyBorder="1" applyAlignment="1">
      <alignment vertical="top" wrapText="1"/>
    </xf>
    <xf numFmtId="1" fontId="3" fillId="5" borderId="0" xfId="0" applyNumberFormat="1" applyFont="1" applyFill="1" applyBorder="1" applyAlignment="1">
      <alignment horizontal="center" vertical="top"/>
    </xf>
    <xf numFmtId="0" fontId="3" fillId="5" borderId="0" xfId="0" applyFont="1" applyFill="1" applyBorder="1" applyAlignment="1">
      <alignment horizontal="left" vertical="top" wrapText="1"/>
    </xf>
    <xf numFmtId="169" fontId="3" fillId="5" borderId="0" xfId="0" applyNumberFormat="1" applyFont="1" applyFill="1" applyBorder="1" applyAlignment="1">
      <alignment horizontal="right" vertical="top" wrapText="1"/>
    </xf>
    <xf numFmtId="0" fontId="6" fillId="5" borderId="0" xfId="0" applyNumberFormat="1" applyFont="1" applyFill="1" applyBorder="1" applyAlignment="1"/>
    <xf numFmtId="0" fontId="6" fillId="5" borderId="0" xfId="0" applyNumberFormat="1" applyFont="1" applyFill="1" applyBorder="1" applyAlignment="1">
      <alignment horizontal="left"/>
    </xf>
    <xf numFmtId="0" fontId="6" fillId="5" borderId="0" xfId="0" applyFont="1" applyFill="1" applyBorder="1" applyAlignment="1"/>
    <xf numFmtId="0" fontId="3" fillId="3" borderId="6" xfId="0" applyFont="1" applyFill="1" applyBorder="1" applyAlignment="1" applyProtection="1">
      <alignment horizontal="center" vertical="top"/>
      <protection locked="0"/>
    </xf>
    <xf numFmtId="9" fontId="3" fillId="3" borderId="6" xfId="2" applyFont="1" applyFill="1" applyBorder="1" applyAlignment="1" applyProtection="1">
      <alignment horizontal="center" vertical="top"/>
      <protection locked="0"/>
    </xf>
    <xf numFmtId="9" fontId="3" fillId="3" borderId="9" xfId="2" applyFont="1" applyFill="1" applyBorder="1" applyAlignment="1" applyProtection="1">
      <alignment horizontal="center" vertical="top"/>
      <protection locked="0"/>
    </xf>
    <xf numFmtId="0" fontId="4" fillId="5" borderId="5" xfId="0" applyFont="1" applyFill="1" applyBorder="1"/>
    <xf numFmtId="0" fontId="3" fillId="5" borderId="0" xfId="0" applyFont="1" applyFill="1" applyBorder="1" applyAlignment="1">
      <alignment horizontal="right" indent="4"/>
    </xf>
    <xf numFmtId="9" fontId="3" fillId="5" borderId="0" xfId="2" applyFont="1" applyFill="1" applyBorder="1" applyAlignment="1" applyProtection="1">
      <alignment horizontal="center" vertical="top"/>
      <protection locked="0"/>
    </xf>
    <xf numFmtId="0" fontId="3" fillId="5" borderId="1" xfId="0" applyFont="1" applyFill="1" applyBorder="1" applyAlignment="1" applyProtection="1">
      <alignment horizontal="center" vertical="top"/>
      <protection locked="0"/>
    </xf>
    <xf numFmtId="9" fontId="3" fillId="5" borderId="1" xfId="2" applyFont="1" applyFill="1" applyBorder="1" applyAlignment="1" applyProtection="1">
      <alignment horizontal="center" vertical="top"/>
      <protection locked="0"/>
    </xf>
    <xf numFmtId="0" fontId="11" fillId="5" borderId="0" xfId="0" applyFont="1" applyFill="1" applyBorder="1" applyAlignment="1">
      <alignment horizontal="center"/>
    </xf>
    <xf numFmtId="9" fontId="3" fillId="5" borderId="0" xfId="2" applyFont="1" applyFill="1" applyBorder="1" applyAlignment="1">
      <alignment horizontal="right" indent="3"/>
    </xf>
    <xf numFmtId="0" fontId="3" fillId="5" borderId="2" xfId="0" applyFont="1" applyFill="1" applyBorder="1"/>
    <xf numFmtId="0" fontId="3" fillId="5" borderId="0" xfId="0" applyFont="1" applyFill="1" applyBorder="1" applyAlignment="1" applyProtection="1">
      <alignment horizontal="right" vertical="top" indent="2"/>
      <protection locked="0"/>
    </xf>
    <xf numFmtId="2" fontId="3" fillId="5" borderId="0" xfId="0" applyNumberFormat="1" applyFont="1" applyFill="1" applyBorder="1" applyAlignment="1">
      <alignment horizontal="right" indent="2"/>
    </xf>
    <xf numFmtId="3" fontId="3" fillId="5" borderId="2" xfId="0" applyNumberFormat="1" applyFont="1" applyFill="1" applyBorder="1" applyAlignment="1">
      <alignment horizontal="right" indent="2"/>
    </xf>
    <xf numFmtId="3" fontId="3" fillId="5" borderId="0" xfId="0" applyNumberFormat="1" applyFont="1" applyFill="1" applyBorder="1" applyAlignment="1">
      <alignment horizontal="right" indent="3"/>
    </xf>
    <xf numFmtId="0" fontId="4" fillId="5" borderId="1" xfId="0" applyFont="1" applyFill="1" applyBorder="1" applyAlignment="1">
      <alignment wrapText="1"/>
    </xf>
    <xf numFmtId="0" fontId="4" fillId="5" borderId="0" xfId="0" applyFont="1" applyFill="1" applyBorder="1" applyAlignment="1">
      <alignment horizontal="center"/>
    </xf>
    <xf numFmtId="0" fontId="8" fillId="5" borderId="0" xfId="0" applyFont="1" applyFill="1" applyBorder="1"/>
    <xf numFmtId="169" fontId="3" fillId="5" borderId="0" xfId="0" applyNumberFormat="1" applyFont="1" applyFill="1" applyBorder="1" applyAlignment="1">
      <alignment horizontal="right" indent="2"/>
    </xf>
    <xf numFmtId="0" fontId="3" fillId="5" borderId="0" xfId="0" applyFont="1" applyFill="1" applyBorder="1" applyAlignment="1" applyProtection="1">
      <alignment horizontal="center"/>
    </xf>
    <xf numFmtId="169" fontId="3" fillId="5" borderId="2" xfId="0" applyNumberFormat="1" applyFont="1" applyFill="1" applyBorder="1" applyAlignment="1">
      <alignment horizontal="right" indent="2"/>
    </xf>
    <xf numFmtId="169" fontId="3" fillId="3" borderId="8" xfId="0" applyNumberFormat="1" applyFont="1" applyFill="1" applyBorder="1" applyAlignment="1" applyProtection="1">
      <alignment horizontal="right" vertical="top" indent="2"/>
      <protection locked="0"/>
    </xf>
    <xf numFmtId="169" fontId="3" fillId="3" borderId="9" xfId="0" applyNumberFormat="1" applyFont="1" applyFill="1" applyBorder="1" applyAlignment="1" applyProtection="1">
      <alignment horizontal="right" vertical="top" indent="2"/>
      <protection locked="0"/>
    </xf>
    <xf numFmtId="3" fontId="3" fillId="2" borderId="8" xfId="0" applyNumberFormat="1" applyFont="1" applyFill="1" applyBorder="1" applyAlignment="1">
      <alignment horizontal="right" indent="2"/>
    </xf>
    <xf numFmtId="169" fontId="3" fillId="3" borderId="9" xfId="0" applyNumberFormat="1" applyFont="1" applyFill="1" applyBorder="1" applyAlignment="1" applyProtection="1">
      <alignment horizontal="right" vertical="top" indent="1"/>
      <protection locked="0"/>
    </xf>
    <xf numFmtId="0" fontId="3" fillId="5" borderId="5" xfId="0" applyFont="1" applyFill="1" applyBorder="1"/>
    <xf numFmtId="0" fontId="0" fillId="5" borderId="0" xfId="0" applyFill="1" applyBorder="1"/>
    <xf numFmtId="169" fontId="3" fillId="5" borderId="0" xfId="2" applyNumberFormat="1" applyFont="1" applyFill="1" applyBorder="1" applyAlignment="1" applyProtection="1">
      <alignment horizontal="right" indent="1"/>
    </xf>
    <xf numFmtId="169" fontId="3" fillId="2" borderId="8" xfId="0" applyNumberFormat="1" applyFont="1" applyFill="1" applyBorder="1" applyAlignment="1">
      <alignment horizontal="right" indent="1"/>
    </xf>
    <xf numFmtId="169" fontId="3" fillId="3" borderId="8" xfId="0" applyNumberFormat="1" applyFont="1" applyFill="1" applyBorder="1" applyAlignment="1" applyProtection="1">
      <alignment horizontal="right" vertical="top" indent="1"/>
      <protection locked="0"/>
    </xf>
    <xf numFmtId="0" fontId="0" fillId="2" borderId="1" xfId="0" applyFill="1" applyBorder="1"/>
    <xf numFmtId="0" fontId="0" fillId="2" borderId="1" xfId="0" applyFill="1" applyBorder="1" applyAlignment="1">
      <alignment horizontal="right" indent="1"/>
    </xf>
    <xf numFmtId="0" fontId="3" fillId="2" borderId="0" xfId="0" applyFont="1" applyFill="1" applyBorder="1" applyAlignment="1">
      <alignment horizontal="right" indent="1"/>
    </xf>
    <xf numFmtId="0" fontId="3" fillId="2" borderId="6" xfId="0" applyFont="1" applyFill="1" applyBorder="1" applyAlignment="1">
      <alignment horizontal="left"/>
    </xf>
    <xf numFmtId="169" fontId="4" fillId="2" borderId="5" xfId="0" applyNumberFormat="1" applyFont="1" applyFill="1" applyBorder="1" applyAlignment="1">
      <alignment horizontal="right" indent="1"/>
    </xf>
    <xf numFmtId="0" fontId="3" fillId="2" borderId="0" xfId="0" applyNumberFormat="1" applyFont="1" applyFill="1" applyAlignment="1">
      <alignment horizontal="left" wrapText="1"/>
    </xf>
    <xf numFmtId="169" fontId="3" fillId="5" borderId="0" xfId="0" applyNumberFormat="1" applyFont="1" applyFill="1" applyBorder="1" applyAlignment="1" applyProtection="1">
      <alignment horizontal="right" vertical="top" indent="1"/>
    </xf>
    <xf numFmtId="0" fontId="3" fillId="5" borderId="2" xfId="0" applyFont="1" applyFill="1" applyBorder="1" applyProtection="1"/>
    <xf numFmtId="0" fontId="3" fillId="5" borderId="7" xfId="0" applyFont="1" applyFill="1" applyBorder="1" applyProtection="1"/>
    <xf numFmtId="0" fontId="0" fillId="5" borderId="1" xfId="0" applyFill="1" applyBorder="1" applyProtection="1"/>
    <xf numFmtId="0" fontId="4" fillId="5" borderId="2" xfId="0" applyFont="1" applyFill="1" applyBorder="1" applyAlignment="1" applyProtection="1">
      <alignment horizontal="center" wrapText="1"/>
    </xf>
    <xf numFmtId="0" fontId="3" fillId="5" borderId="0" xfId="0" applyFont="1" applyFill="1" applyBorder="1" applyAlignment="1">
      <alignment wrapText="1"/>
    </xf>
    <xf numFmtId="0" fontId="3" fillId="2" borderId="0" xfId="0" applyFont="1" applyFill="1" applyAlignment="1">
      <alignment wrapText="1"/>
    </xf>
    <xf numFmtId="0" fontId="17" fillId="4" borderId="11" xfId="0" applyFont="1" applyFill="1" applyBorder="1" applyAlignment="1">
      <alignment horizontal="center"/>
    </xf>
    <xf numFmtId="0" fontId="0" fillId="0" borderId="2" xfId="0" applyBorder="1" applyAlignment="1"/>
    <xf numFmtId="0" fontId="0" fillId="0" borderId="12" xfId="0" applyBorder="1" applyAlignment="1"/>
    <xf numFmtId="0" fontId="18" fillId="4" borderId="2" xfId="0" applyFont="1" applyFill="1" applyBorder="1" applyAlignment="1">
      <alignment horizontal="center"/>
    </xf>
    <xf numFmtId="0" fontId="0" fillId="0" borderId="2" xfId="0" applyBorder="1" applyAlignment="1">
      <alignment horizontal="center"/>
    </xf>
    <xf numFmtId="0" fontId="19" fillId="4" borderId="11" xfId="0" applyFont="1" applyFill="1" applyBorder="1" applyAlignment="1">
      <alignment horizontal="center"/>
    </xf>
    <xf numFmtId="0" fontId="3" fillId="0" borderId="2" xfId="0" applyFont="1" applyBorder="1" applyAlignment="1">
      <alignment horizontal="center"/>
    </xf>
    <xf numFmtId="0" fontId="10" fillId="2" borderId="0" xfId="0" applyFont="1" applyFill="1" applyAlignment="1">
      <alignment horizontal="center"/>
    </xf>
    <xf numFmtId="0" fontId="21" fillId="3" borderId="0" xfId="0" applyFont="1" applyFill="1" applyBorder="1" applyAlignment="1" applyProtection="1">
      <alignment horizontal="center" vertical="top" wrapText="1"/>
      <protection locked="0"/>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3810000</xdr:colOff>
      <xdr:row>3</xdr:row>
      <xdr:rowOff>0</xdr:rowOff>
    </xdr:from>
    <xdr:to>
      <xdr:col>1</xdr:col>
      <xdr:colOff>5476875</xdr:colOff>
      <xdr:row>6</xdr:row>
      <xdr:rowOff>57150</xdr:rowOff>
    </xdr:to>
    <xdr:pic>
      <xdr:nvPicPr>
        <xdr:cNvPr id="5146" name="Picture 2" descr="CommAgLogo.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29075" y="581025"/>
          <a:ext cx="16668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6"/>
  <sheetViews>
    <sheetView tabSelected="1" zoomScaleNormal="100" workbookViewId="0">
      <selection activeCell="B2" sqref="B2"/>
    </sheetView>
  </sheetViews>
  <sheetFormatPr defaultRowHeight="12.75" x14ac:dyDescent="0.2"/>
  <cols>
    <col min="1" max="1" width="3.28515625" style="1" customWidth="1"/>
    <col min="2" max="2" width="91.7109375" style="3" customWidth="1"/>
    <col min="3" max="8" width="9.140625" style="135"/>
    <col min="9" max="16384" width="9.140625" style="1"/>
  </cols>
  <sheetData>
    <row r="2" spans="2:8" s="139" customFormat="1" ht="20.25" x14ac:dyDescent="0.3">
      <c r="B2" s="140" t="s">
        <v>203</v>
      </c>
      <c r="C2" s="138"/>
      <c r="D2" s="138"/>
      <c r="E2" s="138"/>
      <c r="F2" s="138"/>
      <c r="G2" s="138"/>
      <c r="H2" s="138"/>
    </row>
    <row r="3" spans="2:8" s="6" customFormat="1" x14ac:dyDescent="0.2">
      <c r="B3" s="2"/>
      <c r="C3" s="134"/>
      <c r="D3" s="134"/>
      <c r="E3" s="134"/>
      <c r="F3" s="134"/>
      <c r="G3" s="134"/>
      <c r="H3" s="134"/>
    </row>
    <row r="4" spans="2:8" x14ac:dyDescent="0.2">
      <c r="B4" s="122" t="s">
        <v>159</v>
      </c>
    </row>
    <row r="5" spans="2:8" x14ac:dyDescent="0.2">
      <c r="B5" s="121" t="s">
        <v>201</v>
      </c>
    </row>
    <row r="6" spans="2:8" x14ac:dyDescent="0.2">
      <c r="B6" s="120" t="s">
        <v>158</v>
      </c>
    </row>
    <row r="8" spans="2:8" ht="25.5" x14ac:dyDescent="0.2">
      <c r="B8" s="4" t="s">
        <v>160</v>
      </c>
    </row>
    <row r="9" spans="2:8" s="10" customFormat="1" ht="8.25" x14ac:dyDescent="0.15">
      <c r="B9" s="9"/>
      <c r="C9" s="136"/>
      <c r="D9" s="136"/>
      <c r="E9" s="136"/>
      <c r="F9" s="136"/>
      <c r="G9" s="136"/>
      <c r="H9" s="136"/>
    </row>
    <row r="10" spans="2:8" ht="25.5" x14ac:dyDescent="0.2">
      <c r="B10" s="72" t="s">
        <v>204</v>
      </c>
    </row>
    <row r="11" spans="2:8" s="10" customFormat="1" ht="8.25" x14ac:dyDescent="0.15">
      <c r="B11" s="9"/>
      <c r="C11" s="136"/>
      <c r="D11" s="136"/>
      <c r="E11" s="136"/>
      <c r="F11" s="136"/>
      <c r="G11" s="136"/>
      <c r="H11" s="136"/>
    </row>
    <row r="12" spans="2:8" ht="63.75" x14ac:dyDescent="0.2">
      <c r="B12" s="237" t="s">
        <v>209</v>
      </c>
    </row>
    <row r="13" spans="2:8" s="10" customFormat="1" ht="8.25" x14ac:dyDescent="0.15">
      <c r="B13" s="9"/>
      <c r="C13" s="136"/>
      <c r="D13" s="136"/>
      <c r="E13" s="136"/>
      <c r="F13" s="136"/>
      <c r="G13" s="136"/>
      <c r="H13" s="136"/>
    </row>
    <row r="14" spans="2:8" ht="51.75" customHeight="1" x14ac:dyDescent="0.2">
      <c r="B14" s="72" t="s">
        <v>190</v>
      </c>
    </row>
    <row r="15" spans="2:8" s="10" customFormat="1" ht="8.25" x14ac:dyDescent="0.15">
      <c r="B15" s="9"/>
      <c r="C15" s="136"/>
      <c r="D15" s="136"/>
      <c r="E15" s="136"/>
      <c r="F15" s="136"/>
      <c r="G15" s="136"/>
      <c r="H15" s="136"/>
    </row>
    <row r="16" spans="2:8" ht="15" customHeight="1" x14ac:dyDescent="0.2">
      <c r="B16" s="3" t="s">
        <v>175</v>
      </c>
    </row>
    <row r="17" spans="2:8" s="10" customFormat="1" ht="8.25" x14ac:dyDescent="0.15">
      <c r="B17" s="9"/>
      <c r="C17" s="136"/>
      <c r="D17" s="136"/>
      <c r="E17" s="136"/>
      <c r="F17" s="136"/>
      <c r="G17" s="136"/>
      <c r="H17" s="136"/>
    </row>
    <row r="18" spans="2:8" x14ac:dyDescent="0.2">
      <c r="B18" s="3" t="s">
        <v>168</v>
      </c>
    </row>
    <row r="19" spans="2:8" s="10" customFormat="1" ht="8.25" x14ac:dyDescent="0.15">
      <c r="B19" s="9"/>
      <c r="C19" s="136"/>
      <c r="D19" s="136"/>
      <c r="E19" s="136"/>
      <c r="F19" s="136"/>
      <c r="G19" s="136"/>
      <c r="H19" s="136"/>
    </row>
    <row r="20" spans="2:8" x14ac:dyDescent="0.2">
      <c r="B20" s="3" t="s">
        <v>161</v>
      </c>
    </row>
    <row r="21" spans="2:8" s="5" customFormat="1" ht="8.25" x14ac:dyDescent="0.15">
      <c r="B21" s="73"/>
      <c r="C21" s="137"/>
      <c r="D21" s="137"/>
      <c r="E21" s="137"/>
      <c r="F21" s="137"/>
      <c r="G21" s="137"/>
      <c r="H21" s="137"/>
    </row>
    <row r="22" spans="2:8" ht="25.5" x14ac:dyDescent="0.2">
      <c r="B22" s="3" t="s">
        <v>176</v>
      </c>
    </row>
    <row r="23" spans="2:8" s="5" customFormat="1" ht="8.25" x14ac:dyDescent="0.15">
      <c r="B23" s="73"/>
      <c r="C23" s="137"/>
      <c r="D23" s="137"/>
      <c r="E23" s="137"/>
      <c r="F23" s="137"/>
      <c r="G23" s="137"/>
      <c r="H23" s="137"/>
    </row>
    <row r="24" spans="2:8" ht="33.75" customHeight="1" x14ac:dyDescent="0.2">
      <c r="B24" s="142" t="s">
        <v>198</v>
      </c>
    </row>
    <row r="26" spans="2:8" s="6" customFormat="1" x14ac:dyDescent="0.2">
      <c r="B26" s="141"/>
      <c r="C26" s="134"/>
      <c r="D26" s="134"/>
      <c r="E26" s="134"/>
      <c r="F26" s="134"/>
      <c r="G26" s="134"/>
      <c r="H26" s="134"/>
    </row>
  </sheetData>
  <sheetProtection sheet="1"/>
  <phoneticPr fontId="2" type="noConversion"/>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70"/>
  <sheetViews>
    <sheetView showZeros="0" zoomScaleNormal="100" workbookViewId="0"/>
  </sheetViews>
  <sheetFormatPr defaultRowHeight="12.75" customHeight="1" x14ac:dyDescent="0.2"/>
  <cols>
    <col min="1" max="1" width="2.5703125" style="6" customWidth="1"/>
    <col min="2" max="2" width="1.7109375" style="6" customWidth="1"/>
    <col min="3" max="3" width="8.28515625" style="6" customWidth="1"/>
    <col min="4" max="4" width="1.7109375" style="153" customWidth="1"/>
    <col min="5" max="5" width="37.5703125" style="6" customWidth="1"/>
    <col min="6" max="6" width="1.7109375" style="153" customWidth="1"/>
    <col min="7" max="7" width="10.42578125" style="21" customWidth="1"/>
    <col min="8" max="8" width="1.7109375" style="157" customWidth="1"/>
    <col min="9" max="9" width="11.42578125" style="6" customWidth="1"/>
    <col min="10" max="10" width="1.7109375" style="153" customWidth="1"/>
    <col min="11" max="11" width="11.140625" style="6" customWidth="1"/>
    <col min="12" max="12" width="1.7109375" style="153" customWidth="1"/>
    <col min="13" max="13" width="13.85546875" style="6" customWidth="1"/>
    <col min="14" max="14" width="1.7109375" style="153" customWidth="1"/>
    <col min="15" max="15" width="21.5703125" style="21" customWidth="1"/>
    <col min="16" max="16" width="1.7109375" style="21" customWidth="1"/>
    <col min="17" max="17" width="6.85546875" style="153" hidden="1" customWidth="1"/>
    <col min="18" max="18" width="49.140625" style="187" hidden="1" customWidth="1"/>
    <col min="19" max="19" width="10.85546875" style="187" hidden="1" customWidth="1"/>
    <col min="20" max="20" width="9.5703125" style="153" hidden="1" customWidth="1"/>
    <col min="21" max="21" width="22.85546875" style="153" hidden="1" customWidth="1"/>
    <col min="22" max="22" width="20" style="153" customWidth="1"/>
    <col min="23" max="23" width="1.7109375" style="153" customWidth="1"/>
    <col min="24" max="16384" width="9.140625" style="6"/>
  </cols>
  <sheetData>
    <row r="1" spans="2:23" ht="12.75" customHeight="1" x14ac:dyDescent="0.2">
      <c r="C1" s="12"/>
      <c r="E1" s="12"/>
      <c r="G1" s="15"/>
      <c r="I1" s="12"/>
      <c r="K1" s="12"/>
      <c r="M1" s="12"/>
      <c r="O1" s="15"/>
      <c r="P1" s="15"/>
    </row>
    <row r="2" spans="2:23" ht="20.25" x14ac:dyDescent="0.3">
      <c r="B2" s="245" t="s">
        <v>189</v>
      </c>
      <c r="C2" s="246"/>
      <c r="D2" s="246"/>
      <c r="E2" s="246"/>
      <c r="F2" s="246"/>
      <c r="G2" s="246"/>
      <c r="H2" s="246"/>
      <c r="I2" s="246"/>
      <c r="J2" s="246"/>
      <c r="K2" s="246"/>
      <c r="L2" s="246"/>
      <c r="M2" s="246"/>
      <c r="N2" s="246"/>
      <c r="O2" s="246"/>
      <c r="P2" s="247"/>
      <c r="Q2" s="188"/>
      <c r="R2" s="188"/>
      <c r="S2" s="188"/>
      <c r="T2" s="188"/>
      <c r="U2" s="188"/>
      <c r="V2" s="188"/>
      <c r="W2" s="188"/>
    </row>
    <row r="3" spans="2:23" ht="12.75" customHeight="1" x14ac:dyDescent="0.2">
      <c r="C3" s="12"/>
      <c r="E3" s="12"/>
      <c r="G3" s="15"/>
      <c r="I3" s="12"/>
      <c r="K3" s="12"/>
      <c r="M3" s="12"/>
      <c r="O3" s="15"/>
      <c r="P3" s="15"/>
    </row>
    <row r="4" spans="2:23" s="11" customFormat="1" ht="31.5" customHeight="1" x14ac:dyDescent="0.2">
      <c r="C4" s="243" t="s">
        <v>177</v>
      </c>
      <c r="D4" s="243"/>
      <c r="E4" s="244"/>
      <c r="F4" s="244"/>
      <c r="G4" s="244"/>
      <c r="H4" s="244"/>
      <c r="I4" s="244"/>
      <c r="J4" s="244"/>
      <c r="K4" s="244"/>
      <c r="L4" s="244"/>
      <c r="M4" s="244"/>
      <c r="N4" s="244"/>
      <c r="O4" s="244"/>
      <c r="Q4" s="187"/>
      <c r="R4" s="187"/>
      <c r="S4" s="187"/>
      <c r="T4" s="187"/>
      <c r="U4" s="187"/>
      <c r="V4" s="187"/>
      <c r="W4" s="187"/>
    </row>
    <row r="5" spans="2:23" ht="12.75" customHeight="1" x14ac:dyDescent="0.2">
      <c r="C5" s="16"/>
      <c r="D5" s="154"/>
      <c r="E5" s="12"/>
      <c r="G5" s="15"/>
      <c r="I5" s="12"/>
      <c r="K5" s="12"/>
      <c r="M5" s="12"/>
      <c r="O5" s="15"/>
      <c r="P5" s="15"/>
    </row>
    <row r="6" spans="2:23" ht="12.75" customHeight="1" x14ac:dyDescent="0.2">
      <c r="C6" s="12" t="s">
        <v>132</v>
      </c>
      <c r="E6" s="12"/>
      <c r="G6" s="19" t="s">
        <v>129</v>
      </c>
      <c r="I6" s="19"/>
      <c r="J6" s="157"/>
      <c r="K6" s="19" t="s">
        <v>130</v>
      </c>
      <c r="L6" s="157"/>
      <c r="M6" s="15"/>
      <c r="N6" s="157"/>
      <c r="O6" s="15"/>
      <c r="P6" s="15"/>
    </row>
    <row r="7" spans="2:23" ht="12.75" customHeight="1" x14ac:dyDescent="0.2">
      <c r="C7" s="12"/>
      <c r="E7" s="23" t="s">
        <v>162</v>
      </c>
      <c r="F7" s="158"/>
      <c r="G7" s="15" t="s">
        <v>157</v>
      </c>
      <c r="I7" s="15" t="s">
        <v>128</v>
      </c>
      <c r="J7" s="157"/>
      <c r="K7" s="15" t="s">
        <v>134</v>
      </c>
      <c r="L7" s="157"/>
      <c r="M7" s="15"/>
      <c r="N7" s="157"/>
      <c r="O7" s="15"/>
      <c r="P7" s="15"/>
    </row>
    <row r="8" spans="2:23" ht="12.75" customHeight="1" x14ac:dyDescent="0.2">
      <c r="C8" s="12"/>
      <c r="E8" s="12"/>
      <c r="G8" s="15" t="s">
        <v>173</v>
      </c>
      <c r="I8" s="15"/>
      <c r="J8" s="157"/>
      <c r="K8" s="15" t="s">
        <v>122</v>
      </c>
      <c r="L8" s="157"/>
      <c r="M8" s="15"/>
      <c r="N8" s="157"/>
      <c r="O8" s="15"/>
      <c r="P8" s="15"/>
    </row>
    <row r="9" spans="2:23" s="12" customFormat="1" ht="15" customHeight="1" x14ac:dyDescent="0.25">
      <c r="C9" s="17"/>
      <c r="D9" s="155"/>
      <c r="E9" s="18"/>
      <c r="F9" s="159"/>
      <c r="G9" s="19"/>
      <c r="H9" s="163"/>
      <c r="I9" s="18"/>
      <c r="J9" s="159"/>
      <c r="K9" s="18"/>
      <c r="L9" s="159"/>
      <c r="M9" s="18"/>
      <c r="N9" s="159"/>
      <c r="O9" s="19"/>
      <c r="P9" s="15"/>
      <c r="Q9" s="153"/>
      <c r="R9" s="187"/>
      <c r="S9" s="187"/>
      <c r="T9" s="189"/>
      <c r="U9" s="154"/>
      <c r="V9" s="189"/>
      <c r="W9" s="153"/>
    </row>
    <row r="10" spans="2:23" s="13" customFormat="1" ht="45" customHeight="1" x14ac:dyDescent="0.35">
      <c r="C10" s="28" t="s">
        <v>86</v>
      </c>
      <c r="D10" s="156"/>
      <c r="E10" s="29" t="s">
        <v>142</v>
      </c>
      <c r="F10" s="160"/>
      <c r="G10" s="28" t="s">
        <v>131</v>
      </c>
      <c r="H10" s="156"/>
      <c r="I10" s="28" t="s">
        <v>164</v>
      </c>
      <c r="J10" s="185"/>
      <c r="K10" s="28" t="s">
        <v>127</v>
      </c>
      <c r="L10" s="156"/>
      <c r="M10" s="28" t="s">
        <v>205</v>
      </c>
      <c r="N10" s="156"/>
      <c r="O10" s="28" t="s">
        <v>170</v>
      </c>
      <c r="P10" s="170"/>
      <c r="Q10" s="170" t="s">
        <v>16</v>
      </c>
      <c r="R10" s="170" t="s">
        <v>0</v>
      </c>
      <c r="S10" s="170" t="s">
        <v>133</v>
      </c>
      <c r="T10" s="170" t="s">
        <v>85</v>
      </c>
      <c r="U10" s="170" t="s">
        <v>91</v>
      </c>
      <c r="V10" s="190"/>
      <c r="W10" s="191"/>
    </row>
    <row r="11" spans="2:23" s="12" customFormat="1" ht="12.75" customHeight="1" x14ac:dyDescent="0.2">
      <c r="C11" s="148"/>
      <c r="D11" s="171"/>
      <c r="E11" s="150" t="s">
        <v>19</v>
      </c>
      <c r="F11" s="161"/>
      <c r="G11" s="151"/>
      <c r="H11" s="174"/>
      <c r="I11" s="152"/>
      <c r="J11" s="174"/>
      <c r="K11" s="152"/>
      <c r="L11" s="174"/>
      <c r="M11" s="152"/>
      <c r="N11" s="169"/>
      <c r="O11" s="151"/>
      <c r="P11" s="165"/>
      <c r="Q11" s="164">
        <v>40</v>
      </c>
      <c r="R11" s="192" t="s">
        <v>13</v>
      </c>
      <c r="S11" s="193">
        <f t="shared" ref="S11:S21" si="0">IF(G11=$G$7,I11,IF(G11=$G$8,K11,0))+M11</f>
        <v>0</v>
      </c>
      <c r="T11" s="157" t="s">
        <v>143</v>
      </c>
      <c r="U11" s="194" t="s">
        <v>50</v>
      </c>
      <c r="V11" s="153"/>
      <c r="W11" s="153"/>
    </row>
    <row r="12" spans="2:23" s="12" customFormat="1" x14ac:dyDescent="0.2">
      <c r="C12" s="126">
        <v>4</v>
      </c>
      <c r="D12" s="171"/>
      <c r="E12" s="30" t="s">
        <v>137</v>
      </c>
      <c r="F12" s="161"/>
      <c r="G12" s="130" t="s">
        <v>157</v>
      </c>
      <c r="H12" s="174"/>
      <c r="I12" s="132">
        <v>10.17</v>
      </c>
      <c r="J12" s="174"/>
      <c r="K12" s="132"/>
      <c r="L12" s="174"/>
      <c r="M12" s="132">
        <v>10.31</v>
      </c>
      <c r="N12" s="169"/>
      <c r="O12" s="130" t="s">
        <v>174</v>
      </c>
      <c r="P12" s="165"/>
      <c r="Q12" s="164">
        <v>30</v>
      </c>
      <c r="R12" s="192" t="s">
        <v>144</v>
      </c>
      <c r="S12" s="193">
        <f t="shared" si="0"/>
        <v>20.48</v>
      </c>
      <c r="T12" s="157" t="s">
        <v>143</v>
      </c>
      <c r="U12" s="194" t="s">
        <v>48</v>
      </c>
      <c r="V12" s="153"/>
      <c r="W12" s="153"/>
    </row>
    <row r="13" spans="2:23" s="12" customFormat="1" ht="12.75" customHeight="1" x14ac:dyDescent="0.2">
      <c r="C13" s="126"/>
      <c r="D13" s="171"/>
      <c r="E13" s="30" t="s">
        <v>21</v>
      </c>
      <c r="F13" s="161"/>
      <c r="G13" s="130"/>
      <c r="H13" s="174"/>
      <c r="I13" s="132"/>
      <c r="J13" s="174"/>
      <c r="K13" s="132"/>
      <c r="L13" s="174"/>
      <c r="M13" s="132"/>
      <c r="N13" s="169"/>
      <c r="O13" s="130"/>
      <c r="P13" s="165"/>
      <c r="Q13" s="164">
        <v>50</v>
      </c>
      <c r="R13" s="192" t="s">
        <v>17</v>
      </c>
      <c r="S13" s="193">
        <f t="shared" si="0"/>
        <v>0</v>
      </c>
      <c r="T13" s="157" t="s">
        <v>143</v>
      </c>
      <c r="U13" s="194" t="s">
        <v>53</v>
      </c>
      <c r="V13" s="153"/>
      <c r="W13" s="153"/>
    </row>
    <row r="14" spans="2:23" s="12" customFormat="1" ht="12.75" customHeight="1" x14ac:dyDescent="0.2">
      <c r="C14" s="126"/>
      <c r="D14" s="171"/>
      <c r="E14" s="30" t="s">
        <v>138</v>
      </c>
      <c r="F14" s="161"/>
      <c r="G14" s="130"/>
      <c r="H14" s="175"/>
      <c r="I14" s="132"/>
      <c r="J14" s="175"/>
      <c r="K14" s="132"/>
      <c r="L14" s="174"/>
      <c r="M14" s="132"/>
      <c r="N14" s="169"/>
      <c r="O14" s="130"/>
      <c r="P14" s="165"/>
      <c r="Q14" s="164">
        <v>50</v>
      </c>
      <c r="R14" s="192" t="s">
        <v>8</v>
      </c>
      <c r="S14" s="193">
        <f t="shared" si="0"/>
        <v>0</v>
      </c>
      <c r="T14" s="157" t="s">
        <v>143</v>
      </c>
      <c r="U14" s="194" t="s">
        <v>49</v>
      </c>
      <c r="V14" s="153"/>
      <c r="W14" s="153"/>
    </row>
    <row r="15" spans="2:23" s="12" customFormat="1" ht="12.75" customHeight="1" x14ac:dyDescent="0.2">
      <c r="C15" s="126"/>
      <c r="D15" s="171"/>
      <c r="E15" s="30" t="s">
        <v>117</v>
      </c>
      <c r="F15" s="161"/>
      <c r="G15" s="130"/>
      <c r="H15" s="174"/>
      <c r="I15" s="132">
        <v>0</v>
      </c>
      <c r="J15" s="174"/>
      <c r="K15" s="132"/>
      <c r="L15" s="174"/>
      <c r="M15" s="132"/>
      <c r="N15" s="169"/>
      <c r="O15" s="130"/>
      <c r="P15" s="165"/>
      <c r="Q15" s="164">
        <v>50</v>
      </c>
      <c r="R15" s="192" t="s">
        <v>14</v>
      </c>
      <c r="S15" s="193">
        <f t="shared" si="0"/>
        <v>0</v>
      </c>
      <c r="T15" s="157" t="s">
        <v>143</v>
      </c>
      <c r="U15" s="194" t="s">
        <v>47</v>
      </c>
      <c r="V15" s="153"/>
      <c r="W15" s="153"/>
    </row>
    <row r="16" spans="2:23" s="12" customFormat="1" ht="12.75" customHeight="1" x14ac:dyDescent="0.2">
      <c r="C16" s="126"/>
      <c r="D16" s="171"/>
      <c r="E16" s="30" t="s">
        <v>152</v>
      </c>
      <c r="F16" s="161"/>
      <c r="G16" s="130"/>
      <c r="H16" s="175"/>
      <c r="I16" s="132"/>
      <c r="J16" s="175"/>
      <c r="K16" s="132"/>
      <c r="L16" s="174"/>
      <c r="M16" s="132"/>
      <c r="N16" s="169"/>
      <c r="O16" s="130"/>
      <c r="P16" s="165"/>
      <c r="Q16" s="164">
        <v>75</v>
      </c>
      <c r="R16" s="192" t="s">
        <v>18</v>
      </c>
      <c r="S16" s="193">
        <f t="shared" si="0"/>
        <v>0</v>
      </c>
      <c r="T16" s="157" t="s">
        <v>143</v>
      </c>
      <c r="U16" s="194" t="s">
        <v>52</v>
      </c>
      <c r="V16" s="153"/>
      <c r="W16" s="153"/>
    </row>
    <row r="17" spans="3:23" s="12" customFormat="1" ht="12.75" customHeight="1" x14ac:dyDescent="0.2">
      <c r="C17" s="126"/>
      <c r="D17" s="171"/>
      <c r="E17" s="30" t="s">
        <v>20</v>
      </c>
      <c r="F17" s="161"/>
      <c r="G17" s="130"/>
      <c r="H17" s="174"/>
      <c r="I17" s="132"/>
      <c r="J17" s="174"/>
      <c r="K17" s="132"/>
      <c r="L17" s="174"/>
      <c r="M17" s="132"/>
      <c r="N17" s="169"/>
      <c r="O17" s="130"/>
      <c r="P17" s="165"/>
      <c r="Q17" s="164">
        <v>25</v>
      </c>
      <c r="R17" s="192" t="s">
        <v>2</v>
      </c>
      <c r="S17" s="193">
        <f t="shared" si="0"/>
        <v>0</v>
      </c>
      <c r="T17" s="157" t="s">
        <v>143</v>
      </c>
      <c r="U17" s="194" t="s">
        <v>51</v>
      </c>
      <c r="V17" s="153"/>
      <c r="W17" s="153"/>
    </row>
    <row r="18" spans="3:23" s="12" customFormat="1" ht="12.75" customHeight="1" x14ac:dyDescent="0.2">
      <c r="C18" s="126"/>
      <c r="D18" s="171"/>
      <c r="E18" s="128"/>
      <c r="F18" s="172"/>
      <c r="G18" s="130"/>
      <c r="H18" s="174"/>
      <c r="I18" s="132"/>
      <c r="J18" s="174"/>
      <c r="K18" s="132"/>
      <c r="L18" s="174"/>
      <c r="M18" s="132"/>
      <c r="N18" s="169"/>
      <c r="O18" s="130"/>
      <c r="P18" s="165"/>
      <c r="Q18" s="164"/>
      <c r="R18" s="192"/>
      <c r="S18" s="193">
        <f t="shared" si="0"/>
        <v>0</v>
      </c>
      <c r="T18" s="157" t="s">
        <v>143</v>
      </c>
      <c r="U18" s="194"/>
      <c r="V18" s="153"/>
      <c r="W18" s="153"/>
    </row>
    <row r="19" spans="3:23" s="12" customFormat="1" ht="12.75" customHeight="1" x14ac:dyDescent="0.2">
      <c r="C19" s="126"/>
      <c r="D19" s="171"/>
      <c r="E19" s="128"/>
      <c r="F19" s="172"/>
      <c r="G19" s="130"/>
      <c r="H19" s="174"/>
      <c r="I19" s="132"/>
      <c r="J19" s="174"/>
      <c r="K19" s="132"/>
      <c r="L19" s="174"/>
      <c r="M19" s="132"/>
      <c r="N19" s="169"/>
      <c r="O19" s="130"/>
      <c r="P19" s="165"/>
      <c r="Q19" s="164"/>
      <c r="R19" s="192"/>
      <c r="S19" s="193">
        <f t="shared" si="0"/>
        <v>0</v>
      </c>
      <c r="T19" s="157" t="s">
        <v>143</v>
      </c>
      <c r="U19" s="194"/>
      <c r="V19" s="153"/>
      <c r="W19" s="153"/>
    </row>
    <row r="20" spans="3:23" s="12" customFormat="1" ht="12.75" customHeight="1" x14ac:dyDescent="0.2">
      <c r="C20" s="126"/>
      <c r="D20" s="171"/>
      <c r="E20" s="128">
        <v>0</v>
      </c>
      <c r="F20" s="172"/>
      <c r="G20" s="130"/>
      <c r="H20" s="174"/>
      <c r="I20" s="132"/>
      <c r="J20" s="174"/>
      <c r="K20" s="132"/>
      <c r="L20" s="174"/>
      <c r="M20" s="132"/>
      <c r="N20" s="169"/>
      <c r="O20" s="130"/>
      <c r="P20" s="165"/>
      <c r="Q20" s="164"/>
      <c r="R20" s="192"/>
      <c r="S20" s="193">
        <f t="shared" si="0"/>
        <v>0</v>
      </c>
      <c r="T20" s="157" t="s">
        <v>143</v>
      </c>
      <c r="U20" s="194"/>
      <c r="V20" s="153"/>
      <c r="W20" s="153"/>
    </row>
    <row r="21" spans="3:23" s="12" customFormat="1" ht="12.75" customHeight="1" x14ac:dyDescent="0.2">
      <c r="C21" s="126"/>
      <c r="D21" s="171"/>
      <c r="E21" s="128"/>
      <c r="F21" s="172"/>
      <c r="G21" s="130"/>
      <c r="H21" s="174"/>
      <c r="I21" s="132"/>
      <c r="J21" s="174"/>
      <c r="K21" s="132"/>
      <c r="L21" s="164"/>
      <c r="M21" s="132"/>
      <c r="N21" s="169"/>
      <c r="O21" s="130"/>
      <c r="P21" s="165"/>
      <c r="Q21" s="164"/>
      <c r="R21" s="192"/>
      <c r="S21" s="193">
        <f t="shared" si="0"/>
        <v>0</v>
      </c>
      <c r="T21" s="157" t="s">
        <v>143</v>
      </c>
      <c r="U21" s="194"/>
      <c r="V21" s="153"/>
      <c r="W21" s="153"/>
    </row>
    <row r="22" spans="3:23" s="12" customFormat="1" ht="12.75" customHeight="1" x14ac:dyDescent="0.2">
      <c r="C22" s="127"/>
      <c r="D22" s="171"/>
      <c r="E22" s="129"/>
      <c r="F22" s="172"/>
      <c r="G22" s="131"/>
      <c r="H22" s="174"/>
      <c r="I22" s="133"/>
      <c r="J22" s="174"/>
      <c r="K22" s="133"/>
      <c r="L22" s="164"/>
      <c r="M22" s="133"/>
      <c r="N22" s="169"/>
      <c r="O22" s="151"/>
      <c r="P22" s="165"/>
      <c r="Q22" s="164"/>
      <c r="R22" s="192"/>
      <c r="S22" s="193"/>
      <c r="T22" s="157"/>
      <c r="U22" s="194"/>
      <c r="V22" s="153"/>
      <c r="W22" s="153"/>
    </row>
    <row r="23" spans="3:23" s="12" customFormat="1" ht="12.75" customHeight="1" x14ac:dyDescent="0.2">
      <c r="C23" s="52"/>
      <c r="D23" s="163"/>
      <c r="E23" s="176"/>
      <c r="F23" s="177"/>
      <c r="G23" s="178"/>
      <c r="H23" s="179"/>
      <c r="I23" s="180"/>
      <c r="J23" s="181"/>
      <c r="K23" s="182"/>
      <c r="L23" s="183"/>
      <c r="M23" s="180"/>
      <c r="N23" s="181"/>
      <c r="O23" s="178"/>
      <c r="P23" s="164"/>
      <c r="Q23" s="164"/>
      <c r="R23" s="192"/>
      <c r="S23" s="193"/>
      <c r="T23" s="157"/>
      <c r="U23" s="194"/>
      <c r="V23" s="153"/>
      <c r="W23" s="153"/>
    </row>
    <row r="24" spans="3:23" s="13" customFormat="1" ht="39.950000000000003" customHeight="1" x14ac:dyDescent="0.25">
      <c r="C24" s="28" t="s">
        <v>86</v>
      </c>
      <c r="D24" s="156"/>
      <c r="E24" s="29" t="s">
        <v>163</v>
      </c>
      <c r="F24" s="160"/>
      <c r="G24" s="28" t="s">
        <v>131</v>
      </c>
      <c r="H24" s="156"/>
      <c r="I24" s="28" t="s">
        <v>164</v>
      </c>
      <c r="J24" s="156"/>
      <c r="K24" s="28" t="s">
        <v>127</v>
      </c>
      <c r="L24" s="156"/>
      <c r="M24" s="28" t="s">
        <v>205</v>
      </c>
      <c r="N24" s="156"/>
      <c r="O24" s="28" t="s">
        <v>170</v>
      </c>
      <c r="P24" s="170"/>
      <c r="Q24" s="170" t="s">
        <v>16</v>
      </c>
      <c r="R24" s="170" t="s">
        <v>0</v>
      </c>
      <c r="S24" s="170" t="s">
        <v>133</v>
      </c>
      <c r="T24" s="170" t="s">
        <v>85</v>
      </c>
      <c r="U24" s="170" t="s">
        <v>91</v>
      </c>
      <c r="V24" s="190"/>
      <c r="W24" s="191"/>
    </row>
    <row r="25" spans="3:23" s="12" customFormat="1" ht="12.75" customHeight="1" x14ac:dyDescent="0.2">
      <c r="C25" s="148"/>
      <c r="D25" s="171"/>
      <c r="E25" s="150" t="s">
        <v>118</v>
      </c>
      <c r="F25" s="161"/>
      <c r="G25" s="151"/>
      <c r="H25" s="174"/>
      <c r="I25" s="152"/>
      <c r="J25" s="174"/>
      <c r="K25" s="152"/>
      <c r="L25" s="174"/>
      <c r="M25" s="152"/>
      <c r="N25" s="169"/>
      <c r="O25" s="130"/>
      <c r="P25" s="165"/>
      <c r="Q25" s="164">
        <v>50</v>
      </c>
      <c r="R25" s="192" t="s">
        <v>5</v>
      </c>
      <c r="S25" s="193">
        <f>IF(G25=$G$7,I25,IF(G25=$G$8,K25,0))+M25</f>
        <v>0</v>
      </c>
      <c r="T25" s="157" t="s">
        <v>94</v>
      </c>
      <c r="U25" s="194" t="s">
        <v>56</v>
      </c>
      <c r="V25" s="153"/>
      <c r="W25" s="153"/>
    </row>
    <row r="26" spans="3:23" s="12" customFormat="1" ht="12.75" customHeight="1" x14ac:dyDescent="0.2">
      <c r="C26" s="126"/>
      <c r="D26" s="171"/>
      <c r="E26" s="30" t="s">
        <v>22</v>
      </c>
      <c r="F26" s="161"/>
      <c r="G26" s="130"/>
      <c r="H26" s="174"/>
      <c r="I26" s="132"/>
      <c r="J26" s="174"/>
      <c r="K26" s="132"/>
      <c r="L26" s="174"/>
      <c r="M26" s="132"/>
      <c r="N26" s="169"/>
      <c r="O26" s="130"/>
      <c r="P26" s="165"/>
      <c r="Q26" s="164">
        <v>60</v>
      </c>
      <c r="R26" s="192" t="s">
        <v>87</v>
      </c>
      <c r="S26" s="193">
        <f t="shared" ref="S26:S34" si="1">IF(G26=$G$7,I26,IF(G26=$G$8,K26,0))+M26</f>
        <v>0</v>
      </c>
      <c r="T26" s="157" t="s">
        <v>94</v>
      </c>
      <c r="U26" s="194" t="s">
        <v>54</v>
      </c>
      <c r="V26" s="153"/>
      <c r="W26" s="153"/>
    </row>
    <row r="27" spans="3:23" s="12" customFormat="1" ht="12.75" customHeight="1" x14ac:dyDescent="0.2">
      <c r="C27" s="126"/>
      <c r="D27" s="171"/>
      <c r="E27" s="30" t="s">
        <v>24</v>
      </c>
      <c r="F27" s="161"/>
      <c r="G27" s="130"/>
      <c r="H27" s="174"/>
      <c r="I27" s="132"/>
      <c r="J27" s="174"/>
      <c r="K27" s="132"/>
      <c r="L27" s="174"/>
      <c r="M27" s="132"/>
      <c r="N27" s="169"/>
      <c r="O27" s="130"/>
      <c r="P27" s="165"/>
      <c r="Q27" s="164">
        <v>50</v>
      </c>
      <c r="R27" s="192" t="s">
        <v>6</v>
      </c>
      <c r="S27" s="193">
        <f t="shared" si="1"/>
        <v>0</v>
      </c>
      <c r="T27" s="157" t="s">
        <v>94</v>
      </c>
      <c r="U27" s="194" t="s">
        <v>57</v>
      </c>
      <c r="V27" s="153"/>
      <c r="W27" s="153"/>
    </row>
    <row r="28" spans="3:23" s="12" customFormat="1" ht="12.75" customHeight="1" x14ac:dyDescent="0.2">
      <c r="C28" s="126"/>
      <c r="D28" s="171"/>
      <c r="E28" s="30" t="s">
        <v>26</v>
      </c>
      <c r="F28" s="161"/>
      <c r="G28" s="130"/>
      <c r="H28" s="175"/>
      <c r="I28" s="132"/>
      <c r="J28" s="175"/>
      <c r="K28" s="132"/>
      <c r="L28" s="174"/>
      <c r="M28" s="132"/>
      <c r="N28" s="169"/>
      <c r="O28" s="130"/>
      <c r="P28" s="165"/>
      <c r="Q28" s="164">
        <v>60</v>
      </c>
      <c r="R28" s="192" t="s">
        <v>9</v>
      </c>
      <c r="S28" s="193">
        <f t="shared" si="1"/>
        <v>0</v>
      </c>
      <c r="T28" s="157" t="s">
        <v>94</v>
      </c>
      <c r="U28" s="194" t="s">
        <v>59</v>
      </c>
      <c r="V28" s="153"/>
      <c r="W28" s="153"/>
    </row>
    <row r="29" spans="3:23" s="12" customFormat="1" ht="12.75" customHeight="1" x14ac:dyDescent="0.2">
      <c r="C29" s="126">
        <v>3</v>
      </c>
      <c r="D29" s="171"/>
      <c r="E29" s="30" t="s">
        <v>23</v>
      </c>
      <c r="F29" s="161"/>
      <c r="G29" s="130" t="s">
        <v>173</v>
      </c>
      <c r="H29" s="174"/>
      <c r="I29" s="132"/>
      <c r="J29" s="174"/>
      <c r="K29" s="132">
        <v>0.32</v>
      </c>
      <c r="L29" s="174"/>
      <c r="M29" s="132">
        <v>1.01</v>
      </c>
      <c r="N29" s="169"/>
      <c r="O29" s="130" t="s">
        <v>171</v>
      </c>
      <c r="P29" s="165"/>
      <c r="Q29" s="164">
        <v>80</v>
      </c>
      <c r="R29" s="192"/>
      <c r="S29" s="193">
        <f t="shared" si="1"/>
        <v>1.33</v>
      </c>
      <c r="T29" s="157" t="s">
        <v>94</v>
      </c>
      <c r="U29" s="194" t="s">
        <v>55</v>
      </c>
      <c r="V29" s="153"/>
      <c r="W29" s="153"/>
    </row>
    <row r="30" spans="3:23" s="12" customFormat="1" ht="12.75" customHeight="1" x14ac:dyDescent="0.2">
      <c r="C30" s="126"/>
      <c r="D30" s="171"/>
      <c r="E30" s="30" t="s">
        <v>25</v>
      </c>
      <c r="F30" s="161"/>
      <c r="G30" s="130"/>
      <c r="H30" s="175"/>
      <c r="I30" s="132"/>
      <c r="J30" s="175"/>
      <c r="K30" s="132"/>
      <c r="L30" s="174"/>
      <c r="M30" s="132"/>
      <c r="N30" s="169"/>
      <c r="O30" s="130"/>
      <c r="P30" s="165"/>
      <c r="Q30" s="164">
        <v>60</v>
      </c>
      <c r="R30" s="192" t="s">
        <v>10</v>
      </c>
      <c r="S30" s="193">
        <f t="shared" si="1"/>
        <v>0</v>
      </c>
      <c r="T30" s="157" t="s">
        <v>94</v>
      </c>
      <c r="U30" s="194" t="s">
        <v>58</v>
      </c>
      <c r="V30" s="153"/>
      <c r="W30" s="153"/>
    </row>
    <row r="31" spans="3:23" s="12" customFormat="1" ht="12.75" customHeight="1" x14ac:dyDescent="0.2">
      <c r="C31" s="126"/>
      <c r="D31" s="171"/>
      <c r="E31" s="128"/>
      <c r="F31" s="172"/>
      <c r="G31" s="130"/>
      <c r="H31" s="174"/>
      <c r="I31" s="132"/>
      <c r="J31" s="174"/>
      <c r="K31" s="132"/>
      <c r="L31" s="174"/>
      <c r="M31" s="132"/>
      <c r="N31" s="169"/>
      <c r="O31" s="130"/>
      <c r="P31" s="165"/>
      <c r="Q31" s="164"/>
      <c r="R31" s="192"/>
      <c r="S31" s="193">
        <f t="shared" si="1"/>
        <v>0</v>
      </c>
      <c r="T31" s="157" t="s">
        <v>94</v>
      </c>
      <c r="U31" s="194"/>
      <c r="V31" s="153"/>
      <c r="W31" s="153"/>
    </row>
    <row r="32" spans="3:23" s="12" customFormat="1" ht="12.75" customHeight="1" x14ac:dyDescent="0.2">
      <c r="C32" s="126"/>
      <c r="D32" s="171"/>
      <c r="E32" s="128"/>
      <c r="F32" s="172"/>
      <c r="G32" s="130"/>
      <c r="H32" s="174"/>
      <c r="I32" s="132"/>
      <c r="J32" s="174"/>
      <c r="K32" s="132"/>
      <c r="L32" s="174"/>
      <c r="M32" s="132"/>
      <c r="N32" s="169"/>
      <c r="O32" s="130"/>
      <c r="P32" s="165"/>
      <c r="Q32" s="164"/>
      <c r="R32" s="192"/>
      <c r="S32" s="193">
        <f t="shared" si="1"/>
        <v>0</v>
      </c>
      <c r="T32" s="157" t="s">
        <v>94</v>
      </c>
      <c r="U32" s="194"/>
      <c r="V32" s="153"/>
      <c r="W32" s="153"/>
    </row>
    <row r="33" spans="3:23" s="12" customFormat="1" ht="12.75" customHeight="1" x14ac:dyDescent="0.2">
      <c r="C33" s="126"/>
      <c r="D33" s="171"/>
      <c r="E33" s="128"/>
      <c r="F33" s="172"/>
      <c r="G33" s="130"/>
      <c r="H33" s="174"/>
      <c r="I33" s="132"/>
      <c r="J33" s="174"/>
      <c r="K33" s="132"/>
      <c r="L33" s="174"/>
      <c r="M33" s="132"/>
      <c r="N33" s="169"/>
      <c r="O33" s="130"/>
      <c r="P33" s="165"/>
      <c r="Q33" s="164"/>
      <c r="R33" s="192"/>
      <c r="S33" s="193">
        <f t="shared" si="1"/>
        <v>0</v>
      </c>
      <c r="T33" s="157" t="s">
        <v>94</v>
      </c>
      <c r="U33" s="194"/>
      <c r="V33" s="153"/>
      <c r="W33" s="153"/>
    </row>
    <row r="34" spans="3:23" s="12" customFormat="1" ht="12.75" customHeight="1" x14ac:dyDescent="0.2">
      <c r="C34" s="126"/>
      <c r="D34" s="171"/>
      <c r="E34" s="128"/>
      <c r="F34" s="172"/>
      <c r="G34" s="130"/>
      <c r="H34" s="174"/>
      <c r="I34" s="132"/>
      <c r="J34" s="174"/>
      <c r="K34" s="132"/>
      <c r="L34" s="164"/>
      <c r="M34" s="132"/>
      <c r="N34" s="169"/>
      <c r="O34" s="130"/>
      <c r="P34" s="165"/>
      <c r="Q34" s="164"/>
      <c r="R34" s="192"/>
      <c r="S34" s="193">
        <f t="shared" si="1"/>
        <v>0</v>
      </c>
      <c r="T34" s="157" t="s">
        <v>94</v>
      </c>
      <c r="U34" s="194"/>
      <c r="V34" s="153"/>
      <c r="W34" s="153"/>
    </row>
    <row r="35" spans="3:23" s="12" customFormat="1" ht="12.75" customHeight="1" x14ac:dyDescent="0.2">
      <c r="C35" s="15"/>
      <c r="D35" s="157"/>
      <c r="E35" s="24"/>
      <c r="F35" s="161"/>
      <c r="G35" s="25"/>
      <c r="H35" s="164"/>
      <c r="I35" s="27"/>
      <c r="J35" s="167"/>
      <c r="K35" s="27"/>
      <c r="L35" s="167"/>
      <c r="M35" s="27"/>
      <c r="N35" s="167"/>
      <c r="O35" s="25"/>
      <c r="P35" s="164"/>
      <c r="Q35" s="164"/>
      <c r="R35" s="192"/>
      <c r="S35" s="195"/>
      <c r="T35" s="157"/>
      <c r="U35" s="194"/>
      <c r="V35" s="153"/>
      <c r="W35" s="153"/>
    </row>
    <row r="36" spans="3:23" s="13" customFormat="1" ht="39.950000000000003" customHeight="1" x14ac:dyDescent="0.25">
      <c r="C36" s="28" t="s">
        <v>86</v>
      </c>
      <c r="D36" s="156"/>
      <c r="E36" s="29" t="s">
        <v>165</v>
      </c>
      <c r="F36" s="160"/>
      <c r="G36" s="28" t="s">
        <v>131</v>
      </c>
      <c r="H36" s="156"/>
      <c r="I36" s="28" t="s">
        <v>164</v>
      </c>
      <c r="J36" s="156"/>
      <c r="K36" s="28" t="s">
        <v>127</v>
      </c>
      <c r="L36" s="156"/>
      <c r="M36" s="28" t="s">
        <v>205</v>
      </c>
      <c r="N36" s="156"/>
      <c r="O36" s="28" t="s">
        <v>170</v>
      </c>
      <c r="P36" s="170"/>
      <c r="Q36" s="170" t="s">
        <v>16</v>
      </c>
      <c r="R36" s="170" t="s">
        <v>0</v>
      </c>
      <c r="S36" s="170" t="s">
        <v>133</v>
      </c>
      <c r="T36" s="170" t="s">
        <v>85</v>
      </c>
      <c r="U36" s="170" t="s">
        <v>91</v>
      </c>
      <c r="V36" s="190"/>
      <c r="W36" s="191"/>
    </row>
    <row r="37" spans="3:23" s="12" customFormat="1" ht="12.75" customHeight="1" x14ac:dyDescent="0.2">
      <c r="C37" s="148"/>
      <c r="D37" s="171"/>
      <c r="E37" s="149" t="s">
        <v>33</v>
      </c>
      <c r="F37" s="173"/>
      <c r="G37" s="151"/>
      <c r="H37" s="174"/>
      <c r="I37" s="152"/>
      <c r="J37" s="174"/>
      <c r="K37" s="152"/>
      <c r="L37" s="174"/>
      <c r="M37" s="152"/>
      <c r="N37" s="169"/>
      <c r="O37" s="130"/>
      <c r="P37" s="165"/>
      <c r="Q37" s="196">
        <v>10</v>
      </c>
      <c r="R37" s="197" t="s">
        <v>12</v>
      </c>
      <c r="S37" s="193">
        <f t="shared" ref="S37:S56" si="2">IF(G37=$G$7,I37,IF(G37=$G$8,K37,0))+M37</f>
        <v>0</v>
      </c>
      <c r="T37" s="157" t="s">
        <v>92</v>
      </c>
      <c r="U37" s="199" t="s">
        <v>68</v>
      </c>
      <c r="V37" s="158"/>
      <c r="W37" s="153"/>
    </row>
    <row r="38" spans="3:23" s="12" customFormat="1" ht="12.75" customHeight="1" x14ac:dyDescent="0.2">
      <c r="C38" s="126"/>
      <c r="D38" s="171"/>
      <c r="E38" s="37" t="s">
        <v>34</v>
      </c>
      <c r="F38" s="173"/>
      <c r="G38" s="130"/>
      <c r="H38" s="174"/>
      <c r="I38" s="132"/>
      <c r="J38" s="174"/>
      <c r="K38" s="132"/>
      <c r="L38" s="174"/>
      <c r="M38" s="132"/>
      <c r="N38" s="169"/>
      <c r="O38" s="130"/>
      <c r="P38" s="165"/>
      <c r="Q38" s="196">
        <v>12</v>
      </c>
      <c r="R38" s="197" t="s">
        <v>3</v>
      </c>
      <c r="S38" s="193">
        <f t="shared" si="2"/>
        <v>0</v>
      </c>
      <c r="T38" s="157" t="s">
        <v>92</v>
      </c>
      <c r="U38" s="199" t="s">
        <v>69</v>
      </c>
      <c r="V38" s="158"/>
      <c r="W38" s="153"/>
    </row>
    <row r="39" spans="3:23" s="12" customFormat="1" ht="12.75" customHeight="1" x14ac:dyDescent="0.2">
      <c r="C39" s="126"/>
      <c r="D39" s="171"/>
      <c r="E39" s="37" t="s">
        <v>35</v>
      </c>
      <c r="F39" s="173"/>
      <c r="G39" s="130"/>
      <c r="H39" s="174"/>
      <c r="I39" s="132"/>
      <c r="J39" s="174"/>
      <c r="K39" s="132"/>
      <c r="L39" s="174"/>
      <c r="M39" s="132"/>
      <c r="N39" s="169"/>
      <c r="O39" s="130"/>
      <c r="P39" s="165"/>
      <c r="Q39" s="196">
        <v>6</v>
      </c>
      <c r="R39" s="197" t="s">
        <v>108</v>
      </c>
      <c r="S39" s="193">
        <f t="shared" si="2"/>
        <v>0</v>
      </c>
      <c r="T39" s="157" t="s">
        <v>92</v>
      </c>
      <c r="U39" s="199" t="s">
        <v>70</v>
      </c>
      <c r="V39" s="158"/>
      <c r="W39" s="153"/>
    </row>
    <row r="40" spans="3:23" s="12" customFormat="1" ht="12.75" customHeight="1" x14ac:dyDescent="0.2">
      <c r="C40" s="126"/>
      <c r="D40" s="171"/>
      <c r="E40" s="37" t="s">
        <v>27</v>
      </c>
      <c r="F40" s="173"/>
      <c r="G40" s="130"/>
      <c r="H40" s="175"/>
      <c r="I40" s="132"/>
      <c r="J40" s="175"/>
      <c r="K40" s="132"/>
      <c r="L40" s="174"/>
      <c r="M40" s="132"/>
      <c r="N40" s="169"/>
      <c r="O40" s="130"/>
      <c r="P40" s="165"/>
      <c r="Q40" s="196">
        <v>6</v>
      </c>
      <c r="R40" s="192" t="s">
        <v>88</v>
      </c>
      <c r="S40" s="193">
        <f t="shared" si="2"/>
        <v>0</v>
      </c>
      <c r="T40" s="157" t="s">
        <v>92</v>
      </c>
      <c r="U40" s="199" t="s">
        <v>60</v>
      </c>
      <c r="V40" s="153"/>
      <c r="W40" s="153"/>
    </row>
    <row r="41" spans="3:23" s="12" customFormat="1" ht="12.75" customHeight="1" x14ac:dyDescent="0.2">
      <c r="C41" s="126"/>
      <c r="D41" s="171"/>
      <c r="E41" s="37" t="s">
        <v>28</v>
      </c>
      <c r="F41" s="173"/>
      <c r="G41" s="130"/>
      <c r="H41" s="174"/>
      <c r="I41" s="132"/>
      <c r="J41" s="174"/>
      <c r="K41" s="132"/>
      <c r="L41" s="174"/>
      <c r="M41" s="132"/>
      <c r="N41" s="169"/>
      <c r="O41" s="130"/>
      <c r="P41" s="165"/>
      <c r="Q41" s="196">
        <v>8</v>
      </c>
      <c r="R41" s="192"/>
      <c r="S41" s="193">
        <f t="shared" si="2"/>
        <v>0</v>
      </c>
      <c r="T41" s="157" t="s">
        <v>92</v>
      </c>
      <c r="U41" s="199" t="s">
        <v>61</v>
      </c>
      <c r="V41" s="153"/>
      <c r="W41" s="153"/>
    </row>
    <row r="42" spans="3:23" s="12" customFormat="1" ht="12.75" customHeight="1" x14ac:dyDescent="0.2">
      <c r="C42" s="126"/>
      <c r="D42" s="171"/>
      <c r="E42" s="37" t="s">
        <v>36</v>
      </c>
      <c r="F42" s="173"/>
      <c r="G42" s="130"/>
      <c r="H42" s="175"/>
      <c r="I42" s="132"/>
      <c r="J42" s="175"/>
      <c r="K42" s="132"/>
      <c r="L42" s="174"/>
      <c r="M42" s="132"/>
      <c r="N42" s="169"/>
      <c r="O42" s="130"/>
      <c r="P42" s="165"/>
      <c r="Q42" s="196">
        <v>10</v>
      </c>
      <c r="R42" s="197" t="s">
        <v>109</v>
      </c>
      <c r="S42" s="193">
        <f t="shared" si="2"/>
        <v>0</v>
      </c>
      <c r="T42" s="157" t="s">
        <v>92</v>
      </c>
      <c r="U42" s="199" t="s">
        <v>71</v>
      </c>
      <c r="V42" s="158"/>
      <c r="W42" s="153"/>
    </row>
    <row r="43" spans="3:23" s="12" customFormat="1" ht="12.75" customHeight="1" x14ac:dyDescent="0.2">
      <c r="C43" s="126"/>
      <c r="D43" s="171"/>
      <c r="E43" s="38" t="s">
        <v>38</v>
      </c>
      <c r="F43" s="162"/>
      <c r="G43" s="130"/>
      <c r="H43" s="174"/>
      <c r="I43" s="132"/>
      <c r="J43" s="174"/>
      <c r="K43" s="132"/>
      <c r="L43" s="174"/>
      <c r="M43" s="132"/>
      <c r="N43" s="169"/>
      <c r="O43" s="130"/>
      <c r="P43" s="165"/>
      <c r="Q43" s="196">
        <v>8</v>
      </c>
      <c r="R43" s="197" t="s">
        <v>82</v>
      </c>
      <c r="S43" s="193">
        <f t="shared" si="2"/>
        <v>0</v>
      </c>
      <c r="T43" s="157" t="s">
        <v>92</v>
      </c>
      <c r="U43" s="200" t="s">
        <v>73</v>
      </c>
      <c r="V43" s="158"/>
      <c r="W43" s="153"/>
    </row>
    <row r="44" spans="3:23" s="12" customFormat="1" ht="12.75" customHeight="1" x14ac:dyDescent="0.2">
      <c r="C44" s="126">
        <v>0</v>
      </c>
      <c r="D44" s="171"/>
      <c r="E44" s="37" t="s">
        <v>83</v>
      </c>
      <c r="F44" s="173"/>
      <c r="G44" s="130"/>
      <c r="H44" s="174"/>
      <c r="I44" s="132"/>
      <c r="J44" s="174"/>
      <c r="K44" s="132"/>
      <c r="L44" s="174"/>
      <c r="M44" s="132"/>
      <c r="N44" s="169"/>
      <c r="O44" s="130"/>
      <c r="P44" s="165"/>
      <c r="Q44" s="196">
        <v>10</v>
      </c>
      <c r="R44" s="192"/>
      <c r="S44" s="193">
        <f t="shared" si="2"/>
        <v>0</v>
      </c>
      <c r="T44" s="157" t="s">
        <v>92</v>
      </c>
      <c r="U44" s="199"/>
      <c r="V44" s="153"/>
      <c r="W44" s="153"/>
    </row>
    <row r="45" spans="3:23" s="12" customFormat="1" ht="12.75" customHeight="1" x14ac:dyDescent="0.2">
      <c r="C45" s="126"/>
      <c r="D45" s="171"/>
      <c r="E45" s="37" t="s">
        <v>120</v>
      </c>
      <c r="F45" s="173"/>
      <c r="G45" s="130"/>
      <c r="H45" s="174"/>
      <c r="I45" s="132"/>
      <c r="J45" s="174"/>
      <c r="K45" s="132"/>
      <c r="L45" s="174"/>
      <c r="M45" s="132"/>
      <c r="N45" s="169"/>
      <c r="O45" s="130"/>
      <c r="P45" s="165"/>
      <c r="Q45" s="196">
        <v>8</v>
      </c>
      <c r="R45" s="192" t="s">
        <v>110</v>
      </c>
      <c r="S45" s="193">
        <f t="shared" si="2"/>
        <v>0</v>
      </c>
      <c r="T45" s="157" t="s">
        <v>92</v>
      </c>
      <c r="U45" s="199" t="s">
        <v>62</v>
      </c>
      <c r="V45" s="153"/>
      <c r="W45" s="153"/>
    </row>
    <row r="46" spans="3:23" s="12" customFormat="1" ht="12.75" customHeight="1" x14ac:dyDescent="0.2">
      <c r="C46" s="126">
        <v>2</v>
      </c>
      <c r="D46" s="171"/>
      <c r="E46" s="37" t="s">
        <v>30</v>
      </c>
      <c r="F46" s="173"/>
      <c r="G46" s="130" t="s">
        <v>173</v>
      </c>
      <c r="H46" s="174"/>
      <c r="I46" s="132"/>
      <c r="J46" s="174"/>
      <c r="K46" s="132">
        <v>0.28000000000000003</v>
      </c>
      <c r="L46" s="174"/>
      <c r="M46" s="132">
        <v>1.01</v>
      </c>
      <c r="N46" s="169"/>
      <c r="O46" s="130" t="s">
        <v>172</v>
      </c>
      <c r="P46" s="165"/>
      <c r="Q46" s="196">
        <v>15</v>
      </c>
      <c r="R46" s="192" t="s">
        <v>11</v>
      </c>
      <c r="S46" s="193">
        <f t="shared" si="2"/>
        <v>1.29</v>
      </c>
      <c r="T46" s="157" t="s">
        <v>92</v>
      </c>
      <c r="U46" s="199" t="s">
        <v>64</v>
      </c>
      <c r="V46" s="153"/>
      <c r="W46" s="153"/>
    </row>
    <row r="47" spans="3:23" s="12" customFormat="1" ht="12.75" customHeight="1" x14ac:dyDescent="0.2">
      <c r="C47" s="126"/>
      <c r="D47" s="171"/>
      <c r="E47" s="37" t="s">
        <v>119</v>
      </c>
      <c r="F47" s="173"/>
      <c r="G47" s="130"/>
      <c r="H47" s="174"/>
      <c r="I47" s="152"/>
      <c r="J47" s="174"/>
      <c r="K47" s="152"/>
      <c r="L47" s="157"/>
      <c r="M47" s="132"/>
      <c r="N47" s="169"/>
      <c r="O47" s="130"/>
      <c r="P47" s="165"/>
      <c r="Q47" s="196">
        <v>10</v>
      </c>
      <c r="R47" s="192" t="s">
        <v>4</v>
      </c>
      <c r="S47" s="193">
        <f t="shared" si="2"/>
        <v>0</v>
      </c>
      <c r="T47" s="157" t="s">
        <v>92</v>
      </c>
      <c r="U47" s="199" t="s">
        <v>67</v>
      </c>
      <c r="V47" s="153"/>
      <c r="W47" s="153"/>
    </row>
    <row r="48" spans="3:23" s="12" customFormat="1" ht="12.75" customHeight="1" x14ac:dyDescent="0.2">
      <c r="C48" s="126"/>
      <c r="D48" s="171"/>
      <c r="E48" s="37" t="s">
        <v>31</v>
      </c>
      <c r="F48" s="173"/>
      <c r="G48" s="130"/>
      <c r="H48" s="174"/>
      <c r="I48" s="132"/>
      <c r="J48" s="174"/>
      <c r="K48" s="132"/>
      <c r="L48" s="174"/>
      <c r="M48" s="132"/>
      <c r="N48" s="169"/>
      <c r="O48" s="130"/>
      <c r="P48" s="165"/>
      <c r="Q48" s="196">
        <v>15</v>
      </c>
      <c r="R48" s="192" t="s">
        <v>107</v>
      </c>
      <c r="S48" s="193">
        <f t="shared" si="2"/>
        <v>0</v>
      </c>
      <c r="T48" s="157" t="s">
        <v>92</v>
      </c>
      <c r="U48" s="199" t="s">
        <v>65</v>
      </c>
      <c r="V48" s="153"/>
      <c r="W48" s="153"/>
    </row>
    <row r="49" spans="3:23" s="12" customFormat="1" ht="12.75" customHeight="1" x14ac:dyDescent="0.2">
      <c r="C49" s="126"/>
      <c r="D49" s="171"/>
      <c r="E49" s="38" t="s">
        <v>37</v>
      </c>
      <c r="F49" s="162"/>
      <c r="G49" s="130"/>
      <c r="H49" s="174"/>
      <c r="I49" s="132"/>
      <c r="J49" s="174"/>
      <c r="K49" s="132"/>
      <c r="L49" s="174"/>
      <c r="M49" s="132"/>
      <c r="N49" s="169"/>
      <c r="O49" s="130"/>
      <c r="P49" s="165"/>
      <c r="Q49" s="196">
        <v>10</v>
      </c>
      <c r="R49" s="197" t="s">
        <v>1</v>
      </c>
      <c r="S49" s="193">
        <f t="shared" si="2"/>
        <v>0</v>
      </c>
      <c r="T49" s="157" t="s">
        <v>92</v>
      </c>
      <c r="U49" s="200" t="s">
        <v>72</v>
      </c>
      <c r="V49" s="158"/>
      <c r="W49" s="153"/>
    </row>
    <row r="50" spans="3:23" s="12" customFormat="1" ht="12.75" customHeight="1" x14ac:dyDescent="0.2">
      <c r="C50" s="126"/>
      <c r="D50" s="171"/>
      <c r="E50" s="37" t="s">
        <v>80</v>
      </c>
      <c r="F50" s="173"/>
      <c r="G50" s="130"/>
      <c r="H50" s="175"/>
      <c r="I50" s="132"/>
      <c r="J50" s="175"/>
      <c r="K50" s="132"/>
      <c r="L50" s="174"/>
      <c r="M50" s="132"/>
      <c r="N50" s="169"/>
      <c r="O50" s="130"/>
      <c r="P50" s="165"/>
      <c r="Q50" s="196">
        <v>6</v>
      </c>
      <c r="R50" s="192" t="s">
        <v>89</v>
      </c>
      <c r="S50" s="193">
        <f t="shared" si="2"/>
        <v>0</v>
      </c>
      <c r="T50" s="157" t="s">
        <v>92</v>
      </c>
      <c r="U50" s="199" t="s">
        <v>46</v>
      </c>
      <c r="V50" s="153"/>
      <c r="W50" s="153"/>
    </row>
    <row r="51" spans="3:23" s="12" customFormat="1" ht="12.75" customHeight="1" x14ac:dyDescent="0.2">
      <c r="C51" s="126"/>
      <c r="D51" s="171"/>
      <c r="E51" s="37" t="s">
        <v>32</v>
      </c>
      <c r="F51" s="173"/>
      <c r="G51" s="130"/>
      <c r="H51" s="174"/>
      <c r="I51" s="132"/>
      <c r="J51" s="174"/>
      <c r="K51" s="132"/>
      <c r="L51" s="174"/>
      <c r="M51" s="132"/>
      <c r="N51" s="169"/>
      <c r="O51" s="130"/>
      <c r="P51" s="165"/>
      <c r="Q51" s="196">
        <v>8</v>
      </c>
      <c r="R51" s="192" t="s">
        <v>107</v>
      </c>
      <c r="S51" s="193">
        <f t="shared" si="2"/>
        <v>0</v>
      </c>
      <c r="T51" s="157" t="s">
        <v>92</v>
      </c>
      <c r="U51" s="199" t="s">
        <v>66</v>
      </c>
      <c r="V51" s="153"/>
      <c r="W51" s="153"/>
    </row>
    <row r="52" spans="3:23" s="12" customFormat="1" ht="12.75" customHeight="1" x14ac:dyDescent="0.2">
      <c r="C52" s="126"/>
      <c r="D52" s="171"/>
      <c r="E52" s="37" t="s">
        <v>29</v>
      </c>
      <c r="F52" s="173"/>
      <c r="G52" s="130"/>
      <c r="H52" s="175"/>
      <c r="I52" s="132"/>
      <c r="J52" s="175"/>
      <c r="K52" s="132"/>
      <c r="L52" s="174"/>
      <c r="M52" s="132"/>
      <c r="N52" s="169"/>
      <c r="O52" s="130"/>
      <c r="P52" s="165"/>
      <c r="Q52" s="196">
        <v>8</v>
      </c>
      <c r="R52" s="192" t="s">
        <v>7</v>
      </c>
      <c r="S52" s="193">
        <f t="shared" si="2"/>
        <v>0</v>
      </c>
      <c r="T52" s="157" t="s">
        <v>92</v>
      </c>
      <c r="U52" s="199" t="s">
        <v>63</v>
      </c>
      <c r="V52" s="153"/>
      <c r="W52" s="153"/>
    </row>
    <row r="53" spans="3:23" s="12" customFormat="1" ht="12.75" customHeight="1" x14ac:dyDescent="0.2">
      <c r="C53" s="126"/>
      <c r="D53" s="171"/>
      <c r="E53" s="128"/>
      <c r="F53" s="172"/>
      <c r="G53" s="130"/>
      <c r="H53" s="174"/>
      <c r="I53" s="132"/>
      <c r="J53" s="174"/>
      <c r="K53" s="132"/>
      <c r="L53" s="174"/>
      <c r="M53" s="132"/>
      <c r="N53" s="169"/>
      <c r="O53" s="130"/>
      <c r="P53" s="165"/>
      <c r="Q53" s="196"/>
      <c r="R53" s="192"/>
      <c r="S53" s="193">
        <f t="shared" si="2"/>
        <v>0</v>
      </c>
      <c r="T53" s="157" t="s">
        <v>92</v>
      </c>
      <c r="U53" s="199"/>
      <c r="V53" s="153"/>
      <c r="W53" s="153"/>
    </row>
    <row r="54" spans="3:23" s="12" customFormat="1" ht="12.75" customHeight="1" x14ac:dyDescent="0.2">
      <c r="C54" s="126"/>
      <c r="D54" s="171"/>
      <c r="E54" s="128"/>
      <c r="F54" s="172"/>
      <c r="G54" s="130"/>
      <c r="H54" s="174"/>
      <c r="I54" s="132"/>
      <c r="J54" s="174"/>
      <c r="K54" s="132"/>
      <c r="L54" s="174"/>
      <c r="M54" s="132"/>
      <c r="N54" s="169"/>
      <c r="O54" s="130"/>
      <c r="P54" s="165"/>
      <c r="Q54" s="196"/>
      <c r="R54" s="192"/>
      <c r="S54" s="193">
        <f t="shared" si="2"/>
        <v>0</v>
      </c>
      <c r="T54" s="157" t="s">
        <v>92</v>
      </c>
      <c r="U54" s="199"/>
      <c r="V54" s="153"/>
      <c r="W54" s="153"/>
    </row>
    <row r="55" spans="3:23" s="12" customFormat="1" ht="12.75" customHeight="1" x14ac:dyDescent="0.2">
      <c r="C55" s="126"/>
      <c r="D55" s="171"/>
      <c r="E55" s="128"/>
      <c r="F55" s="172"/>
      <c r="G55" s="130"/>
      <c r="H55" s="174"/>
      <c r="I55" s="132"/>
      <c r="J55" s="174"/>
      <c r="K55" s="132"/>
      <c r="L55" s="174"/>
      <c r="M55" s="132"/>
      <c r="N55" s="169"/>
      <c r="O55" s="130"/>
      <c r="P55" s="165"/>
      <c r="Q55" s="196"/>
      <c r="R55" s="192"/>
      <c r="S55" s="193">
        <f t="shared" si="2"/>
        <v>0</v>
      </c>
      <c r="T55" s="157" t="s">
        <v>92</v>
      </c>
      <c r="U55" s="199"/>
      <c r="V55" s="153"/>
      <c r="W55" s="153"/>
    </row>
    <row r="56" spans="3:23" s="12" customFormat="1" ht="12.75" customHeight="1" x14ac:dyDescent="0.2">
      <c r="C56" s="126"/>
      <c r="D56" s="171"/>
      <c r="E56" s="128"/>
      <c r="F56" s="172"/>
      <c r="G56" s="130"/>
      <c r="H56" s="174"/>
      <c r="I56" s="132"/>
      <c r="J56" s="174"/>
      <c r="K56" s="132"/>
      <c r="L56" s="164"/>
      <c r="M56" s="132"/>
      <c r="N56" s="169"/>
      <c r="O56" s="130"/>
      <c r="P56" s="165"/>
      <c r="Q56" s="196"/>
      <c r="R56" s="197"/>
      <c r="S56" s="193">
        <f t="shared" si="2"/>
        <v>0</v>
      </c>
      <c r="T56" s="157" t="s">
        <v>92</v>
      </c>
      <c r="U56" s="200"/>
      <c r="V56" s="158"/>
      <c r="W56" s="153"/>
    </row>
    <row r="57" spans="3:23" s="12" customFormat="1" ht="12.75" customHeight="1" x14ac:dyDescent="0.2">
      <c r="C57" s="15"/>
      <c r="D57" s="157"/>
      <c r="E57" s="35"/>
      <c r="F57" s="162"/>
      <c r="G57" s="34"/>
      <c r="H57" s="166"/>
      <c r="I57" s="36"/>
      <c r="J57" s="168"/>
      <c r="K57" s="36"/>
      <c r="L57" s="168"/>
      <c r="M57" s="36"/>
      <c r="N57" s="168"/>
      <c r="O57" s="25"/>
      <c r="P57" s="164"/>
      <c r="Q57" s="196"/>
      <c r="R57" s="197"/>
      <c r="S57" s="198"/>
      <c r="T57" s="157"/>
      <c r="U57" s="200"/>
      <c r="V57" s="158"/>
      <c r="W57" s="153"/>
    </row>
    <row r="58" spans="3:23" s="13" customFormat="1" ht="39.950000000000003" customHeight="1" x14ac:dyDescent="0.25">
      <c r="C58" s="28" t="s">
        <v>86</v>
      </c>
      <c r="D58" s="156"/>
      <c r="E58" s="29" t="s">
        <v>166</v>
      </c>
      <c r="F58" s="160"/>
      <c r="G58" s="28" t="s">
        <v>131</v>
      </c>
      <c r="H58" s="156"/>
      <c r="I58" s="28" t="s">
        <v>178</v>
      </c>
      <c r="J58" s="156"/>
      <c r="K58" s="28" t="s">
        <v>135</v>
      </c>
      <c r="L58" s="156"/>
      <c r="M58" s="28" t="s">
        <v>184</v>
      </c>
      <c r="N58" s="156"/>
      <c r="O58" s="28" t="s">
        <v>170</v>
      </c>
      <c r="P58" s="170"/>
      <c r="Q58" s="170" t="s">
        <v>16</v>
      </c>
      <c r="R58" s="170" t="s">
        <v>0</v>
      </c>
      <c r="S58" s="170" t="s">
        <v>133</v>
      </c>
      <c r="T58" s="170" t="s">
        <v>85</v>
      </c>
      <c r="U58" s="170" t="s">
        <v>91</v>
      </c>
      <c r="V58" s="190"/>
      <c r="W58" s="191"/>
    </row>
    <row r="59" spans="3:23" ht="12.75" customHeight="1" x14ac:dyDescent="0.2">
      <c r="C59" s="148"/>
      <c r="D59" s="171"/>
      <c r="E59" s="150" t="s">
        <v>44</v>
      </c>
      <c r="F59" s="161"/>
      <c r="G59" s="151"/>
      <c r="H59" s="174"/>
      <c r="I59" s="152"/>
      <c r="J59" s="174"/>
      <c r="K59" s="152"/>
      <c r="L59" s="174"/>
      <c r="M59" s="152"/>
      <c r="N59" s="169"/>
      <c r="O59" s="130"/>
      <c r="P59" s="165"/>
      <c r="Q59" s="196">
        <v>8</v>
      </c>
      <c r="R59" s="192" t="s">
        <v>42</v>
      </c>
      <c r="S59" s="195">
        <f>IF(G59=$K$7,I59,IF(G59=$K$8,K59,0))+M59</f>
        <v>0</v>
      </c>
      <c r="T59" s="157" t="s">
        <v>93</v>
      </c>
      <c r="U59" s="201" t="s">
        <v>78</v>
      </c>
    </row>
    <row r="60" spans="3:23" ht="12.75" customHeight="1" x14ac:dyDescent="0.2">
      <c r="C60" s="126"/>
      <c r="D60" s="171"/>
      <c r="E60" s="30" t="s">
        <v>43</v>
      </c>
      <c r="F60" s="161"/>
      <c r="G60" s="130"/>
      <c r="H60" s="174"/>
      <c r="I60" s="132"/>
      <c r="J60" s="174"/>
      <c r="K60" s="132"/>
      <c r="L60" s="174"/>
      <c r="M60" s="132"/>
      <c r="N60" s="169"/>
      <c r="O60" s="130"/>
      <c r="P60" s="165"/>
      <c r="Q60" s="196">
        <v>8</v>
      </c>
      <c r="R60" s="192" t="s">
        <v>42</v>
      </c>
      <c r="S60" s="195">
        <f>IF(G60=$K$7,I60,IF(G60=$K$8,K60,0))+M60</f>
        <v>0</v>
      </c>
      <c r="T60" s="157" t="s">
        <v>93</v>
      </c>
      <c r="U60" s="201" t="s">
        <v>77</v>
      </c>
    </row>
    <row r="61" spans="3:23" ht="12.75" customHeight="1" x14ac:dyDescent="0.2">
      <c r="C61" s="126"/>
      <c r="D61" s="171"/>
      <c r="E61" s="30" t="s">
        <v>40</v>
      </c>
      <c r="F61" s="161"/>
      <c r="G61" s="130"/>
      <c r="H61" s="174"/>
      <c r="I61" s="132"/>
      <c r="J61" s="174"/>
      <c r="K61" s="132"/>
      <c r="L61" s="174"/>
      <c r="M61" s="132"/>
      <c r="N61" s="169"/>
      <c r="O61" s="130"/>
      <c r="P61" s="165"/>
      <c r="Q61" s="196">
        <v>12</v>
      </c>
      <c r="R61" s="192"/>
      <c r="S61" s="195">
        <f t="shared" ref="S61:S68" si="3">IF(G61=$K$7,I61,IF(G61=$K$8,K61,0))+M61</f>
        <v>0</v>
      </c>
      <c r="T61" s="157" t="s">
        <v>93</v>
      </c>
      <c r="U61" s="201" t="s">
        <v>75</v>
      </c>
    </row>
    <row r="62" spans="3:23" ht="12.75" customHeight="1" x14ac:dyDescent="0.2">
      <c r="C62" s="126">
        <v>1</v>
      </c>
      <c r="D62" s="171"/>
      <c r="E62" s="30" t="s">
        <v>39</v>
      </c>
      <c r="F62" s="161"/>
      <c r="G62" s="130" t="s">
        <v>134</v>
      </c>
      <c r="H62" s="175"/>
      <c r="I62" s="132">
        <v>51.66</v>
      </c>
      <c r="J62" s="175"/>
      <c r="K62" s="132"/>
      <c r="L62" s="174"/>
      <c r="M62" s="132">
        <v>1</v>
      </c>
      <c r="N62" s="169"/>
      <c r="O62" s="130" t="s">
        <v>169</v>
      </c>
      <c r="P62" s="165"/>
      <c r="Q62" s="196">
        <v>5</v>
      </c>
      <c r="R62" s="192" t="s">
        <v>15</v>
      </c>
      <c r="S62" s="195">
        <f t="shared" si="3"/>
        <v>52.66</v>
      </c>
      <c r="T62" s="157" t="s">
        <v>93</v>
      </c>
      <c r="U62" s="201" t="s">
        <v>74</v>
      </c>
    </row>
    <row r="63" spans="3:23" ht="12.75" customHeight="1" x14ac:dyDescent="0.2">
      <c r="C63" s="126"/>
      <c r="D63" s="171"/>
      <c r="E63" s="30" t="s">
        <v>41</v>
      </c>
      <c r="F63" s="161"/>
      <c r="G63" s="130"/>
      <c r="H63" s="174"/>
      <c r="I63" s="132"/>
      <c r="J63" s="174"/>
      <c r="K63" s="132"/>
      <c r="L63" s="174"/>
      <c r="M63" s="132"/>
      <c r="N63" s="169"/>
      <c r="O63" s="130"/>
      <c r="P63" s="165"/>
      <c r="Q63" s="196">
        <v>7</v>
      </c>
      <c r="R63" s="192" t="s">
        <v>90</v>
      </c>
      <c r="S63" s="195">
        <f t="shared" si="3"/>
        <v>0</v>
      </c>
      <c r="T63" s="157" t="s">
        <v>93</v>
      </c>
      <c r="U63" s="201" t="s">
        <v>76</v>
      </c>
    </row>
    <row r="64" spans="3:23" ht="12.75" customHeight="1" x14ac:dyDescent="0.2">
      <c r="C64" s="126"/>
      <c r="D64" s="171"/>
      <c r="E64" s="30" t="s">
        <v>45</v>
      </c>
      <c r="F64" s="161"/>
      <c r="G64" s="130"/>
      <c r="H64" s="175"/>
      <c r="I64" s="132"/>
      <c r="J64" s="175"/>
      <c r="K64" s="132"/>
      <c r="L64" s="174"/>
      <c r="M64" s="132"/>
      <c r="N64" s="169"/>
      <c r="O64" s="130"/>
      <c r="P64" s="165"/>
      <c r="Q64" s="196">
        <v>6</v>
      </c>
      <c r="R64" s="192"/>
      <c r="S64" s="195">
        <f t="shared" si="3"/>
        <v>0</v>
      </c>
      <c r="T64" s="157" t="s">
        <v>93</v>
      </c>
      <c r="U64" s="201" t="s">
        <v>79</v>
      </c>
    </row>
    <row r="65" spans="2:23" ht="12.75" customHeight="1" x14ac:dyDescent="0.2">
      <c r="C65" s="126"/>
      <c r="D65" s="171"/>
      <c r="E65" s="128"/>
      <c r="F65" s="172"/>
      <c r="G65" s="130"/>
      <c r="H65" s="174"/>
      <c r="I65" s="132"/>
      <c r="J65" s="174"/>
      <c r="K65" s="132"/>
      <c r="L65" s="174"/>
      <c r="M65" s="132"/>
      <c r="N65" s="169"/>
      <c r="O65" s="130"/>
      <c r="P65" s="165"/>
      <c r="Q65" s="196"/>
      <c r="R65" s="192"/>
      <c r="S65" s="195">
        <f t="shared" si="3"/>
        <v>0</v>
      </c>
      <c r="T65" s="157" t="s">
        <v>93</v>
      </c>
      <c r="U65" s="201"/>
    </row>
    <row r="66" spans="2:23" ht="12.75" customHeight="1" x14ac:dyDescent="0.2">
      <c r="C66" s="126"/>
      <c r="D66" s="171"/>
      <c r="E66" s="128"/>
      <c r="F66" s="172"/>
      <c r="G66" s="130"/>
      <c r="H66" s="174"/>
      <c r="I66" s="132"/>
      <c r="J66" s="174"/>
      <c r="K66" s="132"/>
      <c r="L66" s="174"/>
      <c r="M66" s="132"/>
      <c r="N66" s="169"/>
      <c r="O66" s="130"/>
      <c r="P66" s="165"/>
      <c r="Q66" s="196"/>
      <c r="R66" s="192"/>
      <c r="S66" s="195">
        <f t="shared" si="3"/>
        <v>0</v>
      </c>
      <c r="T66" s="157" t="s">
        <v>93</v>
      </c>
      <c r="U66" s="201"/>
    </row>
    <row r="67" spans="2:23" ht="12.75" customHeight="1" x14ac:dyDescent="0.2">
      <c r="C67" s="126"/>
      <c r="D67" s="171"/>
      <c r="E67" s="128"/>
      <c r="F67" s="172"/>
      <c r="G67" s="130"/>
      <c r="H67" s="174"/>
      <c r="I67" s="132"/>
      <c r="J67" s="174"/>
      <c r="K67" s="132"/>
      <c r="L67" s="174"/>
      <c r="M67" s="132"/>
      <c r="N67" s="169"/>
      <c r="O67" s="130"/>
      <c r="P67" s="165"/>
      <c r="Q67" s="196"/>
      <c r="R67" s="192"/>
      <c r="S67" s="195">
        <f t="shared" si="3"/>
        <v>0</v>
      </c>
      <c r="T67" s="157" t="s">
        <v>93</v>
      </c>
      <c r="U67" s="201"/>
    </row>
    <row r="68" spans="2:23" ht="12.75" customHeight="1" x14ac:dyDescent="0.2">
      <c r="C68" s="126"/>
      <c r="D68" s="171"/>
      <c r="E68" s="128"/>
      <c r="F68" s="172"/>
      <c r="G68" s="130"/>
      <c r="H68" s="174"/>
      <c r="I68" s="132"/>
      <c r="J68" s="174"/>
      <c r="K68" s="132"/>
      <c r="L68" s="174"/>
      <c r="M68" s="132"/>
      <c r="N68" s="169"/>
      <c r="O68" s="130"/>
      <c r="P68" s="165"/>
      <c r="Q68" s="196"/>
      <c r="R68" s="192"/>
      <c r="S68" s="195">
        <f t="shared" si="3"/>
        <v>0</v>
      </c>
      <c r="T68" s="157" t="s">
        <v>93</v>
      </c>
      <c r="U68" s="201"/>
    </row>
    <row r="69" spans="2:23" ht="12.75" customHeight="1" x14ac:dyDescent="0.2">
      <c r="C69" s="12"/>
      <c r="E69" s="12"/>
      <c r="G69" s="15"/>
      <c r="I69" s="12"/>
      <c r="K69" s="12"/>
      <c r="M69" s="12"/>
      <c r="O69" s="15"/>
      <c r="P69" s="157"/>
    </row>
    <row r="70" spans="2:23" s="12" customFormat="1" ht="12.75" customHeight="1" x14ac:dyDescent="0.3">
      <c r="B70" s="245"/>
      <c r="C70" s="246"/>
      <c r="D70" s="246"/>
      <c r="E70" s="246"/>
      <c r="F70" s="246"/>
      <c r="G70" s="246"/>
      <c r="H70" s="246"/>
      <c r="I70" s="246"/>
      <c r="J70" s="246"/>
      <c r="K70" s="246"/>
      <c r="L70" s="246"/>
      <c r="M70" s="246"/>
      <c r="N70" s="246"/>
      <c r="O70" s="246"/>
      <c r="P70" s="247"/>
      <c r="Q70" s="186"/>
      <c r="R70" s="188"/>
      <c r="S70" s="188"/>
      <c r="T70" s="188"/>
      <c r="U70" s="188"/>
      <c r="V70" s="188"/>
      <c r="W70" s="186"/>
    </row>
  </sheetData>
  <sheetProtection sheet="1"/>
  <protectedRanges>
    <protectedRange sqref="C11:D23 E18:F23 G23:H23 C25:D35 E31:F35 G25:G35 C37:D57 E53:F57 C59:D67 E65:F67 G57:H58 M11:N22 M25:N34 M37:N56 C68:G68 M59:N68 G11:G22 G37:G56 G59:G67" name="Range1"/>
  </protectedRanges>
  <mergeCells count="3">
    <mergeCell ref="C4:O4"/>
    <mergeCell ref="B2:P2"/>
    <mergeCell ref="B70:P70"/>
  </mergeCells>
  <phoneticPr fontId="2" type="noConversion"/>
  <dataValidations count="2">
    <dataValidation type="list" allowBlank="1" showInputMessage="1" showErrorMessage="1" sqref="H23 H35 G11:G23 G25:G35 G37:G57 H57">
      <formula1>$G$7:$G$8</formula1>
    </dataValidation>
    <dataValidation type="list" allowBlank="1" showInputMessage="1" showErrorMessage="1" sqref="G59:G68">
      <formula1>$K$7:$K$8</formula1>
    </dataValidation>
  </dataValidations>
  <pageMargins left="0.5" right="0.25" top="0.5" bottom="0.25" header="0" footer="0"/>
  <pageSetup scale="74" orientation="portrait" horizontalDpi="4294967293" r:id="rId1"/>
  <headerFooter alignWithMargins="0"/>
  <colBreaks count="1" manualBreakCount="1">
    <brk id="1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2"/>
  <sheetViews>
    <sheetView showZeros="0" zoomScaleNormal="100" workbookViewId="0"/>
  </sheetViews>
  <sheetFormatPr defaultRowHeight="12.75" x14ac:dyDescent="0.2"/>
  <cols>
    <col min="1" max="1" width="2.140625" style="6" customWidth="1"/>
    <col min="2" max="2" width="6.42578125" style="6" customWidth="1"/>
    <col min="3" max="3" width="12.28515625" style="6" customWidth="1"/>
    <col min="4" max="4" width="34.140625" style="6" customWidth="1"/>
    <col min="5" max="5" width="1.7109375" style="153" customWidth="1"/>
    <col min="6" max="6" width="12" style="6" customWidth="1"/>
    <col min="7" max="7" width="1.7109375" style="153" customWidth="1"/>
    <col min="8" max="8" width="14" style="6" customWidth="1"/>
    <col min="9" max="9" width="1.7109375" style="153" customWidth="1"/>
    <col min="10" max="10" width="9.140625" style="6" customWidth="1"/>
    <col min="11" max="11" width="13" style="6" customWidth="1"/>
    <col min="12" max="12" width="17" style="6" customWidth="1"/>
    <col min="13" max="13" width="11.140625" style="6" bestFit="1" customWidth="1"/>
    <col min="14" max="16384" width="9.140625" style="6"/>
  </cols>
  <sheetData>
    <row r="1" spans="2:14" x14ac:dyDescent="0.2">
      <c r="N1" s="12"/>
    </row>
    <row r="2" spans="2:14" ht="20.25" x14ac:dyDescent="0.3">
      <c r="B2" s="245" t="s">
        <v>206</v>
      </c>
      <c r="C2" s="248"/>
      <c r="D2" s="248"/>
      <c r="E2" s="248"/>
      <c r="F2" s="248"/>
      <c r="G2" s="248"/>
      <c r="H2" s="248"/>
      <c r="I2" s="248"/>
      <c r="J2" s="248"/>
      <c r="K2" s="248"/>
      <c r="L2" s="249"/>
      <c r="M2" s="249"/>
      <c r="N2" s="12"/>
    </row>
    <row r="3" spans="2:14" x14ac:dyDescent="0.2">
      <c r="N3" s="12"/>
    </row>
    <row r="4" spans="2:14" x14ac:dyDescent="0.2">
      <c r="N4" s="12"/>
    </row>
    <row r="5" spans="2:14" x14ac:dyDescent="0.2">
      <c r="B5" s="7" t="s">
        <v>116</v>
      </c>
      <c r="N5" s="12"/>
    </row>
    <row r="6" spans="2:14" x14ac:dyDescent="0.2">
      <c r="B6" s="7"/>
      <c r="N6" s="12"/>
    </row>
    <row r="7" spans="2:14" x14ac:dyDescent="0.2">
      <c r="B7" s="7"/>
      <c r="D7" s="12"/>
      <c r="F7" s="12"/>
      <c r="H7" s="12"/>
      <c r="J7" s="12"/>
      <c r="K7" s="12"/>
      <c r="N7" s="12"/>
    </row>
    <row r="8" spans="2:14" s="40" customFormat="1" ht="15" customHeight="1" x14ac:dyDescent="0.25">
      <c r="B8" s="17" t="s">
        <v>207</v>
      </c>
      <c r="C8" s="17"/>
      <c r="D8" s="17"/>
      <c r="E8" s="155"/>
      <c r="F8" s="17"/>
      <c r="G8" s="155"/>
      <c r="H8" s="17"/>
      <c r="I8" s="155"/>
      <c r="J8" s="17"/>
      <c r="K8" s="17"/>
      <c r="L8" s="17"/>
      <c r="M8" s="17"/>
    </row>
    <row r="9" spans="2:14" s="11" customFormat="1" ht="54.75" customHeight="1" x14ac:dyDescent="0.2">
      <c r="B9" s="20" t="s">
        <v>84</v>
      </c>
      <c r="C9" s="20" t="s">
        <v>85</v>
      </c>
      <c r="D9" s="28" t="s">
        <v>81</v>
      </c>
      <c r="E9" s="156"/>
      <c r="F9" s="28" t="s">
        <v>123</v>
      </c>
      <c r="G9" s="156"/>
      <c r="H9" s="28" t="s">
        <v>196</v>
      </c>
      <c r="I9" s="156"/>
      <c r="J9" s="20" t="s">
        <v>124</v>
      </c>
      <c r="K9" s="20" t="s">
        <v>185</v>
      </c>
      <c r="L9" s="20" t="s">
        <v>98</v>
      </c>
      <c r="M9" s="20" t="s">
        <v>154</v>
      </c>
    </row>
    <row r="10" spans="2:14" x14ac:dyDescent="0.2">
      <c r="B10" s="32">
        <v>1</v>
      </c>
      <c r="C10" s="46" t="str">
        <f>IF(ISTEXT(VLOOKUP(B10,'Species by Row'!$C$11:$T$68,18,FALSE)),VLOOKUP(B10,'Species by Row'!$C$11:$T$68,18,FALSE),"")</f>
        <v>Grass</v>
      </c>
      <c r="D10" s="97" t="str">
        <f>IF(ISTEXT(VLOOKUP(B10,'Species by Row'!$C$11:$T$68,3,FALSE)),VLOOKUP(B10,'Species by Row'!$C$11:$T$68,3,FALSE),"")</f>
        <v xml:space="preserve">Indian Grass </v>
      </c>
      <c r="F10" s="151">
        <v>10</v>
      </c>
      <c r="G10" s="165"/>
      <c r="H10" s="204">
        <v>0</v>
      </c>
      <c r="I10" s="207"/>
      <c r="J10" s="47">
        <f t="shared" ref="J10:J15" si="0">IF(L10="seed (acre)",ROUND(F10*100/43560,3),IF(ISNUMBER(ROUNDUP(100/F10,0)),ROUNDUP(100/F10,0),0))*(1+H10)</f>
        <v>2.3E-2</v>
      </c>
      <c r="K10" s="113">
        <f>IF(ISNUMBER(VLOOKUP(B10,'Species by Row'!$C$11:$T$68,17,FALSE)),VLOOKUP(B10,'Species by Row'!$C$11:$T$68,17,FALSE),0)</f>
        <v>52.66</v>
      </c>
      <c r="L10" s="32" t="str">
        <f>IF(ISTEXT(VLOOKUP(B10,'Species by Row'!$C$11:$T$68,5,FALSE)),VLOOKUP(B10,'Species by Row'!$C$11:$T$68,5,FALSE),"")</f>
        <v>seed (acre)</v>
      </c>
      <c r="M10" s="48">
        <f t="shared" ref="M10:M15" si="1">K10*J10</f>
        <v>1.2111799999999999</v>
      </c>
    </row>
    <row r="11" spans="2:14" x14ac:dyDescent="0.2">
      <c r="B11" s="33">
        <v>2</v>
      </c>
      <c r="C11" s="49" t="str">
        <f>IF(ISTEXT(VLOOKUP(B11,'Species by Row'!$C$11:$T$68,18,FALSE)),VLOOKUP(B11,'Species by Row'!$C$11:$T$68,18,FALSE),"")</f>
        <v>Shrub</v>
      </c>
      <c r="D11" s="49" t="str">
        <f>IF(ISTEXT(VLOOKUP(B11,'Species by Row'!$C$11:$T$68,3,FALSE)),VLOOKUP(B11,'Species by Row'!$C$11:$T$68,3,FALSE),"")</f>
        <v xml:space="preserve">Gray Dogwood </v>
      </c>
      <c r="F11" s="130">
        <v>5</v>
      </c>
      <c r="G11" s="165"/>
      <c r="H11" s="143">
        <v>0</v>
      </c>
      <c r="I11" s="207"/>
      <c r="J11" s="50">
        <f t="shared" si="0"/>
        <v>20</v>
      </c>
      <c r="K11" s="31">
        <f>IF(ISNUMBER(VLOOKUP(B11,'Species by Row'!$C$11:$T$68,17,FALSE)),VLOOKUP(B11,'Species by Row'!$C$11:$T$68,17,FALSE),0)</f>
        <v>1.29</v>
      </c>
      <c r="L11" s="33" t="str">
        <f>IF(ISTEXT(VLOOKUP(B11,'Species by Row'!$C$11:$T$68,5,FALSE)),VLOOKUP(B11,'Species by Row'!$C$11:$T$68,5,FALSE),"")</f>
        <v>seedling</v>
      </c>
      <c r="M11" s="51">
        <f t="shared" si="1"/>
        <v>25.8</v>
      </c>
    </row>
    <row r="12" spans="2:14" x14ac:dyDescent="0.2">
      <c r="B12" s="33">
        <v>3</v>
      </c>
      <c r="C12" s="49" t="str">
        <f>IF(ISTEXT(VLOOKUP(B12,'Species by Row'!$C$11:$T$68,18,FALSE)),VLOOKUP(B12,'Species by Row'!$C$11:$T$68,18,FALSE),"")</f>
        <v>Deciduous</v>
      </c>
      <c r="D12" s="49" t="str">
        <f>IF(ISTEXT(VLOOKUP(B12,'Species by Row'!$C$11:$T$68,3,FALSE)),VLOOKUP(B12,'Species by Row'!$C$11:$T$68,3,FALSE),"")</f>
        <v xml:space="preserve">Silver Maple </v>
      </c>
      <c r="F12" s="130">
        <v>10</v>
      </c>
      <c r="G12" s="165"/>
      <c r="H12" s="143">
        <v>0.1</v>
      </c>
      <c r="I12" s="207"/>
      <c r="J12" s="50">
        <f t="shared" si="0"/>
        <v>11</v>
      </c>
      <c r="K12" s="31">
        <f>IF(ISNUMBER(VLOOKUP(B12,'Species by Row'!$C$11:$T$68,17,FALSE)),VLOOKUP(B12,'Species by Row'!$C$11:$T$68,17,FALSE),0)</f>
        <v>1.33</v>
      </c>
      <c r="L12" s="33" t="str">
        <f>IF(ISTEXT(VLOOKUP(B12,'Species by Row'!$C$11:$T$68,5,FALSE)),VLOOKUP(B12,'Species by Row'!$C$11:$T$68,5,FALSE),"")</f>
        <v>seedling</v>
      </c>
      <c r="M12" s="51">
        <f t="shared" si="1"/>
        <v>14.63</v>
      </c>
    </row>
    <row r="13" spans="2:14" x14ac:dyDescent="0.2">
      <c r="B13" s="33">
        <v>4</v>
      </c>
      <c r="C13" s="49" t="str">
        <f>IF(ISTEXT(VLOOKUP(B13,'Species by Row'!$C$11:$T$68,18,FALSE)),VLOOKUP(B13,'Species by Row'!$C$11:$T$68,18,FALSE),"")</f>
        <v>Conifer</v>
      </c>
      <c r="D13" s="49" t="str">
        <f>IF(ISTEXT(VLOOKUP(B13,'Species by Row'!$C$11:$T$68,3,FALSE)),VLOOKUP(B13,'Species by Row'!$C$11:$T$68,3,FALSE),"")</f>
        <v>Eastern Red Cedar</v>
      </c>
      <c r="F13" s="130">
        <v>10</v>
      </c>
      <c r="G13" s="165"/>
      <c r="H13" s="143">
        <v>0.02</v>
      </c>
      <c r="I13" s="207"/>
      <c r="J13" s="50">
        <f t="shared" si="0"/>
        <v>10.199999999999999</v>
      </c>
      <c r="K13" s="31">
        <f>IF(ISNUMBER(VLOOKUP(B13,'Species by Row'!$C$11:$T$68,17,FALSE)),VLOOKUP(B13,'Species by Row'!$C$11:$T$68,17,FALSE),0)</f>
        <v>20.48</v>
      </c>
      <c r="L13" s="33" t="str">
        <f>IF(ISTEXT(VLOOKUP(B13,'Species by Row'!$C$11:$T$68,5,FALSE)),VLOOKUP(B13,'Species by Row'!$C$11:$T$68,5,FALSE),"")</f>
        <v>container</v>
      </c>
      <c r="M13" s="51">
        <f t="shared" si="1"/>
        <v>208.89599999999999</v>
      </c>
    </row>
    <row r="14" spans="2:14" x14ac:dyDescent="0.2">
      <c r="B14" s="33">
        <v>5</v>
      </c>
      <c r="C14" s="49" t="str">
        <f>IF(ISTEXT(VLOOKUP(B14,'Species by Row'!$C$11:$T$68,18,FALSE)),VLOOKUP(B14,'Species by Row'!$C$11:$T$68,18,FALSE),"")</f>
        <v/>
      </c>
      <c r="D14" s="49" t="str">
        <f>IF(ISTEXT(VLOOKUP(B14,'Species by Row'!$C$11:$T$68,3,FALSE)),VLOOKUP(B14,'Species by Row'!$C$11:$T$68,3,FALSE),"")</f>
        <v/>
      </c>
      <c r="F14" s="130"/>
      <c r="G14" s="165"/>
      <c r="H14" s="143">
        <v>0</v>
      </c>
      <c r="I14" s="207"/>
      <c r="J14" s="50">
        <f t="shared" si="0"/>
        <v>0</v>
      </c>
      <c r="K14" s="31">
        <f>IF(ISNUMBER(VLOOKUP(B14,'Species by Row'!$C$11:$T$68,17,FALSE)),VLOOKUP(B14,'Species by Row'!$C$11:$T$68,17,FALSE),0)</f>
        <v>0</v>
      </c>
      <c r="L14" s="33" t="str">
        <f>IF(ISTEXT(VLOOKUP(B14,'Species by Row'!$C$11:$T$68,5,FALSE)),VLOOKUP(B14,'Species by Row'!$C$11:$T$68,5,FALSE),"")</f>
        <v/>
      </c>
      <c r="M14" s="51">
        <f t="shared" si="1"/>
        <v>0</v>
      </c>
    </row>
    <row r="15" spans="2:14" x14ac:dyDescent="0.2">
      <c r="B15" s="52">
        <v>6</v>
      </c>
      <c r="C15" s="53" t="str">
        <f>IF(ISTEXT(VLOOKUP(B15,'Species by Row'!$C$11:$T$68,18,FALSE)),VLOOKUP(B15,'Species by Row'!$C$11:$T$68,18,FALSE),"")</f>
        <v/>
      </c>
      <c r="D15" s="53" t="str">
        <f>IF(ISTEXT(VLOOKUP(B15,'Species by Row'!$C$11:$T$68,3,FALSE)),VLOOKUP(B15,'Species by Row'!$C$11:$T$68,3,FALSE),"")</f>
        <v/>
      </c>
      <c r="E15" s="159"/>
      <c r="F15" s="202"/>
      <c r="G15" s="208"/>
      <c r="H15" s="203">
        <v>0</v>
      </c>
      <c r="I15" s="209"/>
      <c r="J15" s="54">
        <f t="shared" si="0"/>
        <v>0</v>
      </c>
      <c r="K15" s="70">
        <f>IF(ISNUMBER(VLOOKUP(B15,'Species by Row'!$C$11:$T$68,17,FALSE)),VLOOKUP(B15,'Species by Row'!$C$11:$T$68,17,FALSE),0)</f>
        <v>0</v>
      </c>
      <c r="L15" s="52" t="str">
        <f>IF(ISTEXT(VLOOKUP(B15,'Species by Row'!$C$11:$T$68,5,FALSE)),VLOOKUP(B15,'Species by Row'!$C$11:$T$68,5,FALSE),"")</f>
        <v/>
      </c>
      <c r="M15" s="55">
        <f t="shared" si="1"/>
        <v>0</v>
      </c>
    </row>
    <row r="16" spans="2:14" x14ac:dyDescent="0.2">
      <c r="B16" s="21"/>
      <c r="F16" s="42"/>
      <c r="G16" s="206"/>
      <c r="H16" s="42"/>
      <c r="I16" s="206"/>
      <c r="J16" s="43"/>
      <c r="K16" s="44"/>
      <c r="M16" s="41"/>
    </row>
    <row r="17" spans="2:13" s="7" customFormat="1" ht="13.5" thickBot="1" x14ac:dyDescent="0.25">
      <c r="B17" s="45" t="s">
        <v>154</v>
      </c>
      <c r="C17" s="45"/>
      <c r="D17" s="45"/>
      <c r="E17" s="205"/>
      <c r="F17" s="45"/>
      <c r="G17" s="205"/>
      <c r="H17" s="45"/>
      <c r="I17" s="205"/>
      <c r="J17" s="45"/>
      <c r="K17" s="45"/>
      <c r="L17" s="45"/>
      <c r="M17" s="236">
        <f>SUM(M10:M15)</f>
        <v>250.53717999999998</v>
      </c>
    </row>
    <row r="18" spans="2:13" x14ac:dyDescent="0.2">
      <c r="B18" s="6" t="s">
        <v>151</v>
      </c>
    </row>
    <row r="20" spans="2:13" x14ac:dyDescent="0.2">
      <c r="B20" s="250"/>
      <c r="C20" s="248"/>
      <c r="D20" s="248"/>
      <c r="E20" s="248"/>
      <c r="F20" s="248"/>
      <c r="G20" s="248"/>
      <c r="H20" s="248"/>
      <c r="I20" s="248"/>
      <c r="J20" s="248"/>
      <c r="K20" s="248"/>
      <c r="L20" s="251"/>
      <c r="M20" s="251"/>
    </row>
    <row r="22" spans="2:13" x14ac:dyDescent="0.2">
      <c r="B22" s="6" t="s">
        <v>197</v>
      </c>
    </row>
  </sheetData>
  <sheetProtection sheet="1"/>
  <protectedRanges>
    <protectedRange sqref="F10:I15" name="Range1"/>
  </protectedRanges>
  <mergeCells count="2">
    <mergeCell ref="B2:M2"/>
    <mergeCell ref="B20:M20"/>
  </mergeCells>
  <phoneticPr fontId="2" type="noConversion"/>
  <pageMargins left="0.5" right="0.25" top="1" bottom="1" header="0.5" footer="0.5"/>
  <pageSetup scale="98"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M42"/>
  <sheetViews>
    <sheetView showZeros="0" zoomScaleNormal="100" workbookViewId="0"/>
  </sheetViews>
  <sheetFormatPr defaultRowHeight="12.75" x14ac:dyDescent="0.2"/>
  <cols>
    <col min="1" max="1" width="1.7109375" style="6" customWidth="1"/>
    <col min="2" max="2" width="4.85546875" style="6" customWidth="1"/>
    <col min="3" max="3" width="37.85546875" style="6" customWidth="1"/>
    <col min="4" max="4" width="1.7109375" style="153" customWidth="1"/>
    <col min="5" max="5" width="14.7109375" style="6" customWidth="1"/>
    <col min="6" max="6" width="1.7109375" style="153" customWidth="1"/>
    <col min="7" max="7" width="13.7109375" style="6" customWidth="1"/>
    <col min="8" max="8" width="1.7109375" style="153" customWidth="1"/>
    <col min="9" max="9" width="13.85546875" style="6" customWidth="1"/>
    <col min="10" max="10" width="16" style="6" customWidth="1"/>
    <col min="11" max="16384" width="9.140625" style="6"/>
  </cols>
  <sheetData>
    <row r="2" spans="2:13" x14ac:dyDescent="0.2">
      <c r="B2" s="7" t="s">
        <v>200</v>
      </c>
      <c r="K2" s="12"/>
    </row>
    <row r="3" spans="2:13" x14ac:dyDescent="0.2">
      <c r="B3" s="6" t="s">
        <v>199</v>
      </c>
      <c r="K3" s="12"/>
    </row>
    <row r="4" spans="2:13" x14ac:dyDescent="0.2">
      <c r="K4" s="12"/>
    </row>
    <row r="5" spans="2:13" ht="20.25" customHeight="1" x14ac:dyDescent="0.3">
      <c r="B5" s="245" t="s">
        <v>126</v>
      </c>
      <c r="C5" s="248"/>
      <c r="D5" s="248"/>
      <c r="E5" s="248"/>
      <c r="F5" s="248"/>
      <c r="G5" s="248"/>
      <c r="H5" s="248"/>
      <c r="I5" s="248"/>
      <c r="J5" s="248"/>
      <c r="K5" s="12"/>
    </row>
    <row r="6" spans="2:13" x14ac:dyDescent="0.2">
      <c r="B6" s="8"/>
      <c r="C6" s="8"/>
      <c r="D6" s="218"/>
      <c r="E6" s="8"/>
      <c r="F6" s="218"/>
      <c r="G6" s="8"/>
      <c r="H6" s="218"/>
      <c r="I6" s="8"/>
      <c r="J6" s="8"/>
      <c r="K6" s="12"/>
    </row>
    <row r="7" spans="2:13" x14ac:dyDescent="0.2">
      <c r="B7" s="7" t="s">
        <v>113</v>
      </c>
      <c r="C7" s="8"/>
      <c r="D7" s="218"/>
      <c r="E7" s="8"/>
      <c r="F7" s="218"/>
      <c r="G7" s="8"/>
      <c r="H7" s="218"/>
      <c r="I7" s="8"/>
      <c r="J7" s="8"/>
      <c r="K7" s="12"/>
    </row>
    <row r="8" spans="2:13" x14ac:dyDescent="0.2">
      <c r="K8" s="12"/>
    </row>
    <row r="9" spans="2:13" s="56" customFormat="1" ht="15" customHeight="1" x14ac:dyDescent="0.25">
      <c r="B9" s="40" t="s">
        <v>210</v>
      </c>
      <c r="D9" s="219"/>
      <c r="F9" s="219"/>
      <c r="H9" s="219"/>
      <c r="K9" s="69"/>
    </row>
    <row r="10" spans="2:13" s="56" customFormat="1" ht="15" customHeight="1" x14ac:dyDescent="0.25">
      <c r="B10" s="40"/>
      <c r="D10" s="219"/>
      <c r="F10" s="219"/>
      <c r="H10" s="219"/>
      <c r="K10" s="69"/>
    </row>
    <row r="11" spans="2:13" ht="15" customHeight="1" x14ac:dyDescent="0.2">
      <c r="B11" s="58" t="s">
        <v>208</v>
      </c>
      <c r="C11" s="18"/>
      <c r="D11" s="159"/>
      <c r="E11" s="18"/>
      <c r="F11" s="159"/>
      <c r="G11" s="18"/>
      <c r="H11" s="159"/>
      <c r="I11" s="18"/>
      <c r="J11" s="18"/>
      <c r="K11" s="12"/>
    </row>
    <row r="12" spans="2:13" s="57" customFormat="1" ht="25.5" x14ac:dyDescent="0.2">
      <c r="B12" s="20" t="s">
        <v>84</v>
      </c>
      <c r="C12" s="28" t="s">
        <v>81</v>
      </c>
      <c r="D12" s="156"/>
      <c r="E12" s="28" t="s">
        <v>99</v>
      </c>
      <c r="F12" s="156"/>
      <c r="G12" s="28" t="s">
        <v>95</v>
      </c>
      <c r="H12" s="156"/>
      <c r="I12" s="28" t="s">
        <v>121</v>
      </c>
      <c r="J12" s="28" t="s">
        <v>100</v>
      </c>
      <c r="K12" s="100"/>
      <c r="L12" s="100"/>
      <c r="M12" s="100"/>
    </row>
    <row r="13" spans="2:13" x14ac:dyDescent="0.2">
      <c r="B13" s="32">
        <v>1</v>
      </c>
      <c r="C13" s="97" t="str">
        <f>'Cost Per 100 Feet'!D10</f>
        <v xml:space="preserve">Indian Grass </v>
      </c>
      <c r="E13" s="151">
        <v>500</v>
      </c>
      <c r="F13" s="165"/>
      <c r="G13" s="98">
        <f>'Cost Per 100 Feet'!M10</f>
        <v>1.2111799999999999</v>
      </c>
      <c r="H13" s="220"/>
      <c r="I13" s="103">
        <f>('Cost Per 100 Feet'!J10*E13/100)</f>
        <v>0.115</v>
      </c>
      <c r="J13" s="26">
        <f t="shared" ref="J13:J18" si="0">G13*E13/100</f>
        <v>6.0558999999999994</v>
      </c>
      <c r="K13" s="99"/>
      <c r="L13" s="99"/>
      <c r="M13" s="99"/>
    </row>
    <row r="14" spans="2:13" x14ac:dyDescent="0.2">
      <c r="B14" s="33">
        <v>2</v>
      </c>
      <c r="C14" s="49" t="str">
        <f>'Cost Per 100 Feet'!D11</f>
        <v xml:space="preserve">Gray Dogwood </v>
      </c>
      <c r="E14" s="130">
        <v>500</v>
      </c>
      <c r="F14" s="165"/>
      <c r="G14" s="31">
        <f>'Cost Per 100 Feet'!M11</f>
        <v>25.8</v>
      </c>
      <c r="H14" s="220"/>
      <c r="I14" s="71">
        <f>('Cost Per 100 Feet'!J11*E14/100)</f>
        <v>100</v>
      </c>
      <c r="J14" s="31">
        <f t="shared" si="0"/>
        <v>129</v>
      </c>
      <c r="K14" s="99"/>
      <c r="L14" s="99"/>
      <c r="M14" s="99"/>
    </row>
    <row r="15" spans="2:13" x14ac:dyDescent="0.2">
      <c r="B15" s="33">
        <v>3</v>
      </c>
      <c r="C15" s="49" t="str">
        <f>'Cost Per 100 Feet'!D12</f>
        <v xml:space="preserve">Silver Maple </v>
      </c>
      <c r="E15" s="130">
        <v>500</v>
      </c>
      <c r="F15" s="165"/>
      <c r="G15" s="31">
        <f>'Cost Per 100 Feet'!M12</f>
        <v>14.63</v>
      </c>
      <c r="H15" s="220"/>
      <c r="I15" s="71">
        <f>('Cost Per 100 Feet'!J12*E15/100)</f>
        <v>55</v>
      </c>
      <c r="J15" s="31">
        <f t="shared" si="0"/>
        <v>73.150000000000006</v>
      </c>
      <c r="K15" s="99"/>
      <c r="L15" s="99"/>
      <c r="M15" s="99"/>
    </row>
    <row r="16" spans="2:13" x14ac:dyDescent="0.2">
      <c r="B16" s="33">
        <v>4</v>
      </c>
      <c r="C16" s="49" t="str">
        <f>'Cost Per 100 Feet'!D13</f>
        <v>Eastern Red Cedar</v>
      </c>
      <c r="E16" s="130">
        <v>500</v>
      </c>
      <c r="F16" s="165"/>
      <c r="G16" s="31">
        <f>'Cost Per 100 Feet'!M13</f>
        <v>208.89599999999999</v>
      </c>
      <c r="H16" s="220"/>
      <c r="I16" s="71">
        <f>('Cost Per 100 Feet'!J13*E16/100)</f>
        <v>51</v>
      </c>
      <c r="J16" s="31">
        <f t="shared" si="0"/>
        <v>1044.48</v>
      </c>
      <c r="K16" s="99"/>
      <c r="L16" s="99"/>
      <c r="M16" s="99"/>
    </row>
    <row r="17" spans="2:13" x14ac:dyDescent="0.2">
      <c r="B17" s="33">
        <v>5</v>
      </c>
      <c r="C17" s="49" t="str">
        <f>'Cost Per 100 Feet'!D14</f>
        <v/>
      </c>
      <c r="E17" s="130"/>
      <c r="F17" s="165"/>
      <c r="G17" s="31">
        <f>'Cost Per 100 Feet'!M14</f>
        <v>0</v>
      </c>
      <c r="H17" s="220"/>
      <c r="I17" s="71">
        <f>('Cost Per 100 Feet'!J14*E17/100)</f>
        <v>0</v>
      </c>
      <c r="J17" s="31">
        <f t="shared" si="0"/>
        <v>0</v>
      </c>
      <c r="K17" s="99"/>
      <c r="L17" s="99" t="str">
        <f>IF(ISTEXT(VLOOKUP(B17,'Species by Row'!$C$11:$T$68,10,FALSE)),VLOOKUP(B17,'Species by Row'!$C$11:$T$68,10,FALSE),"")</f>
        <v/>
      </c>
      <c r="M17" s="99"/>
    </row>
    <row r="18" spans="2:13" x14ac:dyDescent="0.2">
      <c r="B18" s="52">
        <v>6</v>
      </c>
      <c r="C18" s="93" t="str">
        <f>'Cost Per 100 Feet'!D15</f>
        <v/>
      </c>
      <c r="E18" s="131"/>
      <c r="F18" s="165"/>
      <c r="G18" s="118">
        <f>'Cost Per 100 Feet'!M15</f>
        <v>0</v>
      </c>
      <c r="H18" s="220"/>
      <c r="I18" s="225">
        <f>('Cost Per 100 Feet'!J15*E18/100)</f>
        <v>0</v>
      </c>
      <c r="J18" s="59">
        <f t="shared" si="0"/>
        <v>0</v>
      </c>
      <c r="K18" s="99"/>
      <c r="L18" s="99" t="str">
        <f>IF(ISTEXT(VLOOKUP(B18,'Species by Row'!$C$11:$T$68,10,FALSE)),VLOOKUP(B18,'Species by Row'!$C$11:$T$68,10,FALSE),"")</f>
        <v/>
      </c>
      <c r="M18" s="99"/>
    </row>
    <row r="19" spans="2:13" x14ac:dyDescent="0.2">
      <c r="B19" s="60" t="s">
        <v>156</v>
      </c>
      <c r="C19" s="61"/>
      <c r="D19" s="212"/>
      <c r="E19" s="62"/>
      <c r="F19" s="215"/>
      <c r="G19" s="63">
        <f>SUM(G13:G18)</f>
        <v>250.53717999999998</v>
      </c>
      <c r="H19" s="222"/>
      <c r="I19" s="62">
        <f>SUM(I13:I18)</f>
        <v>206.11500000000001</v>
      </c>
      <c r="J19" s="59">
        <f>SUM(J13:J18)</f>
        <v>1252.6858999999999</v>
      </c>
      <c r="K19" s="99"/>
      <c r="L19" s="99"/>
      <c r="M19" s="99"/>
    </row>
    <row r="20" spans="2:13" x14ac:dyDescent="0.2">
      <c r="B20" s="21"/>
      <c r="E20" s="64"/>
      <c r="F20" s="216"/>
      <c r="G20" s="65"/>
      <c r="H20" s="211"/>
      <c r="I20" s="66"/>
      <c r="J20" s="14"/>
      <c r="K20" s="99"/>
      <c r="L20" s="99"/>
      <c r="M20" s="99"/>
    </row>
    <row r="21" spans="2:13" x14ac:dyDescent="0.2">
      <c r="K21" s="99"/>
      <c r="L21" s="99"/>
      <c r="M21" s="99"/>
    </row>
    <row r="22" spans="2:13" s="11" customFormat="1" ht="25.5" x14ac:dyDescent="0.2">
      <c r="B22" s="116" t="s">
        <v>96</v>
      </c>
      <c r="C22" s="117"/>
      <c r="D22" s="217"/>
      <c r="E22" s="20" t="s">
        <v>97</v>
      </c>
      <c r="F22" s="184"/>
      <c r="G22" s="20" t="s">
        <v>98</v>
      </c>
      <c r="H22" s="184"/>
      <c r="I22" s="20" t="s">
        <v>102</v>
      </c>
      <c r="J22" s="20" t="s">
        <v>101</v>
      </c>
      <c r="K22" s="101"/>
      <c r="L22" s="101"/>
      <c r="M22" s="101"/>
    </row>
    <row r="23" spans="2:13" x14ac:dyDescent="0.2">
      <c r="B23" s="97"/>
      <c r="C23" s="6" t="s">
        <v>186</v>
      </c>
      <c r="E23" s="151">
        <v>500</v>
      </c>
      <c r="F23" s="165"/>
      <c r="G23" s="123" t="s">
        <v>103</v>
      </c>
      <c r="H23" s="221"/>
      <c r="I23" s="224">
        <v>1.5</v>
      </c>
      <c r="J23" s="98">
        <f t="shared" ref="J23:J31" si="1">I23*E23</f>
        <v>750</v>
      </c>
    </row>
    <row r="24" spans="2:13" x14ac:dyDescent="0.2">
      <c r="B24" s="49"/>
      <c r="C24" s="49" t="s">
        <v>187</v>
      </c>
      <c r="E24" s="130"/>
      <c r="F24" s="165"/>
      <c r="G24" s="124" t="s">
        <v>103</v>
      </c>
      <c r="H24" s="221"/>
      <c r="I24" s="145">
        <v>0.14000000000000001</v>
      </c>
      <c r="J24" s="31">
        <f t="shared" si="1"/>
        <v>0</v>
      </c>
    </row>
    <row r="25" spans="2:13" x14ac:dyDescent="0.2">
      <c r="B25" s="49"/>
      <c r="C25" s="49" t="s">
        <v>179</v>
      </c>
      <c r="E25" s="130">
        <v>3.25</v>
      </c>
      <c r="F25" s="165"/>
      <c r="G25" s="124" t="s">
        <v>125</v>
      </c>
      <c r="H25" s="221"/>
      <c r="I25" s="145">
        <v>44.79</v>
      </c>
      <c r="J25" s="31">
        <f t="shared" si="1"/>
        <v>145.5675</v>
      </c>
    </row>
    <row r="26" spans="2:13" x14ac:dyDescent="0.2">
      <c r="B26" s="49"/>
      <c r="C26" s="49" t="s">
        <v>180</v>
      </c>
      <c r="E26" s="130"/>
      <c r="F26" s="165"/>
      <c r="G26" s="124" t="s">
        <v>125</v>
      </c>
      <c r="H26" s="221"/>
      <c r="I26" s="145">
        <v>25.36</v>
      </c>
      <c r="J26" s="31">
        <f t="shared" si="1"/>
        <v>0</v>
      </c>
    </row>
    <row r="27" spans="2:13" x14ac:dyDescent="0.2">
      <c r="B27" s="49"/>
      <c r="C27" s="130"/>
      <c r="D27" s="165"/>
      <c r="E27" s="130"/>
      <c r="F27" s="165"/>
      <c r="G27" s="130"/>
      <c r="H27" s="165"/>
      <c r="I27" s="145">
        <v>0</v>
      </c>
      <c r="J27" s="31">
        <f>I27*E27</f>
        <v>0</v>
      </c>
    </row>
    <row r="28" spans="2:13" x14ac:dyDescent="0.2">
      <c r="B28" s="49"/>
      <c r="C28" s="130"/>
      <c r="D28" s="165"/>
      <c r="E28" s="130"/>
      <c r="F28" s="165"/>
      <c r="G28" s="130"/>
      <c r="H28" s="165"/>
      <c r="I28" s="145"/>
      <c r="J28" s="31">
        <f t="shared" si="1"/>
        <v>0</v>
      </c>
    </row>
    <row r="29" spans="2:13" x14ac:dyDescent="0.2">
      <c r="B29" s="49"/>
      <c r="C29" s="130"/>
      <c r="D29" s="165"/>
      <c r="E29" s="130"/>
      <c r="F29" s="165"/>
      <c r="G29" s="130"/>
      <c r="H29" s="165"/>
      <c r="I29" s="145"/>
      <c r="J29" s="31">
        <f>I29*E29</f>
        <v>0</v>
      </c>
    </row>
    <row r="30" spans="2:13" x14ac:dyDescent="0.2">
      <c r="B30" s="97"/>
      <c r="C30" s="130"/>
      <c r="D30" s="165"/>
      <c r="E30" s="130"/>
      <c r="F30" s="165"/>
      <c r="G30" s="130"/>
      <c r="H30" s="165"/>
      <c r="I30" s="145"/>
      <c r="J30" s="98">
        <f t="shared" si="1"/>
        <v>0</v>
      </c>
    </row>
    <row r="31" spans="2:13" x14ac:dyDescent="0.2">
      <c r="B31" s="93"/>
      <c r="C31" s="131"/>
      <c r="D31" s="165"/>
      <c r="E31" s="131"/>
      <c r="F31" s="165"/>
      <c r="G31" s="131"/>
      <c r="H31" s="165"/>
      <c r="I31" s="223"/>
      <c r="J31" s="118">
        <f t="shared" si="1"/>
        <v>0</v>
      </c>
    </row>
    <row r="32" spans="2:13" x14ac:dyDescent="0.2">
      <c r="B32" s="68" t="s">
        <v>114</v>
      </c>
      <c r="C32" s="61"/>
      <c r="D32" s="212"/>
      <c r="E32" s="61"/>
      <c r="F32" s="212"/>
      <c r="G32" s="61"/>
      <c r="H32" s="212"/>
      <c r="I32" s="61"/>
      <c r="J32" s="119">
        <f>SUM(J19:J31)</f>
        <v>2148.2534000000001</v>
      </c>
    </row>
    <row r="33" spans="2:10" x14ac:dyDescent="0.2">
      <c r="B33" s="12"/>
      <c r="C33" s="12"/>
      <c r="E33" s="12"/>
      <c r="G33" s="12"/>
      <c r="I33" s="12"/>
      <c r="J33" s="67"/>
    </row>
    <row r="34" spans="2:10" x14ac:dyDescent="0.2">
      <c r="B34" s="12" t="s">
        <v>188</v>
      </c>
      <c r="C34" s="12"/>
      <c r="E34" s="12"/>
      <c r="G34" s="12"/>
      <c r="I34" s="12"/>
      <c r="J34" s="67"/>
    </row>
    <row r="35" spans="2:10" x14ac:dyDescent="0.2">
      <c r="B35" s="12"/>
      <c r="C35" s="12"/>
      <c r="E35" s="12"/>
      <c r="G35" s="12"/>
      <c r="I35" s="12"/>
      <c r="J35" s="67"/>
    </row>
    <row r="36" spans="2:10" x14ac:dyDescent="0.2">
      <c r="B36" s="250"/>
      <c r="C36" s="248"/>
      <c r="D36" s="248"/>
      <c r="E36" s="248"/>
      <c r="F36" s="248"/>
      <c r="G36" s="248"/>
      <c r="H36" s="248"/>
      <c r="I36" s="248"/>
      <c r="J36" s="248"/>
    </row>
    <row r="37" spans="2:10" x14ac:dyDescent="0.2">
      <c r="B37" s="12"/>
      <c r="C37" s="12"/>
      <c r="E37" s="12"/>
      <c r="G37" s="12"/>
      <c r="I37" s="12"/>
      <c r="J37" s="67"/>
    </row>
    <row r="38" spans="2:10" s="7" customFormat="1" ht="15" customHeight="1" x14ac:dyDescent="0.25">
      <c r="B38" s="40" t="s">
        <v>112</v>
      </c>
      <c r="D38" s="154"/>
      <c r="F38" s="154"/>
      <c r="H38" s="154"/>
    </row>
    <row r="39" spans="2:10" x14ac:dyDescent="0.2">
      <c r="B39" s="6" t="s">
        <v>111</v>
      </c>
      <c r="G39" s="12"/>
    </row>
    <row r="40" spans="2:10" x14ac:dyDescent="0.2">
      <c r="E40" s="6" t="s">
        <v>105</v>
      </c>
      <c r="G40" s="147">
        <v>500</v>
      </c>
      <c r="H40" s="213"/>
    </row>
    <row r="41" spans="2:10" x14ac:dyDescent="0.2">
      <c r="E41" s="6" t="s">
        <v>106</v>
      </c>
      <c r="G41" s="146">
        <v>200</v>
      </c>
      <c r="H41" s="213"/>
    </row>
    <row r="42" spans="2:10" x14ac:dyDescent="0.2">
      <c r="E42" s="6" t="s">
        <v>104</v>
      </c>
      <c r="G42" s="115">
        <f>G40*G41/43560</f>
        <v>2.2956841138659319</v>
      </c>
      <c r="H42" s="214"/>
    </row>
  </sheetData>
  <sheetProtection selectLockedCells="1"/>
  <protectedRanges>
    <protectedRange sqref="E13:F18 C30:D31 C29:I29 C27:D28 E23:I31" name="Range1"/>
  </protectedRanges>
  <mergeCells count="2">
    <mergeCell ref="B5:J5"/>
    <mergeCell ref="B36:J36"/>
  </mergeCells>
  <phoneticPr fontId="2" type="noConversion"/>
  <pageMargins left="0.5" right="0.5" top="1" bottom="1" header="0.5" footer="0.5"/>
  <pageSetup scale="91"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49"/>
  <sheetViews>
    <sheetView showZeros="0" zoomScaleNormal="100" workbookViewId="0"/>
  </sheetViews>
  <sheetFormatPr defaultRowHeight="12.75" x14ac:dyDescent="0.2"/>
  <cols>
    <col min="1" max="1" width="2.28515625" style="1" customWidth="1"/>
    <col min="2" max="2" width="5.85546875" style="1" customWidth="1"/>
    <col min="3" max="3" width="34.7109375" style="1" customWidth="1"/>
    <col min="4" max="4" width="10.85546875" style="1" customWidth="1"/>
    <col min="5" max="5" width="10.28515625" style="1" bestFit="1" customWidth="1"/>
    <col min="6" max="6" width="9" style="1" customWidth="1"/>
    <col min="7" max="7" width="9.5703125" style="1" customWidth="1"/>
    <col min="8" max="8" width="12.5703125" style="1" customWidth="1"/>
    <col min="9" max="9" width="1.7109375" style="139" customWidth="1"/>
    <col min="10" max="10" width="10.85546875" style="1" customWidth="1"/>
    <col min="11" max="11" width="1.7109375" style="228" customWidth="1"/>
    <col min="12" max="12" width="11.140625" style="1" customWidth="1"/>
    <col min="13" max="13" width="11" style="1" customWidth="1"/>
    <col min="14" max="14" width="11.85546875" style="1" bestFit="1" customWidth="1"/>
    <col min="15" max="15" width="9.140625" style="1" customWidth="1"/>
    <col min="16" max="17" width="9.28515625" style="1" customWidth="1"/>
    <col min="18" max="16384" width="9.140625" style="1"/>
  </cols>
  <sheetData>
    <row r="2" spans="2:14" s="7" customFormat="1" ht="15" x14ac:dyDescent="0.2">
      <c r="B2" s="253" t="s">
        <v>167</v>
      </c>
      <c r="C2" s="253"/>
      <c r="D2" s="253"/>
      <c r="E2" s="253"/>
      <c r="F2" s="253"/>
      <c r="G2" s="253"/>
      <c r="H2" s="253"/>
      <c r="I2" s="253"/>
      <c r="J2" s="253"/>
      <c r="K2" s="253"/>
      <c r="L2" s="253"/>
      <c r="M2" s="253"/>
      <c r="N2" s="253"/>
    </row>
    <row r="4" spans="2:14" s="6" customFormat="1" ht="20.25" customHeight="1" x14ac:dyDescent="0.3">
      <c r="B4" s="245" t="s">
        <v>136</v>
      </c>
      <c r="C4" s="248"/>
      <c r="D4" s="248"/>
      <c r="E4" s="248"/>
      <c r="F4" s="248"/>
      <c r="G4" s="248"/>
      <c r="H4" s="249"/>
      <c r="I4" s="249"/>
      <c r="J4" s="249"/>
      <c r="K4" s="249"/>
      <c r="L4" s="249"/>
      <c r="M4" s="249"/>
      <c r="N4" s="249"/>
    </row>
    <row r="5" spans="2:14" s="5" customFormat="1" ht="7.5" customHeight="1" x14ac:dyDescent="0.15">
      <c r="B5" s="74"/>
      <c r="C5" s="74"/>
      <c r="D5" s="74"/>
      <c r="E5" s="74"/>
      <c r="F5" s="74"/>
      <c r="G5" s="74"/>
      <c r="H5" s="74"/>
      <c r="I5" s="74"/>
      <c r="J5" s="74"/>
      <c r="K5" s="210"/>
      <c r="L5" s="74"/>
      <c r="M5" s="74"/>
      <c r="N5" s="75"/>
    </row>
    <row r="6" spans="2:14" s="6" customFormat="1" ht="20.25" x14ac:dyDescent="0.3">
      <c r="B6" s="252" t="s">
        <v>153</v>
      </c>
      <c r="C6" s="252"/>
      <c r="D6" s="252"/>
      <c r="E6" s="252"/>
      <c r="F6" s="252"/>
      <c r="G6" s="252"/>
      <c r="H6" s="252"/>
      <c r="I6" s="252"/>
      <c r="J6" s="252"/>
      <c r="K6" s="252"/>
      <c r="L6" s="252"/>
      <c r="M6" s="252"/>
      <c r="N6" s="252"/>
    </row>
    <row r="7" spans="2:14" s="6" customFormat="1" ht="12.75" customHeight="1" x14ac:dyDescent="0.2">
      <c r="B7" s="8"/>
      <c r="C7" s="8"/>
      <c r="D7" s="8"/>
      <c r="E7" s="8"/>
      <c r="F7" s="8"/>
      <c r="G7" s="8"/>
      <c r="I7" s="12"/>
      <c r="K7" s="153"/>
    </row>
    <row r="8" spans="2:14" s="56" customFormat="1" ht="15" customHeight="1" x14ac:dyDescent="0.25">
      <c r="B8" s="40" t="s">
        <v>115</v>
      </c>
      <c r="I8" s="69"/>
      <c r="K8" s="219"/>
    </row>
    <row r="9" spans="2:14" s="56" customFormat="1" ht="15" customHeight="1" x14ac:dyDescent="0.25">
      <c r="B9" s="40"/>
      <c r="I9" s="69"/>
      <c r="K9" s="219"/>
    </row>
    <row r="10" spans="2:14" s="6" customFormat="1" ht="15" customHeight="1" x14ac:dyDescent="0.2">
      <c r="B10" s="68" t="s">
        <v>145</v>
      </c>
      <c r="C10" s="61"/>
      <c r="D10" s="61"/>
      <c r="E10" s="61"/>
      <c r="F10" s="61"/>
      <c r="G10" s="61"/>
      <c r="H10" s="61"/>
      <c r="I10" s="61"/>
      <c r="J10" s="61"/>
      <c r="K10" s="212"/>
      <c r="L10" s="61"/>
      <c r="M10" s="61"/>
      <c r="N10" s="61"/>
    </row>
    <row r="11" spans="2:14" s="57" customFormat="1" ht="38.25" x14ac:dyDescent="0.2">
      <c r="B11" s="28" t="s">
        <v>84</v>
      </c>
      <c r="C11" s="28" t="s">
        <v>81</v>
      </c>
      <c r="D11" s="28" t="s">
        <v>85</v>
      </c>
      <c r="E11" s="28" t="s">
        <v>140</v>
      </c>
      <c r="F11" s="28" t="s">
        <v>121</v>
      </c>
      <c r="G11" s="28" t="s">
        <v>139</v>
      </c>
      <c r="H11" s="28" t="s">
        <v>100</v>
      </c>
      <c r="I11" s="28"/>
      <c r="J11" s="28" t="s">
        <v>181</v>
      </c>
      <c r="K11" s="156"/>
      <c r="L11" s="28" t="s">
        <v>155</v>
      </c>
      <c r="M11" s="28" t="s">
        <v>141</v>
      </c>
      <c r="N11" s="28" t="s">
        <v>146</v>
      </c>
    </row>
    <row r="12" spans="2:14" s="6" customFormat="1" ht="12.75" customHeight="1" x14ac:dyDescent="0.2">
      <c r="B12" s="32">
        <v>1</v>
      </c>
      <c r="C12" s="89" t="str">
        <f>IF(ISTEXT(VLOOKUP(B12,'Species by Row'!$C$11:$T$68,3,FALSE)),VLOOKUP(B12,'Species by Row'!$C$11:$T$68,3,FALSE),"")</f>
        <v xml:space="preserve">Indian Grass </v>
      </c>
      <c r="D12" s="114" t="str">
        <f>IF(ISTEXT(VLOOKUP(B12,'Species by Row'!$C$11:$T$68,18,FALSE)),VLOOKUP(B12,'Species by Row'!$C$11:$T$68,18,FALSE),"")</f>
        <v>Grass</v>
      </c>
      <c r="E12" s="32" t="str">
        <f>IF(ISTEXT(VLOOKUP(B12,'Species by Row'!$C$11:$T$68,5,FALSE)),VLOOKUP(B12,'Species by Row'!$C$11:$T$68,5,FALSE),"")</f>
        <v>seed (acre)</v>
      </c>
      <c r="F12" s="90">
        <f>Budget!I13</f>
        <v>0.115</v>
      </c>
      <c r="G12" s="105">
        <f>'Cost Per 100 Feet'!K10</f>
        <v>52.66</v>
      </c>
      <c r="H12" s="107">
        <f t="shared" ref="H12:H17" si="0">IF(ISNUMBER(G12*F12), G12*F12, "")</f>
        <v>6.0559000000000003</v>
      </c>
      <c r="I12" s="111"/>
      <c r="J12" s="226">
        <f t="shared" ref="J12:J17" si="1">IF(D12="",0,IF(D12="grass",0,IF(E12="container",$D$42,$D$43)))</f>
        <v>0</v>
      </c>
      <c r="K12" s="238"/>
      <c r="L12" s="111">
        <f t="shared" ref="L12:L17" si="2">J12*F12</f>
        <v>0</v>
      </c>
      <c r="M12" s="107">
        <f t="shared" ref="M12:M17" si="3">H12-L12</f>
        <v>6.0559000000000003</v>
      </c>
      <c r="N12" s="48">
        <f t="shared" ref="N12:N17" si="4">SUM(L12:M12)</f>
        <v>6.0559000000000003</v>
      </c>
    </row>
    <row r="13" spans="2:14" s="6" customFormat="1" ht="12.75" customHeight="1" x14ac:dyDescent="0.2">
      <c r="B13" s="33">
        <v>2</v>
      </c>
      <c r="C13" s="91" t="str">
        <f>IF(ISTEXT(VLOOKUP(B13,'Species by Row'!$C$11:$T$68,3,FALSE)),VLOOKUP(B13,'Species by Row'!$C$11:$T$68,3,FALSE),"")</f>
        <v xml:space="preserve">Gray Dogwood </v>
      </c>
      <c r="D13" s="33" t="str">
        <f>IF(ISTEXT(VLOOKUP(B13,'Species by Row'!$C$11:$T$68,18,FALSE)),VLOOKUP(B13,'Species by Row'!$C$11:$T$68,18,FALSE),"")</f>
        <v>Shrub</v>
      </c>
      <c r="E13" s="33" t="str">
        <f>IF(ISTEXT(VLOOKUP(B13,'Species by Row'!$C$11:$T$68,5,FALSE)),VLOOKUP(B13,'Species by Row'!$C$11:$T$68,5,FALSE),"")</f>
        <v>seedling</v>
      </c>
      <c r="F13" s="92">
        <f>Budget!I14</f>
        <v>100</v>
      </c>
      <c r="G13" s="51">
        <f>'Cost Per 100 Feet'!K11</f>
        <v>1.29</v>
      </c>
      <c r="H13" s="51">
        <f t="shared" si="0"/>
        <v>129</v>
      </c>
      <c r="I13" s="111"/>
      <c r="J13" s="144">
        <f>IF(D13="",0,IF(D13="grass",0,IF(E13="container",$D$42,$D$43)))</f>
        <v>0.6</v>
      </c>
      <c r="K13" s="238"/>
      <c r="L13" s="51">
        <f t="shared" si="2"/>
        <v>60</v>
      </c>
      <c r="M13" s="51">
        <f t="shared" si="3"/>
        <v>69</v>
      </c>
      <c r="N13" s="51">
        <f t="shared" si="4"/>
        <v>129</v>
      </c>
    </row>
    <row r="14" spans="2:14" s="6" customFormat="1" ht="12.75" customHeight="1" x14ac:dyDescent="0.2">
      <c r="B14" s="33">
        <v>3</v>
      </c>
      <c r="C14" s="91" t="str">
        <f>IF(ISTEXT(VLOOKUP(B14,'Species by Row'!$C$11:$T$68,3,FALSE)),VLOOKUP(B14,'Species by Row'!$C$11:$T$68,3,FALSE),"")</f>
        <v xml:space="preserve">Silver Maple </v>
      </c>
      <c r="D14" s="33" t="str">
        <f>IF(ISTEXT(VLOOKUP(B14,'Species by Row'!$C$11:$T$68,18,FALSE)),VLOOKUP(B14,'Species by Row'!$C$11:$T$68,18,FALSE),"")</f>
        <v>Deciduous</v>
      </c>
      <c r="E14" s="33" t="str">
        <f>IF(ISTEXT(VLOOKUP(B14,'Species by Row'!$C$11:$T$68,5,FALSE)),VLOOKUP(B14,'Species by Row'!$C$11:$T$68,5,FALSE),"")</f>
        <v>seedling</v>
      </c>
      <c r="F14" s="92">
        <f>Budget!I15</f>
        <v>55</v>
      </c>
      <c r="G14" s="51">
        <f>'Cost Per 100 Feet'!K12</f>
        <v>1.33</v>
      </c>
      <c r="H14" s="51">
        <f t="shared" si="0"/>
        <v>73.150000000000006</v>
      </c>
      <c r="I14" s="111"/>
      <c r="J14" s="144">
        <f t="shared" si="1"/>
        <v>0.6</v>
      </c>
      <c r="K14" s="238"/>
      <c r="L14" s="51">
        <f t="shared" si="2"/>
        <v>33</v>
      </c>
      <c r="M14" s="51">
        <f t="shared" si="3"/>
        <v>40.150000000000006</v>
      </c>
      <c r="N14" s="51">
        <f t="shared" si="4"/>
        <v>73.150000000000006</v>
      </c>
    </row>
    <row r="15" spans="2:14" s="6" customFormat="1" ht="12.75" customHeight="1" x14ac:dyDescent="0.2">
      <c r="B15" s="33">
        <v>4</v>
      </c>
      <c r="C15" s="91" t="str">
        <f>IF(ISTEXT(VLOOKUP(B15,'Species by Row'!$C$11:$T$68,3,FALSE)),VLOOKUP(B15,'Species by Row'!$C$11:$T$68,3,FALSE),"")</f>
        <v>Eastern Red Cedar</v>
      </c>
      <c r="D15" s="33" t="str">
        <f>IF(ISTEXT(VLOOKUP(B15,'Species by Row'!$C$11:$T$68,18,FALSE)),VLOOKUP(B15,'Species by Row'!$C$11:$T$68,18,FALSE),"")</f>
        <v>Conifer</v>
      </c>
      <c r="E15" s="33" t="str">
        <f>IF(ISTEXT(VLOOKUP(B15,'Species by Row'!$C$11:$T$68,5,FALSE)),VLOOKUP(B15,'Species by Row'!$C$11:$T$68,5,FALSE),"")</f>
        <v>container</v>
      </c>
      <c r="F15" s="92">
        <f>Budget!I16</f>
        <v>51</v>
      </c>
      <c r="G15" s="51">
        <f>'Cost Per 100 Feet'!K13</f>
        <v>20.48</v>
      </c>
      <c r="H15" s="51">
        <f t="shared" si="0"/>
        <v>1044.48</v>
      </c>
      <c r="I15" s="111"/>
      <c r="J15" s="144">
        <f t="shared" si="1"/>
        <v>9.8000000000000007</v>
      </c>
      <c r="K15" s="238"/>
      <c r="L15" s="51">
        <f t="shared" si="2"/>
        <v>499.8</v>
      </c>
      <c r="M15" s="51">
        <f t="shared" si="3"/>
        <v>544.68000000000006</v>
      </c>
      <c r="N15" s="51">
        <f t="shared" si="4"/>
        <v>1044.48</v>
      </c>
    </row>
    <row r="16" spans="2:14" s="6" customFormat="1" ht="12.75" customHeight="1" x14ac:dyDescent="0.2">
      <c r="B16" s="33">
        <v>5</v>
      </c>
      <c r="C16" s="91" t="str">
        <f>IF(ISTEXT(VLOOKUP(B16,'Species by Row'!$C$11:$T$68,3,FALSE)),VLOOKUP(B16,'Species by Row'!$C$11:$T$68,3,FALSE),"")</f>
        <v/>
      </c>
      <c r="D16" s="33" t="str">
        <f>IF(ISTEXT(VLOOKUP(B16,'Species by Row'!$C$11:$T$68,18,FALSE)),VLOOKUP(B16,'Species by Row'!$C$11:$T$68,18,FALSE),"")</f>
        <v/>
      </c>
      <c r="E16" s="33" t="str">
        <f>IF(ISTEXT(VLOOKUP(B16,'Species by Row'!$C$11:$T$68,5,FALSE)),VLOOKUP(B16,'Species by Row'!$C$11:$T$68,5,FALSE),"")</f>
        <v/>
      </c>
      <c r="F16" s="92">
        <f>Budget!I17</f>
        <v>0</v>
      </c>
      <c r="G16" s="51">
        <f>'Cost Per 100 Feet'!K14</f>
        <v>0</v>
      </c>
      <c r="H16" s="51">
        <f t="shared" si="0"/>
        <v>0</v>
      </c>
      <c r="I16" s="111"/>
      <c r="J16" s="144">
        <f t="shared" si="1"/>
        <v>0</v>
      </c>
      <c r="K16" s="238"/>
      <c r="L16" s="51">
        <f t="shared" si="2"/>
        <v>0</v>
      </c>
      <c r="M16" s="51">
        <f t="shared" si="3"/>
        <v>0</v>
      </c>
      <c r="N16" s="51">
        <f t="shared" si="4"/>
        <v>0</v>
      </c>
    </row>
    <row r="17" spans="2:14" s="6" customFormat="1" ht="12.75" customHeight="1" x14ac:dyDescent="0.2">
      <c r="B17" s="33">
        <v>6</v>
      </c>
      <c r="C17" s="235" t="str">
        <f>IF(ISTEXT(VLOOKUP(B17,'Species by Row'!$C$11:$T$68,3,FALSE)),VLOOKUP(B17,'Species by Row'!$C$11:$T$68,3,FALSE),"")</f>
        <v/>
      </c>
      <c r="D17" s="33" t="str">
        <f>IF(ISTEXT(VLOOKUP(B17,'Species by Row'!$C$11:$T$68,18,FALSE)),VLOOKUP(B17,'Species by Row'!$C$11:$T$68,18,FALSE),"")</f>
        <v/>
      </c>
      <c r="E17" s="33" t="str">
        <f>IF(ISTEXT(VLOOKUP(B17,'Species by Row'!$C$11:$T$68,3,FALSE)),VLOOKUP(B17,'Species by Row'!$C$11:$T$68,3,FALSE),"")</f>
        <v/>
      </c>
      <c r="F17" s="92">
        <f>Budget!I18</f>
        <v>0</v>
      </c>
      <c r="G17" s="107">
        <f>'Cost Per 100 Feet'!K15</f>
        <v>0</v>
      </c>
      <c r="H17" s="230">
        <f t="shared" si="0"/>
        <v>0</v>
      </c>
      <c r="I17" s="111"/>
      <c r="J17" s="231">
        <f t="shared" si="1"/>
        <v>0</v>
      </c>
      <c r="K17" s="238"/>
      <c r="L17" s="111">
        <f t="shared" si="2"/>
        <v>0</v>
      </c>
      <c r="M17" s="51">
        <f t="shared" si="3"/>
        <v>0</v>
      </c>
      <c r="N17" s="51">
        <f t="shared" si="4"/>
        <v>0</v>
      </c>
    </row>
    <row r="18" spans="2:14" s="6" customFormat="1" ht="12.75" customHeight="1" x14ac:dyDescent="0.2">
      <c r="B18" s="60" t="s">
        <v>146</v>
      </c>
      <c r="C18" s="95"/>
      <c r="D18" s="95"/>
      <c r="E18" s="95"/>
      <c r="F18" s="95"/>
      <c r="G18" s="95"/>
      <c r="H18" s="61"/>
      <c r="I18" s="61"/>
      <c r="J18" s="61"/>
      <c r="K18" s="239"/>
      <c r="L18" s="96">
        <f>SUM(L12:L17)</f>
        <v>592.79999999999995</v>
      </c>
      <c r="M18" s="96">
        <f>SUM(M12:M17)</f>
        <v>659.88590000000011</v>
      </c>
      <c r="N18" s="96">
        <f>SUM(L18:M18)</f>
        <v>1252.6858999999999</v>
      </c>
    </row>
    <row r="19" spans="2:14" s="6" customFormat="1" ht="12.75" customHeight="1" x14ac:dyDescent="0.2">
      <c r="B19" s="22" t="s">
        <v>147</v>
      </c>
      <c r="C19" s="21"/>
      <c r="D19" s="21"/>
      <c r="E19" s="21"/>
      <c r="F19" s="21"/>
      <c r="G19" s="21"/>
      <c r="H19" s="108"/>
      <c r="I19" s="108"/>
      <c r="J19" s="108"/>
      <c r="K19" s="240"/>
      <c r="L19" s="78">
        <f>L18/(L18+M18)</f>
        <v>0.47322317589748553</v>
      </c>
      <c r="M19" s="77">
        <f>M18/(L18+M18)</f>
        <v>0.52677682410251458</v>
      </c>
      <c r="N19" s="78">
        <f>SUM(L19:M19)</f>
        <v>1</v>
      </c>
    </row>
    <row r="20" spans="2:14" x14ac:dyDescent="0.2">
      <c r="H20" s="232"/>
      <c r="I20" s="232"/>
      <c r="J20" s="232"/>
      <c r="K20" s="241"/>
      <c r="L20" s="233"/>
      <c r="M20" s="79"/>
      <c r="N20" s="79"/>
    </row>
    <row r="21" spans="2:14" s="11" customFormat="1" ht="38.25" x14ac:dyDescent="0.2">
      <c r="B21" s="80" t="s">
        <v>96</v>
      </c>
      <c r="C21" s="81"/>
      <c r="D21" s="28" t="s">
        <v>97</v>
      </c>
      <c r="E21" s="28" t="s">
        <v>98</v>
      </c>
      <c r="F21" s="28" t="s">
        <v>102</v>
      </c>
      <c r="G21" s="28"/>
      <c r="H21" s="28" t="s">
        <v>101</v>
      </c>
      <c r="I21" s="28"/>
      <c r="J21" s="28" t="s">
        <v>195</v>
      </c>
      <c r="K21" s="242"/>
      <c r="L21" s="28" t="s">
        <v>155</v>
      </c>
      <c r="M21" s="82" t="s">
        <v>141</v>
      </c>
      <c r="N21" s="82" t="s">
        <v>146</v>
      </c>
    </row>
    <row r="22" spans="2:14" s="6" customFormat="1" ht="12.75" customHeight="1" x14ac:dyDescent="0.2">
      <c r="B22" s="46"/>
      <c r="C22" s="93" t="str">
        <f>Budget!C23</f>
        <v>Temporary Irrigation needed*</v>
      </c>
      <c r="D22" s="102">
        <f>Budget!E23</f>
        <v>500</v>
      </c>
      <c r="E22" s="104" t="str">
        <f>Budget!G23</f>
        <v>feet</v>
      </c>
      <c r="F22" s="105">
        <f>Budget!I23</f>
        <v>1.5</v>
      </c>
      <c r="G22" s="108"/>
      <c r="H22" s="111">
        <f>Budget!J23</f>
        <v>750</v>
      </c>
      <c r="I22" s="111"/>
      <c r="J22" s="229">
        <f>D45</f>
        <v>1.4</v>
      </c>
      <c r="K22" s="229"/>
      <c r="L22" s="111">
        <f>J22*D22</f>
        <v>700</v>
      </c>
      <c r="M22" s="105">
        <f>H22-L22</f>
        <v>50</v>
      </c>
      <c r="N22" s="48">
        <f t="shared" ref="N22:N28" si="5">SUM(L22:M22)</f>
        <v>750</v>
      </c>
    </row>
    <row r="23" spans="2:14" s="6" customFormat="1" ht="12.75" customHeight="1" x14ac:dyDescent="0.2">
      <c r="B23" s="49"/>
      <c r="C23" s="49" t="str">
        <f>Budget!C24</f>
        <v>Temporary Irrigation not needed*</v>
      </c>
      <c r="D23" s="71">
        <f>Budget!E24</f>
        <v>0</v>
      </c>
      <c r="E23" s="92" t="str">
        <f>Budget!G24</f>
        <v>feet</v>
      </c>
      <c r="F23" s="51">
        <f>Budget!I24</f>
        <v>0.14000000000000001</v>
      </c>
      <c r="G23" s="49"/>
      <c r="H23" s="51">
        <f>Budget!J24</f>
        <v>0</v>
      </c>
      <c r="I23" s="111"/>
      <c r="J23" s="125">
        <f>D46</f>
        <v>0.2</v>
      </c>
      <c r="K23" s="229"/>
      <c r="L23" s="51">
        <f t="shared" ref="L23:L30" si="6">J23*D23</f>
        <v>0</v>
      </c>
      <c r="M23" s="51">
        <f t="shared" ref="M23:M30" si="7">H23-L23</f>
        <v>0</v>
      </c>
      <c r="N23" s="51">
        <f t="shared" si="5"/>
        <v>0</v>
      </c>
    </row>
    <row r="24" spans="2:14" s="6" customFormat="1" ht="12.75" customHeight="1" x14ac:dyDescent="0.2">
      <c r="B24" s="49"/>
      <c r="C24" s="49" t="str">
        <f>Budget!C25</f>
        <v>Mechanical site preparation</v>
      </c>
      <c r="D24" s="112">
        <f>Budget!E25</f>
        <v>3.25</v>
      </c>
      <c r="E24" s="92" t="str">
        <f>Budget!G25</f>
        <v>acres</v>
      </c>
      <c r="F24" s="51">
        <f>Budget!I25</f>
        <v>44.79</v>
      </c>
      <c r="G24" s="49"/>
      <c r="H24" s="51">
        <f>Budget!J25</f>
        <v>145.5675</v>
      </c>
      <c r="I24" s="111"/>
      <c r="J24" s="125">
        <f>D48</f>
        <v>22</v>
      </c>
      <c r="K24" s="229"/>
      <c r="L24" s="51">
        <f t="shared" si="6"/>
        <v>71.5</v>
      </c>
      <c r="M24" s="51">
        <f t="shared" si="7"/>
        <v>74.067499999999995</v>
      </c>
      <c r="N24" s="51">
        <f t="shared" si="5"/>
        <v>145.5675</v>
      </c>
    </row>
    <row r="25" spans="2:14" s="6" customFormat="1" ht="12.75" customHeight="1" x14ac:dyDescent="0.2">
      <c r="B25" s="49"/>
      <c r="C25" s="49" t="str">
        <f>Budget!C26</f>
        <v>Chemical site prepration</v>
      </c>
      <c r="D25" s="112">
        <f>Budget!E26</f>
        <v>0</v>
      </c>
      <c r="E25" s="92" t="str">
        <f>Budget!G26</f>
        <v>acres</v>
      </c>
      <c r="F25" s="51">
        <f>Budget!I26</f>
        <v>25.36</v>
      </c>
      <c r="G25" s="49"/>
      <c r="H25" s="51">
        <f>Budget!J26</f>
        <v>0</v>
      </c>
      <c r="I25" s="111"/>
      <c r="J25" s="125">
        <f>D49</f>
        <v>13</v>
      </c>
      <c r="K25" s="229"/>
      <c r="L25" s="51">
        <f t="shared" si="6"/>
        <v>0</v>
      </c>
      <c r="M25" s="51">
        <f t="shared" si="7"/>
        <v>0</v>
      </c>
      <c r="N25" s="51">
        <f t="shared" si="5"/>
        <v>0</v>
      </c>
    </row>
    <row r="26" spans="2:14" s="6" customFormat="1" ht="12.75" customHeight="1" x14ac:dyDescent="0.2">
      <c r="B26" s="49"/>
      <c r="C26" s="49">
        <f>Budget!C27</f>
        <v>0</v>
      </c>
      <c r="D26" s="71">
        <f>Budget!E27</f>
        <v>0</v>
      </c>
      <c r="E26" s="71">
        <f>Budget!G27</f>
        <v>0</v>
      </c>
      <c r="F26" s="109">
        <f>Budget!I27</f>
        <v>0</v>
      </c>
      <c r="G26" s="49"/>
      <c r="H26" s="51">
        <f>Budget!J27</f>
        <v>0</v>
      </c>
      <c r="I26" s="111"/>
      <c r="J26" s="144"/>
      <c r="K26" s="238"/>
      <c r="L26" s="51">
        <f t="shared" si="6"/>
        <v>0</v>
      </c>
      <c r="M26" s="51">
        <f t="shared" si="7"/>
        <v>0</v>
      </c>
      <c r="N26" s="51">
        <f t="shared" si="5"/>
        <v>0</v>
      </c>
    </row>
    <row r="27" spans="2:14" s="6" customFormat="1" ht="12.75" customHeight="1" x14ac:dyDescent="0.2">
      <c r="B27" s="49"/>
      <c r="C27" s="49">
        <f>Budget!C28</f>
        <v>0</v>
      </c>
      <c r="D27" s="71">
        <f>Budget!E28</f>
        <v>0</v>
      </c>
      <c r="E27" s="71">
        <f>Budget!G28</f>
        <v>0</v>
      </c>
      <c r="F27" s="109">
        <f>Budget!I28</f>
        <v>0</v>
      </c>
      <c r="G27" s="49"/>
      <c r="H27" s="51">
        <f>Budget!J28</f>
        <v>0</v>
      </c>
      <c r="I27" s="111"/>
      <c r="J27" s="144">
        <v>0</v>
      </c>
      <c r="K27" s="238"/>
      <c r="L27" s="51">
        <f t="shared" si="6"/>
        <v>0</v>
      </c>
      <c r="M27" s="51">
        <f t="shared" si="7"/>
        <v>0</v>
      </c>
      <c r="N27" s="51">
        <f t="shared" si="5"/>
        <v>0</v>
      </c>
    </row>
    <row r="28" spans="2:14" s="6" customFormat="1" ht="12.75" customHeight="1" x14ac:dyDescent="0.2">
      <c r="B28" s="49"/>
      <c r="C28" s="49">
        <f>Budget!C29</f>
        <v>0</v>
      </c>
      <c r="D28" s="71">
        <f>Budget!E29</f>
        <v>0</v>
      </c>
      <c r="E28" s="71">
        <f>Budget!G29</f>
        <v>0</v>
      </c>
      <c r="F28" s="109">
        <f>Budget!I29</f>
        <v>0</v>
      </c>
      <c r="G28" s="49"/>
      <c r="H28" s="51">
        <f>Budget!J29</f>
        <v>0</v>
      </c>
      <c r="I28" s="111"/>
      <c r="J28" s="144"/>
      <c r="K28" s="238"/>
      <c r="L28" s="51">
        <f t="shared" si="6"/>
        <v>0</v>
      </c>
      <c r="M28" s="51">
        <f t="shared" si="7"/>
        <v>0</v>
      </c>
      <c r="N28" s="51">
        <f t="shared" si="5"/>
        <v>0</v>
      </c>
    </row>
    <row r="29" spans="2:14" s="6" customFormat="1" ht="12.75" customHeight="1" x14ac:dyDescent="0.2">
      <c r="B29" s="49"/>
      <c r="C29" s="49">
        <f>Budget!C30</f>
        <v>0</v>
      </c>
      <c r="D29" s="71">
        <f>Budget!E30</f>
        <v>0</v>
      </c>
      <c r="E29" s="71">
        <f>Budget!G30</f>
        <v>0</v>
      </c>
      <c r="F29" s="109">
        <f>Budget!I30</f>
        <v>0</v>
      </c>
      <c r="G29" s="49"/>
      <c r="H29" s="51">
        <f>Budget!J30</f>
        <v>0</v>
      </c>
      <c r="I29" s="111"/>
      <c r="J29" s="144">
        <v>0</v>
      </c>
      <c r="K29" s="238"/>
      <c r="L29" s="51">
        <f t="shared" si="6"/>
        <v>0</v>
      </c>
      <c r="M29" s="51">
        <f t="shared" si="7"/>
        <v>0</v>
      </c>
      <c r="N29" s="51">
        <f>SUM(L29:M29)</f>
        <v>0</v>
      </c>
    </row>
    <row r="30" spans="2:14" s="6" customFormat="1" ht="12.75" customHeight="1" x14ac:dyDescent="0.2">
      <c r="B30" s="49"/>
      <c r="C30" s="97">
        <f>Budget!C31</f>
        <v>0</v>
      </c>
      <c r="D30" s="103">
        <f>Budget!E31</f>
        <v>0</v>
      </c>
      <c r="E30" s="103">
        <f>Budget!G31</f>
        <v>0</v>
      </c>
      <c r="F30" s="106">
        <f>Budget!I31</f>
        <v>0</v>
      </c>
      <c r="G30" s="97"/>
      <c r="H30" s="111">
        <f>Budget!J31</f>
        <v>0</v>
      </c>
      <c r="I30" s="111"/>
      <c r="J30" s="231"/>
      <c r="K30" s="238"/>
      <c r="L30" s="111">
        <f t="shared" si="6"/>
        <v>0</v>
      </c>
      <c r="M30" s="107">
        <f t="shared" si="7"/>
        <v>0</v>
      </c>
      <c r="N30" s="51">
        <f>SUM(L30:M30)</f>
        <v>0</v>
      </c>
    </row>
    <row r="31" spans="2:14" s="6" customFormat="1" ht="12.75" customHeight="1" x14ac:dyDescent="0.2">
      <c r="B31" s="61" t="s">
        <v>146</v>
      </c>
      <c r="C31" s="61"/>
      <c r="D31" s="94"/>
      <c r="E31" s="95"/>
      <c r="F31" s="63"/>
      <c r="G31" s="63"/>
      <c r="H31" s="63"/>
      <c r="I31" s="63"/>
      <c r="J31" s="61"/>
      <c r="K31" s="239"/>
      <c r="L31" s="96">
        <f>SUM(L22:L30)</f>
        <v>771.5</v>
      </c>
      <c r="M31" s="96">
        <f>SUM(M22:M30)</f>
        <v>124.0675</v>
      </c>
      <c r="N31" s="96">
        <f>SUM(L31:M31)</f>
        <v>895.5675</v>
      </c>
    </row>
    <row r="32" spans="2:14" s="6" customFormat="1" ht="12.75" customHeight="1" x14ac:dyDescent="0.2">
      <c r="B32" s="6" t="s">
        <v>147</v>
      </c>
      <c r="C32" s="12"/>
      <c r="D32" s="83"/>
      <c r="E32" s="15"/>
      <c r="F32" s="26"/>
      <c r="G32" s="26"/>
      <c r="H32" s="14"/>
      <c r="I32" s="26"/>
      <c r="K32" s="153"/>
      <c r="L32" s="77">
        <f>L31/(L31+M31)</f>
        <v>0.86146493703713012</v>
      </c>
      <c r="M32" s="77">
        <f>M31/(M31+L31)</f>
        <v>0.13853506296286991</v>
      </c>
      <c r="N32" s="78">
        <f>SUM(L32:M32)</f>
        <v>1</v>
      </c>
    </row>
    <row r="33" spans="2:14" s="6" customFormat="1" ht="12.75" customHeight="1" x14ac:dyDescent="0.2">
      <c r="B33" s="21"/>
      <c r="C33" s="21"/>
      <c r="D33" s="21"/>
      <c r="E33" s="21"/>
      <c r="F33" s="21"/>
      <c r="G33" s="21"/>
      <c r="H33" s="12"/>
      <c r="I33" s="12"/>
      <c r="J33" s="12"/>
      <c r="K33" s="153"/>
      <c r="L33" s="234"/>
      <c r="M33" s="76"/>
      <c r="N33" s="76"/>
    </row>
    <row r="34" spans="2:14" s="6" customFormat="1" ht="16.5" thickBot="1" x14ac:dyDescent="0.3">
      <c r="B34" s="84" t="s">
        <v>150</v>
      </c>
      <c r="C34" s="39"/>
      <c r="D34" s="39"/>
      <c r="E34" s="39"/>
      <c r="F34" s="39"/>
      <c r="G34" s="39"/>
      <c r="H34" s="85"/>
      <c r="I34" s="85"/>
      <c r="J34" s="85"/>
      <c r="K34" s="227"/>
      <c r="L34" s="86">
        <f>L31+L18</f>
        <v>1364.3</v>
      </c>
      <c r="M34" s="86">
        <f>M31+M18</f>
        <v>783.9534000000001</v>
      </c>
      <c r="N34" s="86">
        <f>SUM(L34:M34)</f>
        <v>2148.2534000000001</v>
      </c>
    </row>
    <row r="35" spans="2:14" s="6" customFormat="1" ht="15.75" x14ac:dyDescent="0.25">
      <c r="B35" s="87" t="s">
        <v>148</v>
      </c>
      <c r="C35" s="21"/>
      <c r="D35" s="21"/>
      <c r="E35" s="21"/>
      <c r="F35" s="21"/>
      <c r="G35" s="21"/>
      <c r="I35" s="12"/>
      <c r="K35" s="153"/>
      <c r="L35" s="77">
        <f>L34/(L34+M34)</f>
        <v>0.6350740559749608</v>
      </c>
      <c r="M35" s="77">
        <f>M34/(M34+L34)</f>
        <v>0.3649259440250392</v>
      </c>
      <c r="N35" s="78">
        <f>SUM(L35:M35)</f>
        <v>1</v>
      </c>
    </row>
    <row r="36" spans="2:14" s="6" customFormat="1" ht="12.75" customHeight="1" x14ac:dyDescent="0.2">
      <c r="B36" s="21"/>
      <c r="C36" s="21"/>
      <c r="D36" s="21"/>
      <c r="E36" s="21"/>
      <c r="F36" s="21"/>
      <c r="G36" s="21"/>
      <c r="I36" s="12"/>
      <c r="K36" s="153"/>
    </row>
    <row r="37" spans="2:14" s="6" customFormat="1" ht="12.75" customHeight="1" x14ac:dyDescent="0.2">
      <c r="B37" s="22" t="s">
        <v>202</v>
      </c>
      <c r="C37" s="21"/>
      <c r="D37" s="21"/>
      <c r="E37" s="21"/>
      <c r="F37" s="21"/>
      <c r="G37" s="21"/>
      <c r="I37" s="12"/>
      <c r="K37" s="153"/>
    </row>
    <row r="38" spans="2:14" s="6" customFormat="1" ht="12.75" customHeight="1" x14ac:dyDescent="0.2">
      <c r="B38" s="22"/>
      <c r="C38" s="21"/>
      <c r="D38" s="21"/>
      <c r="E38" s="21"/>
      <c r="F38" s="21"/>
      <c r="G38" s="21"/>
      <c r="I38" s="12"/>
      <c r="K38" s="153"/>
    </row>
    <row r="39" spans="2:14" s="6" customFormat="1" ht="12.75" customHeight="1" x14ac:dyDescent="0.2">
      <c r="B39" s="250"/>
      <c r="C39" s="248"/>
      <c r="D39" s="248"/>
      <c r="E39" s="248"/>
      <c r="F39" s="248"/>
      <c r="G39" s="248"/>
      <c r="H39" s="251"/>
      <c r="I39" s="251"/>
      <c r="J39" s="251"/>
      <c r="K39" s="251"/>
      <c r="L39" s="251"/>
      <c r="M39" s="251"/>
      <c r="N39" s="251"/>
    </row>
    <row r="40" spans="2:14" s="6" customFormat="1" ht="12.75" customHeight="1" x14ac:dyDescent="0.2">
      <c r="B40" s="21"/>
      <c r="C40" s="21"/>
      <c r="D40" s="21"/>
      <c r="E40" s="21"/>
      <c r="F40" s="21"/>
      <c r="G40" s="21"/>
      <c r="I40" s="12"/>
      <c r="K40" s="153"/>
    </row>
    <row r="41" spans="2:14" s="6" customFormat="1" ht="12.75" customHeight="1" x14ac:dyDescent="0.2">
      <c r="B41" s="88" t="s">
        <v>149</v>
      </c>
      <c r="D41" s="1"/>
      <c r="E41" s="8"/>
      <c r="F41" s="8"/>
      <c r="G41" s="8"/>
      <c r="I41" s="12"/>
      <c r="K41" s="153"/>
    </row>
    <row r="42" spans="2:14" s="6" customFormat="1" ht="12.75" customHeight="1" x14ac:dyDescent="0.2">
      <c r="B42" s="8"/>
      <c r="C42" s="6" t="s">
        <v>182</v>
      </c>
      <c r="D42" s="110">
        <v>9.8000000000000007</v>
      </c>
      <c r="E42" s="6" t="s">
        <v>192</v>
      </c>
      <c r="F42" s="8"/>
      <c r="G42" s="8"/>
      <c r="I42" s="12"/>
      <c r="K42" s="153"/>
    </row>
    <row r="43" spans="2:14" x14ac:dyDescent="0.2">
      <c r="C43" s="6" t="s">
        <v>183</v>
      </c>
      <c r="D43" s="110">
        <v>0.6</v>
      </c>
      <c r="E43" s="6" t="s">
        <v>192</v>
      </c>
    </row>
    <row r="44" spans="2:14" x14ac:dyDescent="0.2">
      <c r="C44" s="8"/>
      <c r="D44" s="8"/>
    </row>
    <row r="45" spans="2:14" x14ac:dyDescent="0.2">
      <c r="C45" s="12" t="s">
        <v>186</v>
      </c>
      <c r="D45" s="110">
        <v>1.4</v>
      </c>
      <c r="E45" s="6" t="s">
        <v>194</v>
      </c>
    </row>
    <row r="46" spans="2:14" x14ac:dyDescent="0.2">
      <c r="C46" s="12" t="s">
        <v>187</v>
      </c>
      <c r="D46" s="110">
        <v>0.2</v>
      </c>
      <c r="E46" s="6" t="s">
        <v>194</v>
      </c>
    </row>
    <row r="48" spans="2:14" x14ac:dyDescent="0.2">
      <c r="C48" s="6" t="s">
        <v>179</v>
      </c>
      <c r="D48" s="110">
        <v>22</v>
      </c>
      <c r="E48" s="6" t="s">
        <v>191</v>
      </c>
    </row>
    <row r="49" spans="3:5" x14ac:dyDescent="0.2">
      <c r="C49" s="6" t="s">
        <v>193</v>
      </c>
      <c r="D49" s="110">
        <v>13</v>
      </c>
      <c r="E49" s="6" t="s">
        <v>191</v>
      </c>
    </row>
  </sheetData>
  <sheetProtection sheet="1"/>
  <protectedRanges>
    <protectedRange sqref="J22:K30 J12:K17" name="Range1"/>
  </protectedRanges>
  <mergeCells count="4">
    <mergeCell ref="B4:N4"/>
    <mergeCell ref="B6:N6"/>
    <mergeCell ref="B39:N39"/>
    <mergeCell ref="B2:N2"/>
  </mergeCells>
  <phoneticPr fontId="2" type="noConversion"/>
  <pageMargins left="0.75" right="0.75" top="1" bottom="1" header="0.5" footer="0.5"/>
  <pageSetup scale="87" orientation="landscape" r:id="rId1"/>
  <headerFooter alignWithMargins="0"/>
  <rowBreaks count="1" manualBreakCount="1">
    <brk id="35" max="16383" man="1"/>
  </rowBreaks>
  <ignoredErrors>
    <ignoredError sqref="J13:J17"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Instructions</vt:lpstr>
      <vt:lpstr>Species by Row</vt:lpstr>
      <vt:lpstr>Cost Per 100 Feet</vt:lpstr>
      <vt:lpstr>Budget</vt:lpstr>
      <vt:lpstr>Cost-Share</vt:lpstr>
      <vt:lpstr>Budget!Print_Area</vt:lpstr>
      <vt:lpstr>'Cost Per 100 Feet'!Print_Area</vt:lpstr>
      <vt:lpstr>'Cost-Share'!Print_Area</vt:lpstr>
      <vt:lpstr>Instructions!Print_Area</vt:lpstr>
      <vt:lpstr>'Species by Row'!Print_Area</vt:lpstr>
    </vt:vector>
  </TitlesOfParts>
  <Company>University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starbuckc</dc:creator>
  <cp:lastModifiedBy>University of Missouri Extension</cp:lastModifiedBy>
  <cp:lastPrinted>2007-10-18T15:34:05Z</cp:lastPrinted>
  <dcterms:created xsi:type="dcterms:W3CDTF">2006-06-15T18:34:29Z</dcterms:created>
  <dcterms:modified xsi:type="dcterms:W3CDTF">2019-01-10T21:19:01Z</dcterms:modified>
</cp:coreProperties>
</file>