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8"/>
  <workbookPr codeName="ThisWorkbook" defaultThemeVersion="124226"/>
  <mc:AlternateContent xmlns:mc="http://schemas.openxmlformats.org/markup-compatibility/2006">
    <mc:Choice Requires="x15">
      <x15ac:absPath xmlns:x15ac="http://schemas.microsoft.com/office/spreadsheetml/2010/11/ac" url="C:\Users\milhollinr\Documents\"/>
    </mc:Choice>
  </mc:AlternateContent>
  <xr:revisionPtr revIDLastSave="0" documentId="13_ncr:1_{FAB51397-24E2-4DA4-9247-00CD3929205C}" xr6:coauthVersionLast="36" xr6:coauthVersionMax="36" xr10:uidLastSave="{00000000-0000-0000-0000-000000000000}"/>
  <bookViews>
    <workbookView xWindow="32760" yWindow="32760" windowWidth="16455" windowHeight="5415" firstSheet="1" activeTab="1" xr2:uid="{00000000-000D-0000-FFFF-FFFF00000000}"/>
  </bookViews>
  <sheets>
    <sheet name="Per CWT" sheetId="3" state="hidden" r:id="rId1"/>
    <sheet name="Introduction" sheetId="6" r:id="rId2"/>
    <sheet name="Labor-Only" sheetId="2" r:id="rId3"/>
    <sheet name="50-50" sheetId="5" r:id="rId4"/>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ATSSboxGraph" hidden="1">FALSE</definedName>
    <definedName name="riskATSSincludeSimtables" hidden="1">TRUE</definedName>
    <definedName name="riskATSSinputsGraphs" hidden="1">FALSE</definedName>
    <definedName name="riskATSSoutputStatistic" hidden="1">3</definedName>
    <definedName name="riskATSSpercentChangeGraph" hidden="1">TRUE</definedName>
    <definedName name="riskATSSpercentileGraph" hidden="1">TRUE</definedName>
    <definedName name="riskATSSpercentileValue" hidden="1">0.5</definedName>
    <definedName name="riskATSSprintReport" hidden="1">FALSE</definedName>
    <definedName name="riskATSSreportsInActiveBook" hidden="1">FALSE</definedName>
    <definedName name="riskATSSreportsSelected" hidden="1">TRUE</definedName>
    <definedName name="riskATSSsummaryReport" hidden="1">TRUE</definedName>
    <definedName name="riskATSStornadoGraph" hidden="1">TRUE</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SwapState" hidden="1">FALSE</definedName>
    <definedName name="RiskUpdateDisplay" hidden="1">TRUE</definedName>
    <definedName name="RiskUseDifferentSeedForEachSim" hidden="1">FALSE</definedName>
    <definedName name="RiskUseFixedSeed" hidden="1">FALSE</definedName>
    <definedName name="RiskUseMultipleCPUs" hidden="1">TRUE</definedName>
  </definedNames>
  <calcPr calcId="191029"/>
</workbook>
</file>

<file path=xl/calcChain.xml><?xml version="1.0" encoding="utf-8"?>
<calcChain xmlns="http://schemas.openxmlformats.org/spreadsheetml/2006/main">
  <c r="G90" i="5" l="1"/>
  <c r="H90" i="5"/>
  <c r="J90" i="5"/>
  <c r="K90" i="5"/>
  <c r="G89" i="5"/>
  <c r="H89" i="5"/>
  <c r="G88" i="5"/>
  <c r="G87" i="5"/>
  <c r="H87" i="5"/>
  <c r="J87" i="5"/>
  <c r="K87" i="5"/>
  <c r="G86" i="5"/>
  <c r="G85" i="5"/>
  <c r="D84" i="5"/>
  <c r="G84" i="5"/>
  <c r="H82" i="5"/>
  <c r="G82" i="5"/>
  <c r="F82" i="5"/>
  <c r="H73" i="5"/>
  <c r="G73" i="5"/>
  <c r="D69" i="5"/>
  <c r="D77" i="5"/>
  <c r="G68" i="5"/>
  <c r="G67" i="5"/>
  <c r="G69" i="5"/>
  <c r="H65" i="5"/>
  <c r="G65" i="5"/>
  <c r="F65" i="5"/>
  <c r="G60" i="5"/>
  <c r="G59" i="5"/>
  <c r="H59" i="5"/>
  <c r="G58" i="5"/>
  <c r="H58" i="5"/>
  <c r="J58" i="5"/>
  <c r="K58" i="5"/>
  <c r="G57" i="5"/>
  <c r="G56" i="5"/>
  <c r="H56" i="5"/>
  <c r="H55" i="5"/>
  <c r="J55" i="5"/>
  <c r="K55" i="5"/>
  <c r="G55" i="5"/>
  <c r="G54" i="5"/>
  <c r="G53" i="5"/>
  <c r="H53" i="5"/>
  <c r="G52" i="5"/>
  <c r="H52" i="5"/>
  <c r="J52" i="5"/>
  <c r="K52" i="5"/>
  <c r="G51" i="5"/>
  <c r="G50" i="5"/>
  <c r="H50" i="5"/>
  <c r="G49" i="5"/>
  <c r="H49" i="5"/>
  <c r="J49" i="5"/>
  <c r="K49" i="5"/>
  <c r="G48" i="5"/>
  <c r="G47" i="5"/>
  <c r="H47" i="5"/>
  <c r="H46" i="5"/>
  <c r="J46" i="5"/>
  <c r="K46" i="5"/>
  <c r="G46" i="5"/>
  <c r="G45" i="5"/>
  <c r="G44" i="5"/>
  <c r="H44" i="5"/>
  <c r="G43" i="5"/>
  <c r="H43" i="5"/>
  <c r="J43" i="5"/>
  <c r="K43" i="5"/>
  <c r="G42" i="5"/>
  <c r="G41" i="5"/>
  <c r="H41" i="5"/>
  <c r="D40" i="5"/>
  <c r="G40" i="5"/>
  <c r="D39" i="5"/>
  <c r="G39" i="5"/>
  <c r="D38" i="5"/>
  <c r="G38" i="5"/>
  <c r="D37" i="5"/>
  <c r="D36" i="5"/>
  <c r="D35" i="5"/>
  <c r="H33" i="5"/>
  <c r="G33" i="5"/>
  <c r="F33" i="5"/>
  <c r="D28" i="5"/>
  <c r="D27" i="5"/>
  <c r="G27" i="5"/>
  <c r="G26" i="5"/>
  <c r="H26" i="5"/>
  <c r="J26" i="5"/>
  <c r="K26" i="5"/>
  <c r="D26" i="5"/>
  <c r="G25" i="5"/>
  <c r="H25" i="5"/>
  <c r="D25" i="5"/>
  <c r="D24" i="5"/>
  <c r="J23" i="5"/>
  <c r="K23" i="5"/>
  <c r="D22" i="5"/>
  <c r="G22" i="5"/>
  <c r="H22" i="5"/>
  <c r="D21" i="5"/>
  <c r="G20" i="5"/>
  <c r="H20" i="5"/>
  <c r="J20" i="5"/>
  <c r="K20" i="5"/>
  <c r="D20" i="5"/>
  <c r="G19" i="5"/>
  <c r="H19" i="5"/>
  <c r="J19" i="5"/>
  <c r="K19" i="5"/>
  <c r="D19" i="5"/>
  <c r="G18" i="5"/>
  <c r="D18" i="5"/>
  <c r="J17" i="5"/>
  <c r="K17" i="5"/>
  <c r="D16" i="5"/>
  <c r="D15" i="5"/>
  <c r="D14" i="5"/>
  <c r="J13" i="5"/>
  <c r="K13" i="5"/>
  <c r="D12" i="5"/>
  <c r="G12" i="5"/>
  <c r="D11" i="5"/>
  <c r="D10" i="5"/>
  <c r="G10" i="5"/>
  <c r="G8" i="5"/>
  <c r="H8" i="5"/>
  <c r="H6" i="5"/>
  <c r="G6" i="5"/>
  <c r="F6" i="5"/>
  <c r="H3" i="5"/>
  <c r="G8" i="2"/>
  <c r="H8" i="2"/>
  <c r="G56" i="2"/>
  <c r="G52" i="2"/>
  <c r="G50" i="2"/>
  <c r="H50" i="2"/>
  <c r="J50" i="2"/>
  <c r="K50" i="2"/>
  <c r="G48" i="2"/>
  <c r="J48" i="2"/>
  <c r="K48" i="2"/>
  <c r="H48" i="2"/>
  <c r="G46" i="2"/>
  <c r="J46" i="2"/>
  <c r="K46" i="2"/>
  <c r="H46" i="2"/>
  <c r="D38" i="2"/>
  <c r="G38" i="2"/>
  <c r="D37" i="2"/>
  <c r="G37" i="2"/>
  <c r="D39" i="2"/>
  <c r="G39" i="2"/>
  <c r="D40" i="2"/>
  <c r="G40" i="2"/>
  <c r="H40" i="2"/>
  <c r="D36" i="2"/>
  <c r="D35" i="2"/>
  <c r="D84" i="2"/>
  <c r="G84" i="2"/>
  <c r="D91" i="2"/>
  <c r="G58" i="2"/>
  <c r="H58" i="2"/>
  <c r="J58" i="2"/>
  <c r="K58" i="2"/>
  <c r="G59" i="2"/>
  <c r="H59" i="2"/>
  <c r="J59" i="2"/>
  <c r="K59" i="2"/>
  <c r="G60" i="2"/>
  <c r="H60" i="2"/>
  <c r="D27" i="2"/>
  <c r="G27" i="2"/>
  <c r="D21" i="2"/>
  <c r="G21" i="2"/>
  <c r="D16" i="2"/>
  <c r="G16" i="2"/>
  <c r="H16" i="2"/>
  <c r="G85" i="2"/>
  <c r="H85" i="2"/>
  <c r="G89" i="2"/>
  <c r="H89" i="2"/>
  <c r="G42" i="2"/>
  <c r="H42" i="2"/>
  <c r="J42" i="2"/>
  <c r="K42" i="2"/>
  <c r="G44" i="2"/>
  <c r="H44" i="2"/>
  <c r="J44" i="2"/>
  <c r="K44" i="2"/>
  <c r="G57" i="2"/>
  <c r="J57" i="2"/>
  <c r="K57" i="2"/>
  <c r="H57" i="2"/>
  <c r="G49" i="2"/>
  <c r="G51" i="2"/>
  <c r="G53" i="2"/>
  <c r="G43" i="2"/>
  <c r="J43" i="2"/>
  <c r="K43" i="2"/>
  <c r="H43" i="2"/>
  <c r="P36" i="3"/>
  <c r="O36" i="3"/>
  <c r="P35" i="3"/>
  <c r="O35" i="3"/>
  <c r="P34" i="3"/>
  <c r="O34" i="3"/>
  <c r="P33" i="3"/>
  <c r="P37" i="3"/>
  <c r="O33" i="3"/>
  <c r="P32" i="3"/>
  <c r="O32" i="3"/>
  <c r="P31" i="3"/>
  <c r="O31" i="3"/>
  <c r="P30" i="3"/>
  <c r="O30" i="3"/>
  <c r="O37" i="3"/>
  <c r="P27" i="3"/>
  <c r="O27" i="3"/>
  <c r="P26" i="3"/>
  <c r="O26" i="3"/>
  <c r="P25" i="3"/>
  <c r="O25" i="3"/>
  <c r="P24" i="3"/>
  <c r="O24" i="3"/>
  <c r="P23" i="3"/>
  <c r="O23" i="3"/>
  <c r="P22" i="3"/>
  <c r="O22" i="3"/>
  <c r="P21" i="3"/>
  <c r="O21" i="3"/>
  <c r="P20" i="3"/>
  <c r="O20" i="3"/>
  <c r="P19" i="3"/>
  <c r="O19" i="3"/>
  <c r="P18" i="3"/>
  <c r="O18" i="3"/>
  <c r="P17" i="3"/>
  <c r="O17" i="3"/>
  <c r="P16" i="3"/>
  <c r="P28" i="3"/>
  <c r="P39" i="3"/>
  <c r="O16" i="3"/>
  <c r="P15" i="3"/>
  <c r="O15" i="3"/>
  <c r="P14" i="3"/>
  <c r="O14" i="3"/>
  <c r="O28" i="3"/>
  <c r="O39" i="3"/>
  <c r="P10" i="3"/>
  <c r="O10" i="3"/>
  <c r="P9" i="3"/>
  <c r="O9" i="3"/>
  <c r="P8" i="3"/>
  <c r="P11" i="3"/>
  <c r="O8" i="3"/>
  <c r="O11" i="3"/>
  <c r="O41" i="3"/>
  <c r="P7" i="3"/>
  <c r="O7" i="3"/>
  <c r="P6" i="3"/>
  <c r="O6" i="3"/>
  <c r="F33" i="2"/>
  <c r="G33" i="2"/>
  <c r="H33" i="2"/>
  <c r="D69" i="2"/>
  <c r="D77" i="2"/>
  <c r="G68" i="2"/>
  <c r="H68" i="2"/>
  <c r="J68" i="2"/>
  <c r="K68" i="2"/>
  <c r="G67" i="2"/>
  <c r="H67" i="2"/>
  <c r="D28" i="2"/>
  <c r="G28" i="2"/>
  <c r="D26" i="2"/>
  <c r="G26" i="2"/>
  <c r="D25" i="2"/>
  <c r="G25" i="2"/>
  <c r="H25" i="2"/>
  <c r="D24" i="2"/>
  <c r="H24" i="2"/>
  <c r="J24" i="2"/>
  <c r="K24" i="2"/>
  <c r="G24" i="2"/>
  <c r="D22" i="2"/>
  <c r="G22" i="2"/>
  <c r="D20" i="2"/>
  <c r="D19" i="2"/>
  <c r="G19" i="2"/>
  <c r="D18" i="2"/>
  <c r="H18" i="2"/>
  <c r="D15" i="2"/>
  <c r="G15" i="2"/>
  <c r="D14" i="2"/>
  <c r="H14" i="2"/>
  <c r="J14" i="2"/>
  <c r="K14" i="2"/>
  <c r="G14" i="2"/>
  <c r="D12" i="2"/>
  <c r="G12" i="2"/>
  <c r="D11" i="2"/>
  <c r="G11" i="2"/>
  <c r="D10" i="2"/>
  <c r="D29" i="2"/>
  <c r="D75" i="2"/>
  <c r="G54" i="2"/>
  <c r="H54" i="2"/>
  <c r="J54" i="2"/>
  <c r="K54" i="2"/>
  <c r="G55" i="2"/>
  <c r="J55" i="2"/>
  <c r="K55" i="2"/>
  <c r="H55" i="2"/>
  <c r="G88" i="2"/>
  <c r="H88" i="2"/>
  <c r="G86" i="2"/>
  <c r="H86" i="2"/>
  <c r="H91" i="2"/>
  <c r="H92" i="2"/>
  <c r="G87" i="2"/>
  <c r="J87" i="2"/>
  <c r="K87" i="2"/>
  <c r="H87" i="2"/>
  <c r="G90" i="2"/>
  <c r="H90" i="2"/>
  <c r="J90" i="2"/>
  <c r="K90" i="2"/>
  <c r="H73" i="2"/>
  <c r="G73" i="2"/>
  <c r="H65" i="2"/>
  <c r="G65" i="2"/>
  <c r="F65" i="2"/>
  <c r="H6" i="2"/>
  <c r="G6" i="2"/>
  <c r="F6" i="2"/>
  <c r="H82" i="2"/>
  <c r="G82" i="2"/>
  <c r="F82" i="2"/>
  <c r="H3" i="2"/>
  <c r="J17" i="2"/>
  <c r="K17" i="2"/>
  <c r="J23" i="2"/>
  <c r="K23" i="2"/>
  <c r="J13" i="2"/>
  <c r="K13" i="2"/>
  <c r="G45" i="2"/>
  <c r="H45" i="2"/>
  <c r="J45" i="2"/>
  <c r="K45" i="2"/>
  <c r="G41" i="2"/>
  <c r="H41" i="2"/>
  <c r="J41" i="2"/>
  <c r="K41" i="2"/>
  <c r="H53" i="2"/>
  <c r="J53" i="2"/>
  <c r="K53" i="2"/>
  <c r="H51" i="2"/>
  <c r="J51" i="2"/>
  <c r="K51" i="2"/>
  <c r="G47" i="2"/>
  <c r="J47" i="2"/>
  <c r="K47" i="2"/>
  <c r="H47" i="2"/>
  <c r="H49" i="2"/>
  <c r="J49" i="2"/>
  <c r="K49" i="2"/>
  <c r="H52" i="2"/>
  <c r="J52" i="2"/>
  <c r="K52" i="2"/>
  <c r="G18" i="2"/>
  <c r="J18" i="2"/>
  <c r="K18" i="2"/>
  <c r="H84" i="2"/>
  <c r="J84" i="2"/>
  <c r="K84" i="2"/>
  <c r="P41" i="3"/>
  <c r="J89" i="2"/>
  <c r="K89" i="2"/>
  <c r="H22" i="2"/>
  <c r="J22" i="2"/>
  <c r="K22" i="2"/>
  <c r="G20" i="2"/>
  <c r="H20" i="2"/>
  <c r="J20" i="2"/>
  <c r="K20" i="2"/>
  <c r="G91" i="2"/>
  <c r="G92" i="2"/>
  <c r="J85" i="2"/>
  <c r="K85" i="2"/>
  <c r="H19" i="2"/>
  <c r="J19" i="2"/>
  <c r="K19" i="2"/>
  <c r="H39" i="2"/>
  <c r="J39" i="2"/>
  <c r="K39" i="2"/>
  <c r="H35" i="2"/>
  <c r="J35" i="2"/>
  <c r="K35" i="2"/>
  <c r="G35" i="2"/>
  <c r="D61" i="2"/>
  <c r="D76" i="2"/>
  <c r="H38" i="2"/>
  <c r="J38" i="2"/>
  <c r="K38" i="2"/>
  <c r="G36" i="2"/>
  <c r="D61" i="5"/>
  <c r="D76" i="5"/>
  <c r="G35" i="5"/>
  <c r="H35" i="5"/>
  <c r="H67" i="5"/>
  <c r="J67" i="5"/>
  <c r="K67" i="5"/>
  <c r="H86" i="5"/>
  <c r="J86" i="5"/>
  <c r="K86" i="5"/>
  <c r="J89" i="5"/>
  <c r="K89" i="5"/>
  <c r="D91" i="5"/>
  <c r="H28" i="2"/>
  <c r="J28" i="2"/>
  <c r="K28" i="2"/>
  <c r="H69" i="2"/>
  <c r="J67" i="2"/>
  <c r="K67" i="2"/>
  <c r="H37" i="2"/>
  <c r="J37" i="2"/>
  <c r="K37" i="2"/>
  <c r="D78" i="2"/>
  <c r="G61" i="2"/>
  <c r="J11" i="2"/>
  <c r="K11" i="2"/>
  <c r="H12" i="2"/>
  <c r="J12" i="2"/>
  <c r="K12" i="2"/>
  <c r="G10" i="2"/>
  <c r="J88" i="2"/>
  <c r="K88" i="2"/>
  <c r="H11" i="2"/>
  <c r="H26" i="2"/>
  <c r="J26" i="2"/>
  <c r="K26" i="2"/>
  <c r="H21" i="2"/>
  <c r="J91" i="2"/>
  <c r="K91" i="2"/>
  <c r="G69" i="2"/>
  <c r="H15" i="2"/>
  <c r="J15" i="2"/>
  <c r="K15" i="2"/>
  <c r="J36" i="2"/>
  <c r="K36" i="2"/>
  <c r="J40" i="2"/>
  <c r="K40" i="2"/>
  <c r="H27" i="2"/>
  <c r="J25" i="2"/>
  <c r="K25" i="2"/>
  <c r="J86" i="2"/>
  <c r="K86" i="2"/>
  <c r="H36" i="2"/>
  <c r="H61" i="2"/>
  <c r="H56" i="2"/>
  <c r="J56" i="2"/>
  <c r="K56" i="2"/>
  <c r="J60" i="2"/>
  <c r="K60" i="2"/>
  <c r="J60" i="5"/>
  <c r="K60" i="5"/>
  <c r="H11" i="5"/>
  <c r="G91" i="5"/>
  <c r="J35" i="5"/>
  <c r="K35" i="5"/>
  <c r="G77" i="5"/>
  <c r="G70" i="5"/>
  <c r="J10" i="5"/>
  <c r="K10" i="5"/>
  <c r="J48" i="5"/>
  <c r="K48" i="5"/>
  <c r="H40" i="5"/>
  <c r="J40" i="5"/>
  <c r="K40" i="5"/>
  <c r="G15" i="5"/>
  <c r="H38" i="5"/>
  <c r="J38" i="5"/>
  <c r="K38" i="5"/>
  <c r="H10" i="5"/>
  <c r="H27" i="5"/>
  <c r="J41" i="5"/>
  <c r="K41" i="5"/>
  <c r="J44" i="5"/>
  <c r="K44" i="5"/>
  <c r="J47" i="5"/>
  <c r="K47" i="5"/>
  <c r="J50" i="5"/>
  <c r="K50" i="5"/>
  <c r="J53" i="5"/>
  <c r="K53" i="5"/>
  <c r="J56" i="5"/>
  <c r="K56" i="5"/>
  <c r="J59" i="5"/>
  <c r="K59" i="5"/>
  <c r="H84" i="5"/>
  <c r="J84" i="5"/>
  <c r="K84" i="5"/>
  <c r="G16" i="5"/>
  <c r="H16" i="5"/>
  <c r="H39" i="5"/>
  <c r="J39" i="5"/>
  <c r="K39" i="5"/>
  <c r="H45" i="5"/>
  <c r="J45" i="5"/>
  <c r="K45" i="5"/>
  <c r="H48" i="5"/>
  <c r="H54" i="5"/>
  <c r="J54" i="5"/>
  <c r="K54" i="5"/>
  <c r="H57" i="5"/>
  <c r="J57" i="5"/>
  <c r="K57" i="5"/>
  <c r="H60" i="5"/>
  <c r="G28" i="5"/>
  <c r="H28" i="5"/>
  <c r="J22" i="5"/>
  <c r="K22" i="5"/>
  <c r="J25" i="5"/>
  <c r="K25" i="5"/>
  <c r="G37" i="5"/>
  <c r="H37" i="5"/>
  <c r="H42" i="5"/>
  <c r="J42" i="5"/>
  <c r="K42" i="5"/>
  <c r="H51" i="5"/>
  <c r="J51" i="5"/>
  <c r="K51" i="5"/>
  <c r="G11" i="5"/>
  <c r="G14" i="5"/>
  <c r="H85" i="5"/>
  <c r="J85" i="5"/>
  <c r="K85" i="5"/>
  <c r="H88" i="5"/>
  <c r="J88" i="5"/>
  <c r="K88" i="5"/>
  <c r="D29" i="5"/>
  <c r="D75" i="5"/>
  <c r="D78" i="5"/>
  <c r="H68" i="5"/>
  <c r="H69" i="5"/>
  <c r="H12" i="5"/>
  <c r="J12" i="5"/>
  <c r="K12" i="5"/>
  <c r="G21" i="5"/>
  <c r="H21" i="5"/>
  <c r="G36" i="5"/>
  <c r="H36" i="5"/>
  <c r="H18" i="5"/>
  <c r="J18" i="5"/>
  <c r="K18" i="5"/>
  <c r="G24" i="5"/>
  <c r="H61" i="5"/>
  <c r="H76" i="5"/>
  <c r="H62" i="2"/>
  <c r="H76" i="2"/>
  <c r="G77" i="2"/>
  <c r="J69" i="2"/>
  <c r="K69" i="2"/>
  <c r="G70" i="2"/>
  <c r="G62" i="2"/>
  <c r="J61" i="2"/>
  <c r="K61" i="2"/>
  <c r="G76" i="2"/>
  <c r="J76" i="2"/>
  <c r="K76" i="2"/>
  <c r="H70" i="2"/>
  <c r="H77" i="2"/>
  <c r="H10" i="2"/>
  <c r="H29" i="2"/>
  <c r="G29" i="2"/>
  <c r="H77" i="5"/>
  <c r="J77" i="5"/>
  <c r="K77" i="5"/>
  <c r="H70" i="5"/>
  <c r="J69" i="5"/>
  <c r="K69" i="5"/>
  <c r="J37" i="5"/>
  <c r="K37" i="5"/>
  <c r="H91" i="5"/>
  <c r="H92" i="5"/>
  <c r="J68" i="5"/>
  <c r="K68" i="5"/>
  <c r="H24" i="5"/>
  <c r="J24" i="5"/>
  <c r="K24" i="5"/>
  <c r="J28" i="5"/>
  <c r="K28" i="5"/>
  <c r="G92" i="5"/>
  <c r="G61" i="5"/>
  <c r="J36" i="5"/>
  <c r="K36" i="5"/>
  <c r="H15" i="5"/>
  <c r="J15" i="5"/>
  <c r="K15" i="5"/>
  <c r="G29" i="5"/>
  <c r="J11" i="5"/>
  <c r="K11" i="5"/>
  <c r="H14" i="5"/>
  <c r="H62" i="5"/>
  <c r="J91" i="5"/>
  <c r="K91" i="5"/>
  <c r="H75" i="2"/>
  <c r="H78" i="2"/>
  <c r="H79" i="2"/>
  <c r="H93" i="2"/>
  <c r="H30" i="2"/>
  <c r="G75" i="2"/>
  <c r="G30" i="2"/>
  <c r="J29" i="2"/>
  <c r="K29" i="2"/>
  <c r="J10" i="2"/>
  <c r="K10" i="2"/>
  <c r="J77" i="2"/>
  <c r="K77" i="2"/>
  <c r="H29" i="5"/>
  <c r="J29" i="5"/>
  <c r="K29" i="5"/>
  <c r="G62" i="5"/>
  <c r="J61" i="5"/>
  <c r="K61" i="5"/>
  <c r="G76" i="5"/>
  <c r="J76" i="5"/>
  <c r="K76" i="5"/>
  <c r="J14" i="5"/>
  <c r="K14" i="5"/>
  <c r="G30" i="5"/>
  <c r="G75" i="5"/>
  <c r="G78" i="2"/>
  <c r="J75" i="2"/>
  <c r="K75" i="2"/>
  <c r="H75" i="5"/>
  <c r="H78" i="5"/>
  <c r="H79" i="5"/>
  <c r="H93" i="5"/>
  <c r="H30" i="5"/>
  <c r="G78" i="5"/>
  <c r="J75" i="5"/>
  <c r="K75" i="5"/>
  <c r="G79" i="2"/>
  <c r="G93" i="2"/>
  <c r="J78" i="2"/>
  <c r="K78" i="2"/>
  <c r="G79" i="5"/>
  <c r="G93" i="5"/>
  <c r="J78" i="5"/>
  <c r="K78" i="5"/>
</calcChain>
</file>

<file path=xl/sharedStrings.xml><?xml version="1.0" encoding="utf-8"?>
<sst xmlns="http://schemas.openxmlformats.org/spreadsheetml/2006/main" count="306" uniqueCount="119">
  <si>
    <t>Party 1</t>
  </si>
  <si>
    <t>Party 2</t>
  </si>
  <si>
    <t>Date</t>
  </si>
  <si>
    <t>Percent</t>
  </si>
  <si>
    <t>Utilities</t>
  </si>
  <si>
    <t>Contribution</t>
  </si>
  <si>
    <t>INCOME</t>
  </si>
  <si>
    <t>Per Year</t>
  </si>
  <si>
    <t>Sharemilking Evaluation Worksheet</t>
  </si>
  <si>
    <t>Income</t>
  </si>
  <si>
    <t>Dairy Enterprise</t>
  </si>
  <si>
    <t>Fertilizer</t>
  </si>
  <si>
    <t>Semen/Breeding</t>
  </si>
  <si>
    <t>Vet/Medicine</t>
  </si>
  <si>
    <t>Fence/Water</t>
  </si>
  <si>
    <t>Milk Sales</t>
  </si>
  <si>
    <t>Cull Cow Sales</t>
  </si>
  <si>
    <t>Government Payments</t>
  </si>
  <si>
    <t>Patronage Dividend</t>
  </si>
  <si>
    <t>Other Farm Income</t>
  </si>
  <si>
    <t>Hired Labor</t>
  </si>
  <si>
    <t>Purchased Feed</t>
  </si>
  <si>
    <t>DHIA Testing</t>
  </si>
  <si>
    <t>Parlor Supplies</t>
  </si>
  <si>
    <t>Fuel and Oil</t>
  </si>
  <si>
    <t>Seed/Spray</t>
  </si>
  <si>
    <t>Custom Hire</t>
  </si>
  <si>
    <t>Other Expenses</t>
  </si>
  <si>
    <t>Rent</t>
  </si>
  <si>
    <t>Legal and Professional Fees</t>
  </si>
  <si>
    <t>Truck and Car Costs</t>
  </si>
  <si>
    <t>Calf Sales</t>
  </si>
  <si>
    <t>Crop Sales</t>
  </si>
  <si>
    <t>Land</t>
  </si>
  <si>
    <t>Livestock</t>
  </si>
  <si>
    <t>Machinery</t>
  </si>
  <si>
    <t>Total</t>
  </si>
  <si>
    <t>Value</t>
  </si>
  <si>
    <t xml:space="preserve">   Insurance</t>
  </si>
  <si>
    <t xml:space="preserve">   Property Tax</t>
  </si>
  <si>
    <t>Rate</t>
  </si>
  <si>
    <t xml:space="preserve">   Interest</t>
  </si>
  <si>
    <t xml:space="preserve">   Depreciation  </t>
  </si>
  <si>
    <t xml:space="preserve">   Repairs</t>
  </si>
  <si>
    <t>Capital Contributions</t>
  </si>
  <si>
    <t xml:space="preserve">   Rental Rate</t>
  </si>
  <si>
    <t xml:space="preserve">Missouri Grazing Dairy Summaries (includes dry cow and heifer expenses) </t>
  </si>
  <si>
    <t>Data from Grazing Group Summaries</t>
  </si>
  <si>
    <t>5-year Avg.</t>
  </si>
  <si>
    <t>10-year Avg.</t>
  </si>
  <si>
    <t>CWT</t>
  </si>
  <si>
    <t>Milk Price</t>
  </si>
  <si>
    <t>Production</t>
  </si>
  <si>
    <t>Cattle Sales</t>
  </si>
  <si>
    <t>Misc./Dividends</t>
  </si>
  <si>
    <t>Total Income</t>
  </si>
  <si>
    <t>Expenditures</t>
  </si>
  <si>
    <t>Concentrates</t>
  </si>
  <si>
    <t>Harvested Forages</t>
  </si>
  <si>
    <t>DHIA</t>
  </si>
  <si>
    <t>R.E./P.P. Taxes</t>
  </si>
  <si>
    <t>Milk Marketing</t>
  </si>
  <si>
    <t>Repairs/Truck/Fuel</t>
  </si>
  <si>
    <t>Vet/Med</t>
  </si>
  <si>
    <t>Insurance</t>
  </si>
  <si>
    <t>Misc.</t>
  </si>
  <si>
    <t>Total Cow Expenditures</t>
  </si>
  <si>
    <t>Fuel</t>
  </si>
  <si>
    <t>R.E./P.P.</t>
  </si>
  <si>
    <t>Total Forage Expenditures</t>
  </si>
  <si>
    <t>Total Operating Expenditures (w/o interest)</t>
  </si>
  <si>
    <t>Operating Margin before interest</t>
  </si>
  <si>
    <t>Per Cow</t>
  </si>
  <si>
    <t>Herd Size</t>
  </si>
  <si>
    <t>Managerial Labor</t>
  </si>
  <si>
    <t>Sharemilker</t>
  </si>
  <si>
    <t>Owner</t>
  </si>
  <si>
    <t>Variable Cost Allocations</t>
  </si>
  <si>
    <t>Management</t>
  </si>
  <si>
    <t>Labor and Management</t>
  </si>
  <si>
    <t>Labor and Management Allocations</t>
  </si>
  <si>
    <t>Reality Check</t>
  </si>
  <si>
    <t>Per Cwt</t>
  </si>
  <si>
    <t>Milk per Cow</t>
  </si>
  <si>
    <t>Step 2: How do we split the Expenses?</t>
  </si>
  <si>
    <t>Step 3: Who puts in the Labor and Management?</t>
  </si>
  <si>
    <t>Step 4: How do we split the Income?</t>
  </si>
  <si>
    <t>Contribution Results</t>
  </si>
  <si>
    <t>Please Specify</t>
  </si>
  <si>
    <t>Contributions Total</t>
  </si>
  <si>
    <t>Variable Cost Allocations Total</t>
  </si>
  <si>
    <t>Contribution Percentage</t>
  </si>
  <si>
    <t>Labor &amp; Management Total</t>
  </si>
  <si>
    <t>Income Distribution Percentage</t>
  </si>
  <si>
    <t xml:space="preserve">Variance between Contributions and Income </t>
  </si>
  <si>
    <t>Step 1: Who owns the Capital?</t>
  </si>
  <si>
    <t>Purchased Forage</t>
  </si>
  <si>
    <t>$/Cow</t>
  </si>
  <si>
    <t>Marketing (Hauling, Coop, Checkoff)</t>
  </si>
  <si>
    <t xml:space="preserve">Buildings and Improvements </t>
  </si>
  <si>
    <t>Management Consulting</t>
  </si>
  <si>
    <t>Machinery Rent</t>
  </si>
  <si>
    <t>Land Rent</t>
  </si>
  <si>
    <t>Utilities (Electric, Propane, etc.)</t>
  </si>
  <si>
    <t>Utilities (Rural Water)</t>
  </si>
  <si>
    <t>Fertilizer (P, K) and Lime</t>
  </si>
  <si>
    <t>Fertilizer (N)</t>
  </si>
  <si>
    <t>Expenses for Raising Replacement Heifers</t>
  </si>
  <si>
    <t>Expenses for Raising Surplus Heifers</t>
  </si>
  <si>
    <t>Seed / Chemicals (Annuals)</t>
  </si>
  <si>
    <t>Seed / Chemicals (Perennials)</t>
  </si>
  <si>
    <t>House for Sharemilker (Annual Rental)</t>
  </si>
  <si>
    <t>Developed by:</t>
  </si>
  <si>
    <t>Joe Horner and Ryan Milhollin</t>
  </si>
  <si>
    <t>University of Missouri Extension</t>
  </si>
  <si>
    <t>This worksheet is for educational purposes only and the user assumes all risks associated with its use.</t>
  </si>
  <si>
    <t>Sharemilking Evaluation Spreadsheet</t>
  </si>
  <si>
    <t>Updated: 05/11/2020</t>
  </si>
  <si>
    <r>
      <rPr>
        <b/>
        <sz val="12"/>
        <color indexed="8"/>
        <rFont val="Garamond"/>
        <family val="1"/>
      </rPr>
      <t>Instructions:</t>
    </r>
    <r>
      <rPr>
        <sz val="12"/>
        <color indexed="8"/>
        <rFont val="Garamond"/>
        <family val="1"/>
      </rPr>
      <t xml:space="preserve">
1.  Only cells that are shaded grey can be edited by the user.
2.  Farm specific financial statements, tax returns and dairy enterprise summaries should be used in determining these values.
3.  Input your average estimated herd size, milk production and milk price (right hand side of spreadsheet). These columns will provide a breakdown on a per cow and per cwt. basis to use for validation.
4.  </t>
    </r>
    <r>
      <rPr>
        <i/>
        <sz val="12"/>
        <color indexed="8"/>
        <rFont val="Garamond"/>
        <family val="1"/>
      </rPr>
      <t>Step 1</t>
    </r>
    <r>
      <rPr>
        <sz val="12"/>
        <color indexed="8"/>
        <rFont val="Garamond"/>
        <family val="1"/>
      </rPr>
      <t xml:space="preserve"> identifies the capital contributions of both parties. Fill in the values, rates and ownership percentages for all capital that will be contributed by the owner and the sharemilker into the dairy business.  
5.  </t>
    </r>
    <r>
      <rPr>
        <i/>
        <sz val="12"/>
        <color indexed="8"/>
        <rFont val="Garamond"/>
        <family val="1"/>
      </rPr>
      <t>Step 2</t>
    </r>
    <r>
      <rPr>
        <sz val="12"/>
        <color indexed="8"/>
        <rFont val="Garamond"/>
        <family val="1"/>
      </rPr>
      <t xml:space="preserve"> determines how the operating expenses will be split. Fill in the values and define who will be responsible for each cost.
6.  </t>
    </r>
    <r>
      <rPr>
        <i/>
        <sz val="12"/>
        <color indexed="8"/>
        <rFont val="Garamond"/>
        <family val="1"/>
      </rPr>
      <t>Step 3</t>
    </r>
    <r>
      <rPr>
        <sz val="12"/>
        <color indexed="8"/>
        <rFont val="Garamond"/>
        <family val="1"/>
      </rPr>
      <t xml:space="preserve"> reflects the value of the unpaid family or managerial labor contributed to the business.  
7.  The contribution results box summarizes all information from steps 1-3.  The "contribution percentage" reflects the percentage of the total contibution made by both parties. To create a fair arrangement, the total income should be split in the same percentage as the total contribution.
8. </t>
    </r>
    <r>
      <rPr>
        <i/>
        <sz val="12"/>
        <color indexed="8"/>
        <rFont val="Garamond"/>
        <family val="1"/>
      </rPr>
      <t>Step 4</t>
    </r>
    <r>
      <rPr>
        <sz val="12"/>
        <color indexed="8"/>
        <rFont val="Garamond"/>
        <family val="1"/>
      </rPr>
      <t xml:space="preserve"> is the final step determining how the income should be split between parties. Variations between contributions and income will be identified in this section.  If the percentage contribution does not match the percentage income split, both parties should work to adjust either the contribution or income split until there is zero deviation.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</si>
</sst>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7" formatCode="&quot;$&quot;#,##0.00_);\(&quot;$&quot;#,##0.00\)"/>
    <numFmt numFmtId="44" formatCode="_(&quot;$&quot;* #,##0.00_);_(&quot;$&quot;* \(#,##0.00\);_(&quot;$&quot;* &quot;-&quot;??_);_(@_)"/>
    <numFmt numFmtId="43" formatCode="_(* #,##0.00_);_(* \(#,##0.00\);_(* &quot;-&quot;??_);_(@_)"/>
    <numFmt numFmtId="164" formatCode="&quot;$&quot;#,##0.00"/>
    <numFmt numFmtId="165" formatCode="0.0%"/>
    <numFmt numFmtId="166" formatCode="&quot;$&quot;#,##0"/>
    <numFmt numFmtId="167" formatCode="_(* #,##0_);_(* \(#,##0\);_(* &quot;-&quot;??_);_(@_)"/>
    <numFmt numFmtId="168" formatCode="_(&quot;$&quot;* #,##0_);_(&quot;$&quot;* \(#,##0\);_(&quot;$&quot;* &quot;-&quot;??_);_(@_)"/>
  </numFmts>
  <fonts count="19" x14ac:knownFonts="1">
    <font>
      <sz val="11"/>
      <color theme="1"/>
      <name val="Calibri"/>
      <family val="2"/>
      <scheme val="minor"/>
    </font>
    <font>
      <sz val="10"/>
      <name val="Arial"/>
      <family val="2"/>
    </font>
    <font>
      <b/>
      <sz val="10"/>
      <name val="Times New Roman"/>
      <family val="1"/>
    </font>
    <font>
      <sz val="10"/>
      <name val="Times New Roman"/>
      <family val="1"/>
    </font>
    <font>
      <b/>
      <sz val="10"/>
      <color indexed="9"/>
      <name val="Times New Roman"/>
      <family val="1"/>
    </font>
    <font>
      <sz val="10"/>
      <name val="Arial"/>
      <family val="2"/>
    </font>
    <font>
      <sz val="12"/>
      <color indexed="8"/>
      <name val="Garamond"/>
      <family val="1"/>
    </font>
    <font>
      <b/>
      <sz val="12"/>
      <color indexed="8"/>
      <name val="Garamond"/>
      <family val="1"/>
    </font>
    <font>
      <i/>
      <sz val="12"/>
      <color indexed="8"/>
      <name val="Garamond"/>
      <family val="1"/>
    </font>
    <font>
      <sz val="11"/>
      <color theme="1"/>
      <name val="Calibri"/>
      <family val="2"/>
      <scheme val="minor"/>
    </font>
    <font>
      <b/>
      <sz val="11"/>
      <color rgb="FF3F3F3F"/>
      <name val="Calibri"/>
      <family val="2"/>
      <scheme val="minor"/>
    </font>
    <font>
      <sz val="11"/>
      <color theme="1"/>
      <name val="Garamond"/>
      <family val="1"/>
    </font>
    <font>
      <b/>
      <sz val="18"/>
      <color theme="1"/>
      <name val="Garamond"/>
      <family val="1"/>
    </font>
    <font>
      <b/>
      <sz val="14"/>
      <color theme="1"/>
      <name val="Garamond"/>
      <family val="1"/>
    </font>
    <font>
      <b/>
      <sz val="11"/>
      <color theme="1"/>
      <name val="Garamond"/>
      <family val="1"/>
    </font>
    <font>
      <u/>
      <sz val="11"/>
      <color theme="1"/>
      <name val="Garamond"/>
      <family val="1"/>
    </font>
    <font>
      <b/>
      <sz val="14"/>
      <color rgb="FFF1B82D"/>
      <name val="Garamond"/>
      <family val="1"/>
    </font>
    <font>
      <sz val="12"/>
      <color theme="1"/>
      <name val="Garamond"/>
      <family val="1"/>
    </font>
    <font>
      <b/>
      <sz val="11"/>
      <color rgb="FF3F3F3F"/>
      <name val="Garamond"/>
      <family val="1"/>
    </font>
  </fonts>
  <fills count="7">
    <fill>
      <patternFill patternType="none"/>
    </fill>
    <fill>
      <patternFill patternType="gray125"/>
    </fill>
    <fill>
      <patternFill patternType="solid">
        <fgColor rgb="FFF2F2F2"/>
      </patternFill>
    </fill>
    <fill>
      <patternFill patternType="solid">
        <fgColor theme="0" tint="-0.14999847407452621"/>
        <bgColor indexed="64"/>
      </patternFill>
    </fill>
    <fill>
      <patternFill patternType="solid">
        <fgColor theme="8" tint="-0.249977111117893"/>
        <bgColor indexed="64"/>
      </patternFill>
    </fill>
    <fill>
      <patternFill patternType="solid">
        <fgColor theme="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style="thin">
        <color rgb="FF3F3F3F"/>
      </right>
      <top style="thin">
        <color rgb="FF3F3F3F"/>
      </top>
      <bottom style="thin">
        <color rgb="FF3F3F3F"/>
      </bottom>
      <diagonal/>
    </border>
  </borders>
  <cellStyleXfs count="7">
    <xf numFmtId="0" fontId="0" fillId="0" borderId="0"/>
    <xf numFmtId="43" fontId="1"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0" fontId="1" fillId="0" borderId="0"/>
    <xf numFmtId="0" fontId="10" fillId="2" borderId="20" applyNumberFormat="0" applyAlignment="0" applyProtection="0"/>
    <xf numFmtId="9" fontId="1" fillId="0" borderId="0" applyFont="0" applyFill="0" applyBorder="0" applyAlignment="0" applyProtection="0"/>
  </cellStyleXfs>
  <cellXfs count="140">
    <xf numFmtId="0" fontId="0" fillId="0" borderId="0" xfId="0"/>
    <xf numFmtId="9" fontId="11" fillId="3" borderId="0" xfId="0" applyNumberFormat="1" applyFont="1" applyFill="1" applyBorder="1" applyAlignment="1" applyProtection="1">
      <alignment horizontal="right"/>
      <protection locked="0"/>
    </xf>
    <xf numFmtId="0" fontId="2" fillId="0" borderId="0" xfId="4" applyFont="1" applyFill="1"/>
    <xf numFmtId="0" fontId="3" fillId="0" borderId="0" xfId="4" applyFont="1" applyFill="1"/>
    <xf numFmtId="0" fontId="4" fillId="0" borderId="0" xfId="4" applyFont="1" applyFill="1" applyBorder="1" applyAlignment="1">
      <alignment horizontal="center"/>
    </xf>
    <xf numFmtId="0" fontId="4" fillId="0" borderId="0" xfId="4" applyFont="1" applyFill="1" applyBorder="1" applyAlignment="1">
      <alignment horizontal="center" wrapText="1"/>
    </xf>
    <xf numFmtId="0" fontId="1" fillId="0" borderId="0" xfId="4"/>
    <xf numFmtId="7" fontId="3" fillId="0" borderId="0" xfId="3" applyNumberFormat="1" applyFont="1" applyFill="1"/>
    <xf numFmtId="0" fontId="4" fillId="4" borderId="1" xfId="4" applyFont="1" applyFill="1" applyBorder="1" applyAlignment="1">
      <alignment horizontal="center"/>
    </xf>
    <xf numFmtId="0" fontId="4" fillId="4" borderId="2" xfId="4" applyFont="1" applyFill="1" applyBorder="1" applyAlignment="1">
      <alignment horizontal="center"/>
    </xf>
    <xf numFmtId="167" fontId="3" fillId="0" borderId="0" xfId="1" applyNumberFormat="1" applyFont="1" applyFill="1"/>
    <xf numFmtId="37" fontId="3" fillId="0" borderId="0" xfId="3" applyNumberFormat="1" applyFont="1" applyFill="1"/>
    <xf numFmtId="164" fontId="3" fillId="0" borderId="0" xfId="3" applyNumberFormat="1" applyFont="1" applyFill="1"/>
    <xf numFmtId="164" fontId="3" fillId="0" borderId="0" xfId="3" applyNumberFormat="1" applyFont="1" applyFill="1" applyBorder="1"/>
    <xf numFmtId="0" fontId="3" fillId="0" borderId="0" xfId="4" applyFont="1" applyFill="1" applyAlignment="1">
      <alignment wrapText="1"/>
    </xf>
    <xf numFmtId="0" fontId="5" fillId="0" borderId="0" xfId="4" applyFont="1" applyFill="1" applyBorder="1"/>
    <xf numFmtId="0" fontId="1" fillId="0" borderId="0" xfId="4" applyFill="1" applyBorder="1"/>
    <xf numFmtId="164" fontId="3" fillId="0" borderId="0" xfId="4" applyNumberFormat="1" applyFont="1" applyFill="1" applyBorder="1"/>
    <xf numFmtId="168" fontId="5" fillId="0" borderId="0" xfId="3" applyNumberFormat="1" applyFont="1" applyFill="1" applyBorder="1"/>
    <xf numFmtId="164" fontId="3" fillId="0" borderId="0" xfId="1" applyNumberFormat="1" applyFont="1" applyFill="1" applyBorder="1"/>
    <xf numFmtId="164" fontId="3" fillId="0" borderId="0" xfId="6" applyNumberFormat="1" applyFont="1" applyFill="1" applyBorder="1"/>
    <xf numFmtId="9" fontId="11" fillId="3" borderId="3" xfId="0" applyNumberFormat="1" applyFont="1" applyFill="1" applyBorder="1" applyAlignment="1" applyProtection="1">
      <alignment horizontal="right"/>
      <protection locked="0"/>
    </xf>
    <xf numFmtId="9" fontId="11" fillId="3" borderId="4" xfId="0" applyNumberFormat="1" applyFont="1" applyFill="1" applyBorder="1" applyAlignment="1" applyProtection="1">
      <alignment horizontal="right"/>
      <protection locked="0"/>
    </xf>
    <xf numFmtId="166" fontId="11" fillId="3" borderId="0" xfId="0" applyNumberFormat="1" applyFont="1" applyFill="1" applyBorder="1" applyAlignment="1" applyProtection="1">
      <alignment horizontal="right"/>
      <protection locked="0"/>
    </xf>
    <xf numFmtId="166" fontId="11" fillId="3" borderId="3" xfId="0" applyNumberFormat="1" applyFont="1" applyFill="1" applyBorder="1" applyAlignment="1" applyProtection="1">
      <alignment horizontal="right"/>
      <protection locked="0"/>
    </xf>
    <xf numFmtId="0" fontId="12" fillId="0" borderId="0" xfId="0" applyFont="1" applyProtection="1"/>
    <xf numFmtId="0" fontId="11" fillId="0" borderId="0" xfId="0" applyFont="1" applyProtection="1"/>
    <xf numFmtId="0" fontId="11" fillId="0" borderId="0" xfId="0" applyFont="1" applyFill="1" applyProtection="1"/>
    <xf numFmtId="0" fontId="11" fillId="0" borderId="0" xfId="0" applyFont="1" applyBorder="1" applyProtection="1"/>
    <xf numFmtId="0" fontId="11" fillId="0" borderId="0" xfId="0" applyFont="1" applyAlignment="1" applyProtection="1">
      <alignment horizontal="center"/>
    </xf>
    <xf numFmtId="0" fontId="11" fillId="0" borderId="0" xfId="0" applyFont="1" applyAlignment="1" applyProtection="1">
      <alignment horizontal="left"/>
    </xf>
    <xf numFmtId="0" fontId="13" fillId="0" borderId="0" xfId="0" applyFont="1" applyProtection="1"/>
    <xf numFmtId="0" fontId="11" fillId="0" borderId="0" xfId="0" applyFont="1" applyBorder="1" applyAlignment="1" applyProtection="1">
      <alignment horizontal="center"/>
    </xf>
    <xf numFmtId="2" fontId="11" fillId="0" borderId="0" xfId="0" applyNumberFormat="1" applyFont="1" applyFill="1" applyBorder="1" applyAlignment="1" applyProtection="1"/>
    <xf numFmtId="14" fontId="11" fillId="0" borderId="0" xfId="0" applyNumberFormat="1" applyFont="1" applyAlignment="1" applyProtection="1">
      <alignment horizontal="center"/>
    </xf>
    <xf numFmtId="0" fontId="11" fillId="0" borderId="5" xfId="0" applyFont="1" applyBorder="1" applyProtection="1"/>
    <xf numFmtId="0" fontId="11" fillId="0" borderId="0" xfId="0" applyFont="1" applyFill="1" applyBorder="1" applyAlignment="1" applyProtection="1">
      <alignment horizontal="left"/>
    </xf>
    <xf numFmtId="0" fontId="11" fillId="0" borderId="6" xfId="0" applyFont="1" applyBorder="1" applyAlignment="1" applyProtection="1">
      <alignment horizontal="left"/>
    </xf>
    <xf numFmtId="0" fontId="11" fillId="0" borderId="0" xfId="0" applyFont="1" applyFill="1" applyAlignment="1" applyProtection="1">
      <alignment horizontal="center"/>
    </xf>
    <xf numFmtId="0" fontId="11" fillId="0" borderId="6" xfId="0" applyFont="1" applyBorder="1" applyProtection="1"/>
    <xf numFmtId="0" fontId="14" fillId="0" borderId="5" xfId="0" applyFont="1" applyBorder="1" applyProtection="1"/>
    <xf numFmtId="0" fontId="11" fillId="0" borderId="7" xfId="0" applyFont="1" applyBorder="1" applyProtection="1"/>
    <xf numFmtId="0" fontId="11" fillId="0" borderId="7" xfId="0" applyFont="1" applyBorder="1" applyAlignment="1" applyProtection="1">
      <alignment horizontal="center"/>
    </xf>
    <xf numFmtId="0" fontId="11" fillId="0" borderId="8" xfId="0" applyFont="1" applyBorder="1" applyAlignment="1" applyProtection="1">
      <alignment horizontal="center"/>
    </xf>
    <xf numFmtId="0" fontId="11" fillId="0" borderId="8" xfId="0" applyFont="1" applyBorder="1" applyProtection="1"/>
    <xf numFmtId="0" fontId="11" fillId="0" borderId="9" xfId="0" applyFont="1" applyBorder="1" applyProtection="1"/>
    <xf numFmtId="0" fontId="11" fillId="0" borderId="3" xfId="0" applyFont="1" applyBorder="1" applyProtection="1"/>
    <xf numFmtId="0" fontId="11" fillId="0" borderId="3" xfId="0" applyFont="1" applyBorder="1" applyAlignment="1" applyProtection="1">
      <alignment horizontal="center"/>
    </xf>
    <xf numFmtId="0" fontId="11" fillId="0" borderId="10" xfId="0" applyFont="1" applyBorder="1" applyAlignment="1" applyProtection="1">
      <alignment horizontal="center"/>
    </xf>
    <xf numFmtId="0" fontId="11" fillId="0" borderId="9" xfId="0" applyFont="1" applyBorder="1" applyAlignment="1" applyProtection="1">
      <alignment horizontal="center"/>
    </xf>
    <xf numFmtId="9" fontId="11" fillId="0" borderId="0" xfId="0" applyNumberFormat="1" applyFont="1" applyFill="1" applyBorder="1" applyAlignment="1" applyProtection="1">
      <alignment horizontal="center"/>
    </xf>
    <xf numFmtId="0" fontId="11" fillId="0" borderId="11" xfId="0" applyFont="1" applyBorder="1" applyAlignment="1" applyProtection="1">
      <alignment horizontal="center"/>
    </xf>
    <xf numFmtId="0" fontId="11" fillId="0" borderId="11" xfId="0" applyFont="1" applyBorder="1" applyProtection="1"/>
    <xf numFmtId="166" fontId="11" fillId="0" borderId="0" xfId="0" applyNumberFormat="1" applyFont="1" applyFill="1" applyBorder="1" applyProtection="1"/>
    <xf numFmtId="166" fontId="11" fillId="0" borderId="0" xfId="0" applyNumberFormat="1" applyFont="1" applyBorder="1" applyAlignment="1" applyProtection="1">
      <alignment horizontal="right"/>
    </xf>
    <xf numFmtId="166" fontId="11" fillId="0" borderId="11" xfId="0" applyNumberFormat="1" applyFont="1" applyBorder="1" applyAlignment="1" applyProtection="1">
      <alignment horizontal="right"/>
    </xf>
    <xf numFmtId="5" fontId="11" fillId="0" borderId="6" xfId="0" applyNumberFormat="1" applyFont="1" applyBorder="1" applyProtection="1"/>
    <xf numFmtId="7" fontId="11" fillId="0" borderId="11" xfId="2" applyNumberFormat="1" applyFont="1" applyBorder="1" applyProtection="1"/>
    <xf numFmtId="9" fontId="11" fillId="0" borderId="0" xfId="0" applyNumberFormat="1" applyFont="1" applyFill="1" applyBorder="1" applyAlignment="1" applyProtection="1">
      <alignment horizontal="right"/>
    </xf>
    <xf numFmtId="166" fontId="11" fillId="0" borderId="3" xfId="0" applyNumberFormat="1" applyFont="1" applyFill="1" applyBorder="1" applyProtection="1"/>
    <xf numFmtId="166" fontId="11" fillId="0" borderId="3" xfId="0" applyNumberFormat="1" applyFont="1" applyBorder="1" applyAlignment="1" applyProtection="1">
      <alignment horizontal="right"/>
    </xf>
    <xf numFmtId="166" fontId="11" fillId="0" borderId="10" xfId="0" applyNumberFormat="1" applyFont="1" applyBorder="1" applyAlignment="1" applyProtection="1">
      <alignment horizontal="right"/>
    </xf>
    <xf numFmtId="5" fontId="11" fillId="0" borderId="9" xfId="0" applyNumberFormat="1" applyFont="1" applyBorder="1" applyProtection="1"/>
    <xf numFmtId="7" fontId="11" fillId="0" borderId="10" xfId="2" applyNumberFormat="1" applyFont="1" applyBorder="1" applyProtection="1"/>
    <xf numFmtId="0" fontId="11" fillId="0" borderId="0" xfId="0" applyFont="1" applyBorder="1" applyAlignment="1" applyProtection="1">
      <alignment horizontal="right"/>
    </xf>
    <xf numFmtId="166" fontId="11" fillId="0" borderId="0" xfId="0" applyNumberFormat="1" applyFont="1" applyBorder="1" applyProtection="1"/>
    <xf numFmtId="0" fontId="11" fillId="0" borderId="12" xfId="0" applyFont="1" applyBorder="1" applyProtection="1"/>
    <xf numFmtId="0" fontId="11" fillId="0" borderId="13" xfId="0" applyFont="1" applyBorder="1" applyAlignment="1" applyProtection="1">
      <alignment horizontal="right"/>
    </xf>
    <xf numFmtId="0" fontId="11" fillId="0" borderId="13" xfId="0" applyFont="1" applyBorder="1" applyProtection="1"/>
    <xf numFmtId="9" fontId="11" fillId="0" borderId="13" xfId="0" applyNumberFormat="1" applyFont="1" applyFill="1" applyBorder="1" applyAlignment="1" applyProtection="1">
      <alignment horizontal="right"/>
    </xf>
    <xf numFmtId="9" fontId="11" fillId="0" borderId="13" xfId="0" applyNumberFormat="1" applyFont="1" applyBorder="1" applyAlignment="1" applyProtection="1">
      <alignment horizontal="right"/>
    </xf>
    <xf numFmtId="9" fontId="11" fillId="0" borderId="14" xfId="0" applyNumberFormat="1" applyFont="1" applyBorder="1" applyAlignment="1" applyProtection="1">
      <alignment horizontal="right"/>
    </xf>
    <xf numFmtId="5" fontId="11" fillId="0" borderId="12" xfId="0" applyNumberFormat="1" applyFont="1" applyBorder="1" applyProtection="1"/>
    <xf numFmtId="44" fontId="11" fillId="0" borderId="14" xfId="2" applyFont="1" applyBorder="1" applyProtection="1"/>
    <xf numFmtId="9" fontId="11" fillId="0" borderId="0" xfId="0" applyNumberFormat="1" applyFont="1" applyBorder="1" applyAlignment="1" applyProtection="1">
      <alignment horizontal="right"/>
    </xf>
    <xf numFmtId="5" fontId="11" fillId="0" borderId="0" xfId="0" applyNumberFormat="1" applyFont="1" applyBorder="1" applyProtection="1"/>
    <xf numFmtId="44" fontId="11" fillId="0" borderId="0" xfId="2" applyFont="1" applyBorder="1" applyProtection="1"/>
    <xf numFmtId="5" fontId="11" fillId="0" borderId="5" xfId="0" applyNumberFormat="1" applyFont="1" applyBorder="1" applyProtection="1"/>
    <xf numFmtId="44" fontId="11" fillId="0" borderId="8" xfId="2" applyFont="1" applyBorder="1" applyProtection="1"/>
    <xf numFmtId="5" fontId="11" fillId="0" borderId="9" xfId="0" applyNumberFormat="1" applyFont="1" applyBorder="1" applyAlignment="1" applyProtection="1">
      <alignment horizontal="center"/>
    </xf>
    <xf numFmtId="0" fontId="11" fillId="0" borderId="0" xfId="0" applyFont="1" applyFill="1" applyBorder="1" applyProtection="1"/>
    <xf numFmtId="0" fontId="11" fillId="0" borderId="15" xfId="0" applyFont="1" applyBorder="1" applyProtection="1"/>
    <xf numFmtId="0" fontId="11" fillId="0" borderId="4" xfId="0" applyFont="1" applyBorder="1" applyProtection="1"/>
    <xf numFmtId="166" fontId="11" fillId="0" borderId="4" xfId="0" applyNumberFormat="1" applyFont="1" applyBorder="1" applyAlignment="1" applyProtection="1">
      <alignment horizontal="right"/>
    </xf>
    <xf numFmtId="166" fontId="11" fillId="0" borderId="16" xfId="0" applyNumberFormat="1" applyFont="1" applyBorder="1" applyAlignment="1" applyProtection="1">
      <alignment horizontal="right"/>
    </xf>
    <xf numFmtId="166" fontId="11" fillId="0" borderId="3" xfId="0" applyNumberFormat="1" applyFont="1" applyFill="1" applyBorder="1" applyAlignment="1" applyProtection="1">
      <alignment horizontal="right"/>
    </xf>
    <xf numFmtId="166" fontId="11" fillId="0" borderId="13" xfId="0" applyNumberFormat="1" applyFont="1" applyBorder="1" applyProtection="1"/>
    <xf numFmtId="0" fontId="11" fillId="0" borderId="13" xfId="0" applyFont="1" applyBorder="1" applyAlignment="1" applyProtection="1">
      <alignment horizontal="center"/>
    </xf>
    <xf numFmtId="0" fontId="15" fillId="0" borderId="9" xfId="0" applyFont="1" applyBorder="1" applyProtection="1"/>
    <xf numFmtId="0" fontId="15" fillId="0" borderId="3" xfId="0" applyFont="1" applyBorder="1" applyProtection="1"/>
    <xf numFmtId="0" fontId="11" fillId="0" borderId="6" xfId="0" applyFont="1" applyFill="1" applyBorder="1" applyProtection="1"/>
    <xf numFmtId="9" fontId="11" fillId="0" borderId="0" xfId="0" applyNumberFormat="1" applyFont="1" applyBorder="1" applyAlignment="1" applyProtection="1">
      <alignment horizontal="center"/>
    </xf>
    <xf numFmtId="166" fontId="11" fillId="0" borderId="0" xfId="0" applyNumberFormat="1" applyFont="1" applyBorder="1" applyAlignment="1" applyProtection="1">
      <alignment horizontal="right" vertical="center"/>
    </xf>
    <xf numFmtId="166" fontId="11" fillId="0" borderId="11" xfId="0" applyNumberFormat="1" applyFont="1" applyBorder="1" applyAlignment="1" applyProtection="1">
      <alignment horizontal="right" vertical="center"/>
    </xf>
    <xf numFmtId="0" fontId="11" fillId="0" borderId="9" xfId="0" applyFont="1" applyFill="1" applyBorder="1" applyProtection="1"/>
    <xf numFmtId="166" fontId="11" fillId="0" borderId="3" xfId="0" applyNumberFormat="1" applyFont="1" applyBorder="1" applyProtection="1"/>
    <xf numFmtId="9" fontId="11" fillId="0" borderId="3" xfId="0" applyNumberFormat="1" applyFont="1" applyBorder="1" applyAlignment="1" applyProtection="1">
      <alignment horizontal="center"/>
    </xf>
    <xf numFmtId="166" fontId="11" fillId="0" borderId="3" xfId="0" applyNumberFormat="1" applyFont="1" applyBorder="1" applyAlignment="1" applyProtection="1">
      <alignment horizontal="right" vertical="center"/>
    </xf>
    <xf numFmtId="166" fontId="11" fillId="0" borderId="10" xfId="0" applyNumberFormat="1" applyFont="1" applyBorder="1" applyAlignment="1" applyProtection="1">
      <alignment horizontal="right" vertical="center"/>
    </xf>
    <xf numFmtId="165" fontId="11" fillId="0" borderId="0" xfId="0" applyNumberFormat="1" applyFont="1" applyBorder="1" applyAlignment="1" applyProtection="1">
      <alignment horizontal="center"/>
    </xf>
    <xf numFmtId="166" fontId="11" fillId="0" borderId="0" xfId="0" applyNumberFormat="1" applyFont="1" applyFill="1" applyBorder="1" applyAlignment="1" applyProtection="1">
      <alignment horizontal="right"/>
    </xf>
    <xf numFmtId="166" fontId="11" fillId="0" borderId="0" xfId="0" applyNumberFormat="1" applyFont="1" applyFill="1" applyBorder="1" applyAlignment="1" applyProtection="1">
      <alignment horizontal="center"/>
    </xf>
    <xf numFmtId="9" fontId="11" fillId="0" borderId="11" xfId="0" applyNumberFormat="1" applyFont="1" applyBorder="1" applyAlignment="1" applyProtection="1">
      <alignment horizontal="right"/>
    </xf>
    <xf numFmtId="166" fontId="11" fillId="0" borderId="6" xfId="0" applyNumberFormat="1" applyFont="1" applyBorder="1" applyProtection="1"/>
    <xf numFmtId="44" fontId="11" fillId="0" borderId="11" xfId="2" applyFont="1" applyBorder="1" applyProtection="1"/>
    <xf numFmtId="0" fontId="11" fillId="0" borderId="13" xfId="0" applyFont="1" applyBorder="1" applyAlignment="1" applyProtection="1">
      <alignment horizontal="left"/>
    </xf>
    <xf numFmtId="0" fontId="11" fillId="0" borderId="13" xfId="0" applyFont="1" applyFill="1" applyBorder="1" applyProtection="1"/>
    <xf numFmtId="166" fontId="11" fillId="0" borderId="12" xfId="0" applyNumberFormat="1" applyFont="1" applyBorder="1" applyProtection="1"/>
    <xf numFmtId="166" fontId="11" fillId="3" borderId="0" xfId="0" applyNumberFormat="1" applyFont="1" applyFill="1" applyBorder="1" applyProtection="1">
      <protection locked="0"/>
    </xf>
    <xf numFmtId="10" fontId="11" fillId="3" borderId="0" xfId="0" applyNumberFormat="1" applyFont="1" applyFill="1" applyBorder="1" applyProtection="1">
      <protection locked="0"/>
    </xf>
    <xf numFmtId="10" fontId="11" fillId="3" borderId="3" xfId="0" applyNumberFormat="1" applyFont="1" applyFill="1" applyBorder="1" applyProtection="1">
      <protection locked="0"/>
    </xf>
    <xf numFmtId="3" fontId="11" fillId="3" borderId="8" xfId="0" applyNumberFormat="1" applyFont="1" applyFill="1" applyBorder="1" applyProtection="1">
      <protection locked="0"/>
    </xf>
    <xf numFmtId="3" fontId="11" fillId="3" borderId="11" xfId="0" applyNumberFormat="1" applyFont="1" applyFill="1" applyBorder="1" applyAlignment="1" applyProtection="1">
      <alignment horizontal="right"/>
      <protection locked="0"/>
    </xf>
    <xf numFmtId="7" fontId="11" fillId="3" borderId="11" xfId="0" applyNumberFormat="1" applyFont="1" applyFill="1" applyBorder="1" applyProtection="1">
      <protection locked="0"/>
    </xf>
    <xf numFmtId="164" fontId="11" fillId="3" borderId="0" xfId="0" applyNumberFormat="1" applyFont="1" applyFill="1" applyBorder="1" applyProtection="1">
      <protection locked="0"/>
    </xf>
    <xf numFmtId="166" fontId="11" fillId="3" borderId="3" xfId="0" applyNumberFormat="1" applyFont="1" applyFill="1" applyBorder="1" applyProtection="1">
      <protection locked="0"/>
    </xf>
    <xf numFmtId="0" fontId="11" fillId="3" borderId="0" xfId="0" applyFont="1" applyFill="1" applyBorder="1" applyProtection="1">
      <protection locked="0"/>
    </xf>
    <xf numFmtId="0" fontId="11" fillId="3" borderId="3" xfId="0" applyFont="1" applyFill="1" applyBorder="1" applyProtection="1">
      <protection locked="0"/>
    </xf>
    <xf numFmtId="166" fontId="11" fillId="3" borderId="4" xfId="0" applyNumberFormat="1" applyFont="1" applyFill="1" applyBorder="1" applyProtection="1">
      <protection locked="0"/>
    </xf>
    <xf numFmtId="0" fontId="11" fillId="0" borderId="6" xfId="0" applyFont="1" applyBorder="1" applyAlignment="1" applyProtection="1">
      <alignment horizontal="center"/>
    </xf>
    <xf numFmtId="166" fontId="11" fillId="0" borderId="0" xfId="0" applyNumberFormat="1" applyFont="1" applyFill="1" applyBorder="1" applyProtection="1">
      <protection locked="0"/>
    </xf>
    <xf numFmtId="0" fontId="1" fillId="6" borderId="0" xfId="4" applyFill="1"/>
    <xf numFmtId="0" fontId="0" fillId="6" borderId="0" xfId="0" applyFill="1"/>
    <xf numFmtId="0" fontId="11" fillId="6" borderId="0" xfId="4" applyFont="1" applyFill="1"/>
    <xf numFmtId="0" fontId="14" fillId="6" borderId="0" xfId="4" applyFont="1" applyFill="1"/>
    <xf numFmtId="0" fontId="14" fillId="6" borderId="0" xfId="4" applyFont="1" applyFill="1" applyAlignment="1">
      <alignment horizontal="left" indent="4"/>
    </xf>
    <xf numFmtId="0" fontId="14" fillId="6" borderId="0" xfId="4" applyFont="1" applyFill="1" applyBorder="1" applyAlignment="1">
      <alignment horizontal="left" indent="4"/>
    </xf>
    <xf numFmtId="0" fontId="11" fillId="6" borderId="0" xfId="4" applyFont="1" applyFill="1" applyBorder="1"/>
    <xf numFmtId="0" fontId="17" fillId="6" borderId="0" xfId="4" applyFont="1" applyFill="1" applyBorder="1" applyAlignment="1">
      <alignment wrapText="1"/>
    </xf>
    <xf numFmtId="0" fontId="18" fillId="6" borderId="20" xfId="5" applyFont="1" applyFill="1"/>
    <xf numFmtId="0" fontId="16" fillId="5" borderId="17" xfId="4" applyFont="1" applyFill="1" applyBorder="1" applyAlignment="1">
      <alignment horizontal="center"/>
    </xf>
    <xf numFmtId="0" fontId="16" fillId="5" borderId="18" xfId="4" applyFont="1" applyFill="1" applyBorder="1" applyAlignment="1">
      <alignment horizontal="center"/>
    </xf>
    <xf numFmtId="0" fontId="11" fillId="6" borderId="0" xfId="4" applyFont="1" applyFill="1" applyAlignment="1">
      <alignment horizontal="right"/>
    </xf>
    <xf numFmtId="0" fontId="16" fillId="5" borderId="17" xfId="4" applyFont="1" applyFill="1" applyBorder="1"/>
    <xf numFmtId="0" fontId="16" fillId="5" borderId="18" xfId="4" applyFont="1" applyFill="1" applyBorder="1"/>
    <xf numFmtId="0" fontId="11" fillId="3" borderId="17" xfId="0" applyFont="1" applyFill="1" applyBorder="1" applyAlignment="1" applyProtection="1">
      <alignment horizontal="left"/>
      <protection locked="0"/>
    </xf>
    <xf numFmtId="0" fontId="0" fillId="0" borderId="18" xfId="0" applyBorder="1" applyAlignment="1" applyProtection="1">
      <protection locked="0"/>
    </xf>
    <xf numFmtId="0" fontId="0" fillId="0" borderId="19" xfId="0" applyBorder="1" applyAlignment="1" applyProtection="1">
      <protection locked="0"/>
    </xf>
    <xf numFmtId="2" fontId="11" fillId="3" borderId="17" xfId="0" applyNumberFormat="1" applyFont="1" applyFill="1" applyBorder="1" applyAlignment="1" applyProtection="1">
      <alignment horizontal="left"/>
      <protection locked="0"/>
    </xf>
    <xf numFmtId="2" fontId="11" fillId="3" borderId="19" xfId="0" applyNumberFormat="1" applyFont="1" applyFill="1" applyBorder="1" applyAlignment="1" applyProtection="1">
      <alignment horizontal="left"/>
      <protection locked="0"/>
    </xf>
  </cellXfs>
  <cellStyles count="7">
    <cellStyle name="Comma 2" xfId="1" xr:uid="{00000000-0005-0000-0000-000000000000}"/>
    <cellStyle name="Currency" xfId="2" builtinId="4"/>
    <cellStyle name="Currency 2" xfId="3" xr:uid="{00000000-0005-0000-0000-000002000000}"/>
    <cellStyle name="Normal" xfId="0" builtinId="0"/>
    <cellStyle name="Normal 2" xfId="4" xr:uid="{00000000-0005-0000-0000-000004000000}"/>
    <cellStyle name="Output" xfId="5" builtinId="21"/>
    <cellStyle name="Percent 2"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42</xdr:row>
      <xdr:rowOff>38100</xdr:rowOff>
    </xdr:from>
    <xdr:to>
      <xdr:col>2</xdr:col>
      <xdr:colOff>914400</xdr:colOff>
      <xdr:row>44</xdr:row>
      <xdr:rowOff>57150</xdr:rowOff>
    </xdr:to>
    <xdr:pic>
      <xdr:nvPicPr>
        <xdr:cNvPr id="2149" name="Picture 4" descr="uoeblacksm">
          <a:extLst>
            <a:ext uri="{FF2B5EF4-FFF2-40B4-BE49-F238E27FC236}">
              <a16:creationId xmlns:a16="http://schemas.microsoft.com/office/drawing/2014/main" id="{2957FF3D-9A46-4325-93DC-C406B24098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6838950"/>
          <a:ext cx="14954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2914650</xdr:colOff>
      <xdr:row>3</xdr:row>
      <xdr:rowOff>95250</xdr:rowOff>
    </xdr:from>
    <xdr:to>
      <xdr:col>2</xdr:col>
      <xdr:colOff>5210175</xdr:colOff>
      <xdr:row>7</xdr:row>
      <xdr:rowOff>47625</xdr:rowOff>
    </xdr:to>
    <xdr:pic>
      <xdr:nvPicPr>
        <xdr:cNvPr id="6153" name="Picture 1">
          <a:extLst>
            <a:ext uri="{FF2B5EF4-FFF2-40B4-BE49-F238E27FC236}">
              <a16:creationId xmlns:a16="http://schemas.microsoft.com/office/drawing/2014/main" id="{3A08438F-8A7C-461F-8D24-47AC1F7865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0" y="733425"/>
          <a:ext cx="22955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5629275</xdr:colOff>
      <xdr:row>3</xdr:row>
      <xdr:rowOff>19050</xdr:rowOff>
    </xdr:from>
    <xdr:to>
      <xdr:col>2</xdr:col>
      <xdr:colOff>6715125</xdr:colOff>
      <xdr:row>8</xdr:row>
      <xdr:rowOff>66675</xdr:rowOff>
    </xdr:to>
    <xdr:pic>
      <xdr:nvPicPr>
        <xdr:cNvPr id="6154" name="Picture 1" descr="NCRMEblack.png">
          <a:extLst>
            <a:ext uri="{FF2B5EF4-FFF2-40B4-BE49-F238E27FC236}">
              <a16:creationId xmlns:a16="http://schemas.microsoft.com/office/drawing/2014/main" id="{38CB33AE-64F6-4341-B2AD-81475BDE05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48425" y="657225"/>
          <a:ext cx="1085850" cy="1000125"/>
        </a:xfrm>
        <a:prstGeom prst="rect">
          <a:avLst/>
        </a:prstGeom>
        <a:noFill/>
        <a:ln w="9525">
          <a:solidFill>
            <a:schemeClr val="bg1"/>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xdr:colOff>
      <xdr:row>93</xdr:row>
      <xdr:rowOff>142875</xdr:rowOff>
    </xdr:from>
    <xdr:to>
      <xdr:col>1</xdr:col>
      <xdr:colOff>1133475</xdr:colOff>
      <xdr:row>98</xdr:row>
      <xdr:rowOff>180975</xdr:rowOff>
    </xdr:to>
    <xdr:pic>
      <xdr:nvPicPr>
        <xdr:cNvPr id="1123" name="Picture 1" descr="NCRMEblack.png">
          <a:extLst>
            <a:ext uri="{FF2B5EF4-FFF2-40B4-BE49-F238E27FC236}">
              <a16:creationId xmlns:a16="http://schemas.microsoft.com/office/drawing/2014/main" id="{77F9EB6E-B5B9-4FBA-A4CE-BF7A0C53C9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18392775"/>
          <a:ext cx="1085850" cy="990600"/>
        </a:xfrm>
        <a:prstGeom prst="rect">
          <a:avLst/>
        </a:prstGeom>
        <a:noFill/>
        <a:ln w="9525">
          <a:solidFill>
            <a:schemeClr val="bg1"/>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1133475</xdr:colOff>
      <xdr:row>93</xdr:row>
      <xdr:rowOff>85725</xdr:rowOff>
    </xdr:from>
    <xdr:to>
      <xdr:col>3</xdr:col>
      <xdr:colOff>523875</xdr:colOff>
      <xdr:row>97</xdr:row>
      <xdr:rowOff>47625</xdr:rowOff>
    </xdr:to>
    <xdr:pic>
      <xdr:nvPicPr>
        <xdr:cNvPr id="1124" name="Picture 3">
          <a:extLst>
            <a:ext uri="{FF2B5EF4-FFF2-40B4-BE49-F238E27FC236}">
              <a16:creationId xmlns:a16="http://schemas.microsoft.com/office/drawing/2014/main" id="{7C090DFF-6EAB-410F-B12B-EC563A02B2C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47775" y="18335625"/>
          <a:ext cx="22955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94</xdr:row>
      <xdr:rowOff>0</xdr:rowOff>
    </xdr:from>
    <xdr:to>
      <xdr:col>1</xdr:col>
      <xdr:colOff>1085850</xdr:colOff>
      <xdr:row>99</xdr:row>
      <xdr:rowOff>38100</xdr:rowOff>
    </xdr:to>
    <xdr:pic>
      <xdr:nvPicPr>
        <xdr:cNvPr id="4105" name="Picture 1" descr="NCRMEblack.png">
          <a:extLst>
            <a:ext uri="{FF2B5EF4-FFF2-40B4-BE49-F238E27FC236}">
              <a16:creationId xmlns:a16="http://schemas.microsoft.com/office/drawing/2014/main" id="{4B0A88C6-9F9F-4CA4-AF8A-C61F6C2183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8440400"/>
          <a:ext cx="1085850" cy="990600"/>
        </a:xfrm>
        <a:prstGeom prst="rect">
          <a:avLst/>
        </a:prstGeom>
        <a:noFill/>
        <a:ln w="9525">
          <a:solidFill>
            <a:schemeClr val="bg1"/>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1323975</xdr:colOff>
      <xdr:row>93</xdr:row>
      <xdr:rowOff>133350</xdr:rowOff>
    </xdr:from>
    <xdr:to>
      <xdr:col>3</xdr:col>
      <xdr:colOff>714375</xdr:colOff>
      <xdr:row>97</xdr:row>
      <xdr:rowOff>95250</xdr:rowOff>
    </xdr:to>
    <xdr:pic>
      <xdr:nvPicPr>
        <xdr:cNvPr id="4106" name="Picture 3">
          <a:extLst>
            <a:ext uri="{FF2B5EF4-FFF2-40B4-BE49-F238E27FC236}">
              <a16:creationId xmlns:a16="http://schemas.microsoft.com/office/drawing/2014/main" id="{D15808B2-925A-4488-AB2A-D7EC65DB985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38275" y="18383250"/>
          <a:ext cx="22955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41"/>
  <sheetViews>
    <sheetView topLeftCell="A3" workbookViewId="0">
      <selection activeCell="E44" sqref="E44"/>
    </sheetView>
  </sheetViews>
  <sheetFormatPr defaultRowHeight="12.75" x14ac:dyDescent="0.2"/>
  <cols>
    <col min="1" max="1" width="3.7109375" style="6" customWidth="1"/>
    <col min="2" max="2" width="9.140625" style="6"/>
    <col min="3" max="3" width="18" style="6" customWidth="1"/>
    <col min="4" max="4" width="9.140625" style="6"/>
    <col min="5" max="5" width="7.5703125" style="6" customWidth="1"/>
    <col min="6" max="6" width="6.85546875" style="6" customWidth="1"/>
    <col min="7" max="7" width="7.28515625" style="6" customWidth="1"/>
    <col min="8" max="8" width="7.140625" style="6" customWidth="1"/>
    <col min="9" max="10" width="7.28515625" style="6" customWidth="1"/>
    <col min="11" max="11" width="7.140625" style="6" customWidth="1"/>
    <col min="12" max="12" width="7" style="6" customWidth="1"/>
    <col min="13" max="13" width="6.85546875" style="6" customWidth="1"/>
    <col min="14" max="14" width="7.28515625" style="6" customWidth="1"/>
    <col min="15" max="15" width="9.42578125" style="6" customWidth="1"/>
    <col min="16" max="16" width="10.85546875" style="6" customWidth="1"/>
    <col min="17" max="16384" width="9.140625" style="6"/>
  </cols>
  <sheetData>
    <row r="1" spans="1:16" x14ac:dyDescent="0.2">
      <c r="A1" s="2" t="s">
        <v>46</v>
      </c>
      <c r="B1" s="3"/>
      <c r="C1" s="3"/>
      <c r="D1" s="3"/>
      <c r="E1" s="4"/>
      <c r="F1" s="4"/>
      <c r="G1" s="4"/>
      <c r="H1" s="4"/>
      <c r="I1" s="4"/>
      <c r="J1" s="4"/>
      <c r="K1" s="4"/>
      <c r="L1" s="4"/>
      <c r="M1" s="4"/>
      <c r="N1" s="4"/>
      <c r="O1" s="4"/>
      <c r="P1" s="5"/>
    </row>
    <row r="2" spans="1:16" x14ac:dyDescent="0.2">
      <c r="A2" s="2" t="s">
        <v>47</v>
      </c>
      <c r="B2" s="3"/>
      <c r="C2" s="3"/>
      <c r="D2" s="3"/>
      <c r="E2" s="4"/>
      <c r="F2" s="4"/>
      <c r="G2" s="4"/>
      <c r="H2" s="4"/>
      <c r="I2" s="4"/>
      <c r="J2" s="4"/>
      <c r="K2" s="4"/>
      <c r="L2" s="4"/>
      <c r="M2" s="4"/>
      <c r="N2" s="4"/>
      <c r="O2" s="4"/>
      <c r="P2" s="4"/>
    </row>
    <row r="3" spans="1:16" x14ac:dyDescent="0.2">
      <c r="A3" s="3"/>
      <c r="B3" s="3"/>
      <c r="C3" s="3"/>
      <c r="D3" s="3"/>
      <c r="E3" s="7"/>
      <c r="F3" s="7"/>
      <c r="G3" s="7"/>
      <c r="H3" s="7"/>
      <c r="I3" s="7"/>
      <c r="J3" s="7"/>
      <c r="K3" s="7"/>
      <c r="L3" s="7"/>
      <c r="M3" s="7"/>
      <c r="N3" s="7"/>
      <c r="O3" s="7"/>
      <c r="P3" s="7"/>
    </row>
    <row r="4" spans="1:16" x14ac:dyDescent="0.2">
      <c r="A4" s="2"/>
      <c r="B4" s="3"/>
      <c r="C4" s="3"/>
      <c r="D4" s="3"/>
      <c r="E4" s="8">
        <v>1998</v>
      </c>
      <c r="F4" s="8">
        <v>1999</v>
      </c>
      <c r="G4" s="8">
        <v>2000</v>
      </c>
      <c r="H4" s="8">
        <v>2001</v>
      </c>
      <c r="I4" s="8">
        <v>2002</v>
      </c>
      <c r="J4" s="8">
        <v>2003</v>
      </c>
      <c r="K4" s="8">
        <v>2004</v>
      </c>
      <c r="L4" s="8">
        <v>2005</v>
      </c>
      <c r="M4" s="8">
        <v>2006</v>
      </c>
      <c r="N4" s="8">
        <v>2007</v>
      </c>
      <c r="O4" s="8" t="s">
        <v>48</v>
      </c>
      <c r="P4" s="8" t="s">
        <v>49</v>
      </c>
    </row>
    <row r="5" spans="1:16" x14ac:dyDescent="0.2">
      <c r="A5" s="3"/>
      <c r="B5" s="3"/>
      <c r="C5" s="3"/>
      <c r="D5" s="3"/>
      <c r="E5" s="8" t="s">
        <v>50</v>
      </c>
      <c r="F5" s="8" t="s">
        <v>50</v>
      </c>
      <c r="G5" s="8" t="s">
        <v>50</v>
      </c>
      <c r="H5" s="8" t="s">
        <v>50</v>
      </c>
      <c r="I5" s="8" t="s">
        <v>50</v>
      </c>
      <c r="J5" s="8" t="s">
        <v>50</v>
      </c>
      <c r="K5" s="8" t="s">
        <v>50</v>
      </c>
      <c r="L5" s="8" t="s">
        <v>50</v>
      </c>
      <c r="M5" s="9" t="s">
        <v>50</v>
      </c>
      <c r="N5" s="9" t="s">
        <v>50</v>
      </c>
      <c r="O5" s="9" t="s">
        <v>50</v>
      </c>
      <c r="P5" s="9" t="s">
        <v>50</v>
      </c>
    </row>
    <row r="6" spans="1:16" x14ac:dyDescent="0.2">
      <c r="A6" s="3"/>
      <c r="B6" s="3"/>
      <c r="C6" s="3"/>
      <c r="D6" s="3" t="s">
        <v>51</v>
      </c>
      <c r="E6" s="7">
        <v>14.96</v>
      </c>
      <c r="F6" s="7">
        <v>14.22</v>
      </c>
      <c r="G6" s="7">
        <v>12.74</v>
      </c>
      <c r="H6" s="7">
        <v>15.7</v>
      </c>
      <c r="I6" s="7">
        <v>12.88</v>
      </c>
      <c r="J6" s="7">
        <v>13.77</v>
      </c>
      <c r="K6" s="7">
        <v>16.89</v>
      </c>
      <c r="L6" s="7">
        <v>15.71</v>
      </c>
      <c r="M6" s="7">
        <v>13.68</v>
      </c>
      <c r="N6" s="7">
        <v>20.59</v>
      </c>
      <c r="O6" s="7">
        <f>AVERAGE(J6:N6)</f>
        <v>16.128</v>
      </c>
      <c r="P6" s="7">
        <f>AVERAGE(E6:N6)</f>
        <v>15.114000000000001</v>
      </c>
    </row>
    <row r="7" spans="1:16" x14ac:dyDescent="0.2">
      <c r="A7" s="2" t="s">
        <v>9</v>
      </c>
      <c r="B7" s="3"/>
      <c r="C7" s="3"/>
      <c r="D7" s="3" t="s">
        <v>52</v>
      </c>
      <c r="E7" s="10">
        <v>14022.19251336898</v>
      </c>
      <c r="F7" s="10">
        <v>13658.790436005625</v>
      </c>
      <c r="G7" s="10">
        <v>13684.065934065933</v>
      </c>
      <c r="H7" s="10">
        <v>12187</v>
      </c>
      <c r="I7" s="10">
        <v>12064</v>
      </c>
      <c r="J7" s="10">
        <v>12671</v>
      </c>
      <c r="K7" s="10">
        <v>12510</v>
      </c>
      <c r="L7" s="10">
        <v>13380</v>
      </c>
      <c r="M7" s="10">
        <v>12178</v>
      </c>
      <c r="N7" s="10">
        <v>11668</v>
      </c>
      <c r="O7" s="11">
        <f>AVERAGE(J7:N7)</f>
        <v>12481.4</v>
      </c>
      <c r="P7" s="11">
        <f>AVERAGE(E7:N7)</f>
        <v>12802.304888344053</v>
      </c>
    </row>
    <row r="8" spans="1:16" x14ac:dyDescent="0.2">
      <c r="A8" s="3"/>
      <c r="B8" s="3" t="s">
        <v>15</v>
      </c>
      <c r="C8" s="3"/>
      <c r="D8" s="3"/>
      <c r="E8" s="12">
        <v>14.960000000000003</v>
      </c>
      <c r="F8" s="12">
        <v>14.22</v>
      </c>
      <c r="G8" s="12">
        <v>12.74</v>
      </c>
      <c r="H8" s="12">
        <v>15.69705423812259</v>
      </c>
      <c r="I8" s="12">
        <v>12.76525198938992</v>
      </c>
      <c r="J8" s="12">
        <v>13.771604451108832</v>
      </c>
      <c r="K8" s="12">
        <v>16.890487609912071</v>
      </c>
      <c r="L8" s="12">
        <v>15.710014947683108</v>
      </c>
      <c r="M8" s="12">
        <v>13.68040729183774</v>
      </c>
      <c r="N8" s="12">
        <v>20.586218717860813</v>
      </c>
      <c r="O8" s="7">
        <f>AVERAGE(J8:N8)</f>
        <v>16.127746603680514</v>
      </c>
      <c r="P8" s="12">
        <f>AVERAGE(E8:N8)</f>
        <v>15.102103924591509</v>
      </c>
    </row>
    <row r="9" spans="1:16" x14ac:dyDescent="0.2">
      <c r="A9" s="3"/>
      <c r="B9" s="3" t="s">
        <v>53</v>
      </c>
      <c r="C9" s="3"/>
      <c r="D9" s="3"/>
      <c r="E9" s="12">
        <v>0.99927311557309861</v>
      </c>
      <c r="F9" s="12">
        <v>1.2192880532158081</v>
      </c>
      <c r="G9" s="12">
        <v>1.404480224854447</v>
      </c>
      <c r="H9" s="12">
        <v>1.4523672766062197</v>
      </c>
      <c r="I9" s="12">
        <v>1.6578249336870026</v>
      </c>
      <c r="J9" s="12">
        <v>0.94704443216794254</v>
      </c>
      <c r="K9" s="12">
        <v>1.4948041566746604</v>
      </c>
      <c r="L9" s="12">
        <v>1.3602391629297457</v>
      </c>
      <c r="M9" s="12">
        <v>2.2006897684348825</v>
      </c>
      <c r="N9" s="12">
        <v>1.9454919437778539</v>
      </c>
      <c r="O9" s="7">
        <f>AVERAGE(J9:N9)</f>
        <v>1.589653892797017</v>
      </c>
      <c r="P9" s="12">
        <f>AVERAGE(E9:N9)</f>
        <v>1.4681503067921662</v>
      </c>
    </row>
    <row r="10" spans="1:16" x14ac:dyDescent="0.2">
      <c r="A10" s="2"/>
      <c r="B10" s="3" t="s">
        <v>54</v>
      </c>
      <c r="C10" s="3"/>
      <c r="D10" s="3"/>
      <c r="E10" s="12">
        <v>0.19725873805846353</v>
      </c>
      <c r="F10" s="12">
        <v>0.32543145169594501</v>
      </c>
      <c r="G10" s="12">
        <v>0.61114876530817108</v>
      </c>
      <c r="H10" s="12">
        <v>0.81234101911873302</v>
      </c>
      <c r="I10" s="12">
        <v>1.177055702917772</v>
      </c>
      <c r="J10" s="12">
        <v>1.2785099834267224</v>
      </c>
      <c r="K10" s="12">
        <v>0.35971223021582738</v>
      </c>
      <c r="L10" s="12">
        <v>0.19431988041853512</v>
      </c>
      <c r="M10" s="12">
        <v>1.0346526523238626</v>
      </c>
      <c r="N10" s="12">
        <v>0.35138841275282823</v>
      </c>
      <c r="O10" s="7">
        <f>AVERAGE(J10:N10)</f>
        <v>0.64371663182755512</v>
      </c>
      <c r="P10" s="12">
        <f>AVERAGE(E10:N10)</f>
        <v>0.6341818836236861</v>
      </c>
    </row>
    <row r="11" spans="1:16" x14ac:dyDescent="0.2">
      <c r="A11" s="3"/>
      <c r="B11" s="3" t="s">
        <v>55</v>
      </c>
      <c r="C11" s="3"/>
      <c r="D11" s="3"/>
      <c r="E11" s="12">
        <v>16.156531853631563</v>
      </c>
      <c r="F11" s="12">
        <v>15.764719504911753</v>
      </c>
      <c r="G11" s="12">
        <v>14.75562899016262</v>
      </c>
      <c r="H11" s="12">
        <v>17.961762533847541</v>
      </c>
      <c r="I11" s="12">
        <v>15.600132625994695</v>
      </c>
      <c r="J11" s="12">
        <v>15.997158866703497</v>
      </c>
      <c r="K11" s="12">
        <v>18.745003996802559</v>
      </c>
      <c r="L11" s="12">
        <v>17.264573991031387</v>
      </c>
      <c r="M11" s="12">
        <v>16.915749712596487</v>
      </c>
      <c r="N11" s="12">
        <v>22.883099074391495</v>
      </c>
      <c r="O11" s="12">
        <f>SUM(O8:O10)</f>
        <v>18.361117128305086</v>
      </c>
      <c r="P11" s="12">
        <f>SUM(P8:P10)</f>
        <v>17.204436115007361</v>
      </c>
    </row>
    <row r="12" spans="1:16" x14ac:dyDescent="0.2">
      <c r="A12" s="3"/>
      <c r="B12" s="3"/>
      <c r="C12" s="3"/>
      <c r="D12" s="3"/>
      <c r="E12" s="12"/>
      <c r="F12" s="12"/>
      <c r="G12" s="12"/>
      <c r="H12" s="12"/>
      <c r="I12" s="12"/>
      <c r="J12" s="12"/>
      <c r="K12" s="12"/>
      <c r="L12" s="12"/>
      <c r="M12" s="12"/>
      <c r="N12" s="12"/>
      <c r="O12" s="12"/>
      <c r="P12" s="13"/>
    </row>
    <row r="13" spans="1:16" x14ac:dyDescent="0.2">
      <c r="A13" s="2" t="s">
        <v>56</v>
      </c>
      <c r="B13" s="3"/>
      <c r="C13" s="3"/>
      <c r="D13" s="3"/>
      <c r="E13" s="12"/>
      <c r="F13" s="12"/>
      <c r="G13" s="12"/>
      <c r="H13" s="12"/>
      <c r="I13" s="12"/>
      <c r="J13" s="12"/>
      <c r="K13" s="12"/>
      <c r="L13" s="12"/>
      <c r="M13" s="12"/>
      <c r="N13" s="12"/>
      <c r="O13" s="12"/>
      <c r="P13" s="13"/>
    </row>
    <row r="14" spans="1:16" x14ac:dyDescent="0.2">
      <c r="A14" s="3"/>
      <c r="B14" s="3" t="s">
        <v>57</v>
      </c>
      <c r="C14" s="3"/>
      <c r="D14" s="3"/>
      <c r="E14" s="12">
        <v>4.000658238468433</v>
      </c>
      <c r="F14" s="12">
        <v>3.9201860699796121</v>
      </c>
      <c r="G14" s="12">
        <v>3.7980670548082718</v>
      </c>
      <c r="H14" s="12">
        <v>3.7170755723311726</v>
      </c>
      <c r="I14" s="12">
        <v>3.7135278514588861</v>
      </c>
      <c r="J14" s="12">
        <v>3.961802541235893</v>
      </c>
      <c r="K14" s="12">
        <v>3.8689048760991209</v>
      </c>
      <c r="L14" s="12">
        <v>3.9013452914798203</v>
      </c>
      <c r="M14" s="12">
        <v>4.1468221382821477</v>
      </c>
      <c r="N14" s="12">
        <v>5.0908467603702432</v>
      </c>
      <c r="O14" s="12">
        <f>AVERAGE(J14:N14)</f>
        <v>4.1939443214934453</v>
      </c>
      <c r="P14" s="12">
        <f t="shared" ref="P14:P27" si="0">AVERAGE(E14:N14)</f>
        <v>4.0119236394513598</v>
      </c>
    </row>
    <row r="15" spans="1:16" x14ac:dyDescent="0.2">
      <c r="A15" s="3"/>
      <c r="B15" s="3" t="s">
        <v>58</v>
      </c>
      <c r="C15" s="3"/>
      <c r="D15" s="3"/>
      <c r="E15" s="12">
        <v>1.1142337394885879</v>
      </c>
      <c r="F15" s="12">
        <v>1.0684694276829294</v>
      </c>
      <c r="G15" s="12">
        <v>1.3892800642441279</v>
      </c>
      <c r="H15" s="12">
        <v>2.0103388856978746</v>
      </c>
      <c r="I15" s="12">
        <v>1.6246684350132625</v>
      </c>
      <c r="J15" s="12">
        <v>1.6731118301633652</v>
      </c>
      <c r="K15" s="12">
        <v>1.6546762589928059</v>
      </c>
      <c r="L15" s="12">
        <v>1.7563527653213751</v>
      </c>
      <c r="M15" s="12">
        <v>1.6997865002463459</v>
      </c>
      <c r="N15" s="12">
        <v>1.9626328419609187</v>
      </c>
      <c r="O15" s="12">
        <f t="shared" ref="O15:O27" si="1">AVERAGE(J15:N15)</f>
        <v>1.7493120393369623</v>
      </c>
      <c r="P15" s="12">
        <f t="shared" si="0"/>
        <v>1.5953550748811591</v>
      </c>
    </row>
    <row r="16" spans="1:16" x14ac:dyDescent="0.2">
      <c r="A16" s="3"/>
      <c r="B16" s="3" t="s">
        <v>20</v>
      </c>
      <c r="C16" s="3"/>
      <c r="D16" s="3"/>
      <c r="E16" s="12">
        <v>0.44850332742215371</v>
      </c>
      <c r="F16" s="12">
        <v>0.43678831064522106</v>
      </c>
      <c r="G16" s="12">
        <v>0.41296205581208595</v>
      </c>
      <c r="H16" s="12">
        <v>0.656437187166653</v>
      </c>
      <c r="I16" s="12">
        <v>0.54708222811671092</v>
      </c>
      <c r="J16" s="12">
        <v>0.72606739799542264</v>
      </c>
      <c r="K16" s="12">
        <v>0.87130295763389287</v>
      </c>
      <c r="L16" s="12">
        <v>1.4573991031390132</v>
      </c>
      <c r="M16" s="12">
        <v>1.5930366234192808</v>
      </c>
      <c r="N16" s="12">
        <v>2.6482687692835105</v>
      </c>
      <c r="O16" s="12">
        <f t="shared" si="1"/>
        <v>1.4592149702942239</v>
      </c>
      <c r="P16" s="12">
        <f t="shared" si="0"/>
        <v>0.97978479606339453</v>
      </c>
    </row>
    <row r="17" spans="1:16" x14ac:dyDescent="0.2">
      <c r="A17" s="3"/>
      <c r="B17" s="3" t="s">
        <v>28</v>
      </c>
      <c r="C17" s="3"/>
      <c r="D17" s="3"/>
      <c r="E17" s="12">
        <v>2.9381995690559281E-2</v>
      </c>
      <c r="F17" s="12">
        <v>2.8919105381304447E-2</v>
      </c>
      <c r="G17" s="12">
        <v>0.15273238305561132</v>
      </c>
      <c r="H17" s="12">
        <v>2.4616394518749488E-2</v>
      </c>
      <c r="I17" s="12">
        <v>8.2891246684350134E-2</v>
      </c>
      <c r="J17" s="12">
        <v>0</v>
      </c>
      <c r="K17" s="12">
        <v>0</v>
      </c>
      <c r="L17" s="12">
        <v>3.7369207772795211E-2</v>
      </c>
      <c r="M17" s="12">
        <v>8.2115289866973237E-3</v>
      </c>
      <c r="N17" s="12">
        <v>0</v>
      </c>
      <c r="O17" s="12">
        <f t="shared" si="1"/>
        <v>9.1161473518985067E-3</v>
      </c>
      <c r="P17" s="12">
        <f t="shared" si="0"/>
        <v>3.6412186209006721E-2</v>
      </c>
    </row>
    <row r="18" spans="1:16" x14ac:dyDescent="0.2">
      <c r="A18" s="3"/>
      <c r="B18" s="3" t="s">
        <v>59</v>
      </c>
      <c r="C18" s="3"/>
      <c r="D18" s="3"/>
      <c r="E18" s="12">
        <v>6.5182388497988311E-2</v>
      </c>
      <c r="F18" s="12">
        <v>5.3006157711555493E-2</v>
      </c>
      <c r="G18" s="12">
        <v>5.0277454326440478E-2</v>
      </c>
      <c r="H18" s="12">
        <v>3.282185935833265E-2</v>
      </c>
      <c r="I18" s="12">
        <v>3.3156498673740056E-2</v>
      </c>
      <c r="J18" s="12">
        <v>3.1568147738931421E-2</v>
      </c>
      <c r="K18" s="12">
        <v>4.7961630695443645E-2</v>
      </c>
      <c r="L18" s="12">
        <v>6.726457399103139E-2</v>
      </c>
      <c r="M18" s="12">
        <v>9.8538347840367871E-2</v>
      </c>
      <c r="N18" s="12">
        <v>8.5704490915323964E-2</v>
      </c>
      <c r="O18" s="12">
        <f t="shared" si="1"/>
        <v>6.6207438236219648E-2</v>
      </c>
      <c r="P18" s="12">
        <f t="shared" si="0"/>
        <v>5.654815497491552E-2</v>
      </c>
    </row>
    <row r="19" spans="1:16" x14ac:dyDescent="0.2">
      <c r="A19" s="3"/>
      <c r="B19" s="3" t="s">
        <v>12</v>
      </c>
      <c r="C19" s="3"/>
      <c r="D19" s="3"/>
      <c r="E19" s="12">
        <v>3.4801975478138174E-2</v>
      </c>
      <c r="F19" s="12">
        <v>5.9668533888007913E-2</v>
      </c>
      <c r="G19" s="12">
        <v>7.8266211604095581E-2</v>
      </c>
      <c r="H19" s="12">
        <v>0.11487650775416428</v>
      </c>
      <c r="I19" s="12">
        <v>0.10775862068965517</v>
      </c>
      <c r="J19" s="12">
        <v>7.1028332412595693E-2</v>
      </c>
      <c r="K19" s="12">
        <v>0.10391686650679458</v>
      </c>
      <c r="L19" s="12">
        <v>0.12705530642750373</v>
      </c>
      <c r="M19" s="12">
        <v>0.18886516669403844</v>
      </c>
      <c r="N19" s="12">
        <v>0.12855673637298592</v>
      </c>
      <c r="O19" s="12">
        <f t="shared" si="1"/>
        <v>0.12388448168278368</v>
      </c>
      <c r="P19" s="12">
        <f t="shared" si="0"/>
        <v>0.10147942578279796</v>
      </c>
    </row>
    <row r="20" spans="1:16" x14ac:dyDescent="0.2">
      <c r="A20" s="3"/>
      <c r="B20" s="3" t="s">
        <v>60</v>
      </c>
      <c r="C20" s="3"/>
      <c r="D20" s="3"/>
      <c r="E20" s="12">
        <v>5.5840054916766788E-2</v>
      </c>
      <c r="F20" s="12">
        <v>4.8540169285581893E-2</v>
      </c>
      <c r="G20" s="12">
        <v>5.4662116040955638E-2</v>
      </c>
      <c r="H20" s="12">
        <v>6.56437187166653E-2</v>
      </c>
      <c r="I20" s="12">
        <v>5.8023872679045095E-2</v>
      </c>
      <c r="J20" s="12">
        <v>4.7352221608397131E-2</v>
      </c>
      <c r="K20" s="12">
        <v>4.7961630695443645E-2</v>
      </c>
      <c r="L20" s="12">
        <v>4.4843049327354258E-2</v>
      </c>
      <c r="M20" s="12">
        <v>4.9269173920183935E-2</v>
      </c>
      <c r="N20" s="12">
        <v>4.2852245457661982E-2</v>
      </c>
      <c r="O20" s="12">
        <f t="shared" si="1"/>
        <v>4.6455664201808189E-2</v>
      </c>
      <c r="P20" s="12">
        <f t="shared" si="0"/>
        <v>5.1498825264805571E-2</v>
      </c>
    </row>
    <row r="21" spans="1:16" x14ac:dyDescent="0.2">
      <c r="A21" s="3"/>
      <c r="B21" s="3" t="s">
        <v>61</v>
      </c>
      <c r="C21" s="3"/>
      <c r="D21" s="3"/>
      <c r="E21" s="12">
        <v>0.80294147932040516</v>
      </c>
      <c r="F21" s="12">
        <v>0.77722841196943793</v>
      </c>
      <c r="G21" s="12">
        <v>0.80502389078498293</v>
      </c>
      <c r="H21" s="12">
        <v>0.7877246245999836</v>
      </c>
      <c r="I21" s="12">
        <v>0.69628647214854111</v>
      </c>
      <c r="J21" s="12">
        <v>0.66293110251755982</v>
      </c>
      <c r="K21" s="12">
        <v>0.67945643485211837</v>
      </c>
      <c r="L21" s="12">
        <v>0.68011958146487284</v>
      </c>
      <c r="M21" s="12">
        <v>1.092133355230744</v>
      </c>
      <c r="N21" s="12">
        <v>1.0113129928008227</v>
      </c>
      <c r="O21" s="12">
        <f t="shared" si="1"/>
        <v>0.82519069337322359</v>
      </c>
      <c r="P21" s="12">
        <f t="shared" si="0"/>
        <v>0.79951583456894704</v>
      </c>
    </row>
    <row r="22" spans="1:16" x14ac:dyDescent="0.2">
      <c r="A22" s="3"/>
      <c r="B22" s="3" t="s">
        <v>62</v>
      </c>
      <c r="C22" s="3"/>
      <c r="D22" s="3"/>
      <c r="E22" s="12">
        <v>0.57858284232404711</v>
      </c>
      <c r="F22" s="12">
        <v>0.56395916139794466</v>
      </c>
      <c r="G22" s="12">
        <v>0.42713912868901832</v>
      </c>
      <c r="H22" s="12">
        <v>0.76310823008123407</v>
      </c>
      <c r="I22" s="12">
        <v>0.80404509283819625</v>
      </c>
      <c r="J22" s="12">
        <v>0.44195406834503986</v>
      </c>
      <c r="K22" s="12">
        <v>0.55155875299760193</v>
      </c>
      <c r="L22" s="12">
        <v>0.5605381165919282</v>
      </c>
      <c r="M22" s="12">
        <v>0.85399901461652161</v>
      </c>
      <c r="N22" s="12">
        <v>0.88275625642783673</v>
      </c>
      <c r="O22" s="12">
        <f t="shared" si="1"/>
        <v>0.65816124179578572</v>
      </c>
      <c r="P22" s="12">
        <f t="shared" si="0"/>
        <v>0.64276406643093686</v>
      </c>
    </row>
    <row r="23" spans="1:16" x14ac:dyDescent="0.2">
      <c r="A23" s="3"/>
      <c r="B23" s="3" t="s">
        <v>63</v>
      </c>
      <c r="C23" s="3"/>
      <c r="D23" s="3"/>
      <c r="E23" s="12">
        <v>0.2471082889994852</v>
      </c>
      <c r="F23" s="12">
        <v>0.28421257491195917</v>
      </c>
      <c r="G23" s="12">
        <v>0.22749086528809478</v>
      </c>
      <c r="H23" s="12">
        <v>0.32001312874374332</v>
      </c>
      <c r="I23" s="12">
        <v>0.27354111405835546</v>
      </c>
      <c r="J23" s="12">
        <v>0.45773814221450559</v>
      </c>
      <c r="K23" s="12">
        <v>0.43165467625899284</v>
      </c>
      <c r="L23" s="12">
        <v>0.37369207772795215</v>
      </c>
      <c r="M23" s="12">
        <v>0.38594186237477418</v>
      </c>
      <c r="N23" s="12">
        <v>0.48851559821734658</v>
      </c>
      <c r="O23" s="12">
        <f t="shared" si="1"/>
        <v>0.42750847135871428</v>
      </c>
      <c r="P23" s="12">
        <f t="shared" si="0"/>
        <v>0.34899083287952093</v>
      </c>
    </row>
    <row r="24" spans="1:16" x14ac:dyDescent="0.2">
      <c r="A24" s="3"/>
      <c r="B24" s="3" t="s">
        <v>23</v>
      </c>
      <c r="C24" s="3"/>
      <c r="D24" s="3"/>
      <c r="E24" s="12">
        <v>0.3852464580592263</v>
      </c>
      <c r="F24" s="12">
        <v>0.32169759252013097</v>
      </c>
      <c r="G24" s="12">
        <v>0.39681188516362176</v>
      </c>
      <c r="H24" s="12">
        <v>0.41847870681874128</v>
      </c>
      <c r="I24" s="12">
        <v>0.33156498673740054</v>
      </c>
      <c r="J24" s="12">
        <v>0.31568147738931418</v>
      </c>
      <c r="K24" s="12">
        <v>0.36770583533173462</v>
      </c>
      <c r="L24" s="12">
        <v>0.35127055306427502</v>
      </c>
      <c r="M24" s="12">
        <v>0.34488421744128755</v>
      </c>
      <c r="N24" s="12">
        <v>0.3770997600274254</v>
      </c>
      <c r="O24" s="12">
        <f t="shared" si="1"/>
        <v>0.35132836865080741</v>
      </c>
      <c r="P24" s="12">
        <f t="shared" si="0"/>
        <v>0.36104414725531575</v>
      </c>
    </row>
    <row r="25" spans="1:16" x14ac:dyDescent="0.2">
      <c r="A25" s="3"/>
      <c r="B25" s="3" t="s">
        <v>4</v>
      </c>
      <c r="C25" s="3"/>
      <c r="D25" s="3"/>
      <c r="E25" s="12">
        <v>0.36399443205003534</v>
      </c>
      <c r="F25" s="12">
        <v>0.34322219247482344</v>
      </c>
      <c r="G25" s="12">
        <v>0.39673880746837986</v>
      </c>
      <c r="H25" s="12">
        <v>0.50873882005415605</v>
      </c>
      <c r="I25" s="12">
        <v>0.42274535809018565</v>
      </c>
      <c r="J25" s="12">
        <v>0.38670980980190989</v>
      </c>
      <c r="K25" s="12">
        <v>0.38369304556354916</v>
      </c>
      <c r="L25" s="12">
        <v>0.35874439461883406</v>
      </c>
      <c r="M25" s="12">
        <v>0.509114797175234</v>
      </c>
      <c r="N25" s="12">
        <v>0.40281110730202258</v>
      </c>
      <c r="O25" s="12">
        <f t="shared" si="1"/>
        <v>0.40821463089230992</v>
      </c>
      <c r="P25" s="12">
        <f t="shared" si="0"/>
        <v>0.407651276459913</v>
      </c>
    </row>
    <row r="26" spans="1:16" x14ac:dyDescent="0.2">
      <c r="A26" s="3"/>
      <c r="B26" s="3" t="s">
        <v>64</v>
      </c>
      <c r="C26" s="3"/>
      <c r="D26" s="3"/>
      <c r="E26" s="12">
        <v>0.14206052285338372</v>
      </c>
      <c r="F26" s="12">
        <v>0.13837242828016558</v>
      </c>
      <c r="G26" s="12">
        <v>0.18912507528608713</v>
      </c>
      <c r="H26" s="12">
        <v>0.1969311561499959</v>
      </c>
      <c r="I26" s="12">
        <v>0.17407161803713528</v>
      </c>
      <c r="J26" s="12">
        <v>0.15784073869465709</v>
      </c>
      <c r="K26" s="12">
        <v>0.16786570743405277</v>
      </c>
      <c r="L26" s="12">
        <v>0.14947683109118085</v>
      </c>
      <c r="M26" s="12">
        <v>0.2134997536541304</v>
      </c>
      <c r="N26" s="12">
        <v>0.15426808364758313</v>
      </c>
      <c r="O26" s="12">
        <f t="shared" si="1"/>
        <v>0.16859022290432085</v>
      </c>
      <c r="P26" s="12">
        <f t="shared" si="0"/>
        <v>0.16835119151283717</v>
      </c>
    </row>
    <row r="27" spans="1:16" x14ac:dyDescent="0.2">
      <c r="A27" s="3"/>
      <c r="B27" s="3" t="s">
        <v>65</v>
      </c>
      <c r="C27" s="3"/>
      <c r="D27" s="3"/>
      <c r="E27" s="12">
        <v>0.10283698491695747</v>
      </c>
      <c r="F27" s="12">
        <v>6.5452354964268794E-2</v>
      </c>
      <c r="G27" s="12">
        <v>0.18941738606705483</v>
      </c>
      <c r="H27" s="12">
        <v>0.22975301550832855</v>
      </c>
      <c r="I27" s="12">
        <v>0.1243368700265252</v>
      </c>
      <c r="J27" s="12">
        <v>0.25254518191145137</v>
      </c>
      <c r="K27" s="12">
        <v>0.32773780975219824</v>
      </c>
      <c r="L27" s="12">
        <v>0.39611360239162924</v>
      </c>
      <c r="M27" s="12">
        <v>0.13138446378715718</v>
      </c>
      <c r="N27" s="12">
        <v>0.3770997600274254</v>
      </c>
      <c r="O27" s="12">
        <f t="shared" si="1"/>
        <v>0.29697616357397222</v>
      </c>
      <c r="P27" s="12">
        <f t="shared" si="0"/>
        <v>0.21966774293529961</v>
      </c>
    </row>
    <row r="28" spans="1:16" x14ac:dyDescent="0.2">
      <c r="A28" s="3"/>
      <c r="B28" s="2" t="s">
        <v>66</v>
      </c>
      <c r="C28" s="3"/>
      <c r="D28" s="3"/>
      <c r="E28" s="12">
        <v>8.3713727284861683</v>
      </c>
      <c r="F28" s="12">
        <v>8.1097224910929437</v>
      </c>
      <c r="G28" s="12">
        <v>8.5679943786388311</v>
      </c>
      <c r="H28" s="12">
        <v>9.8465578074997939</v>
      </c>
      <c r="I28" s="12">
        <v>8.9937002652519897</v>
      </c>
      <c r="J28" s="12">
        <v>9.1863309920290437</v>
      </c>
      <c r="K28" s="12">
        <v>9.5043964828137497</v>
      </c>
      <c r="L28" s="12">
        <v>10.261584454409565</v>
      </c>
      <c r="M28" s="12">
        <v>11.315486943668912</v>
      </c>
      <c r="N28" s="12">
        <v>13.652725402811107</v>
      </c>
      <c r="O28" s="12">
        <f>SUM(O14:O27)</f>
        <v>10.784104855146474</v>
      </c>
      <c r="P28" s="12">
        <f>SUM(P14:P27)</f>
        <v>9.7809871946702085</v>
      </c>
    </row>
    <row r="29" spans="1:16" x14ac:dyDescent="0.2">
      <c r="A29" s="3"/>
      <c r="B29" s="3"/>
      <c r="C29" s="3"/>
      <c r="D29" s="3"/>
      <c r="E29" s="12"/>
      <c r="F29" s="12"/>
      <c r="G29" s="12"/>
      <c r="H29" s="12"/>
      <c r="I29" s="12"/>
      <c r="J29" s="12"/>
      <c r="K29" s="12"/>
      <c r="L29" s="12"/>
      <c r="M29" s="12"/>
      <c r="N29" s="12"/>
      <c r="O29" s="12"/>
      <c r="P29" s="13"/>
    </row>
    <row r="30" spans="1:16" x14ac:dyDescent="0.2">
      <c r="A30" s="3"/>
      <c r="B30" s="3" t="s">
        <v>28</v>
      </c>
      <c r="C30" s="3"/>
      <c r="D30" s="3"/>
      <c r="E30" s="12">
        <v>3.8581698224739253E-2</v>
      </c>
      <c r="F30" s="12">
        <v>5.7691784912576968E-2</v>
      </c>
      <c r="G30" s="12">
        <v>8.2943184099578404E-2</v>
      </c>
      <c r="H30" s="12">
        <v>0.1312874374333306</v>
      </c>
      <c r="I30" s="12">
        <v>0.10775862068965517</v>
      </c>
      <c r="J30" s="12">
        <v>7.8920369347328545E-2</v>
      </c>
      <c r="K30" s="12">
        <v>7.9936051159072749E-2</v>
      </c>
      <c r="L30" s="12">
        <v>8.9686098654708515E-2</v>
      </c>
      <c r="M30" s="12">
        <v>9.8538347840367871E-2</v>
      </c>
      <c r="N30" s="12">
        <v>0.12855673637298592</v>
      </c>
      <c r="O30" s="12">
        <f>AVERAGE(J30:N30)</f>
        <v>9.5127520674892718E-2</v>
      </c>
      <c r="P30" s="12">
        <f t="shared" ref="P30:P36" si="2">AVERAGE(E30:N30)</f>
        <v>8.9390032873434402E-2</v>
      </c>
    </row>
    <row r="31" spans="1:16" x14ac:dyDescent="0.2">
      <c r="A31" s="3"/>
      <c r="B31" s="3" t="s">
        <v>11</v>
      </c>
      <c r="C31" s="3"/>
      <c r="D31" s="3"/>
      <c r="E31" s="12">
        <v>0.35885971435653957</v>
      </c>
      <c r="F31" s="12">
        <v>0.32169759252013097</v>
      </c>
      <c r="G31" s="12">
        <v>0.3726962457337884</v>
      </c>
      <c r="H31" s="12">
        <v>0.50873882005415605</v>
      </c>
      <c r="I31" s="12">
        <v>0.46419098143236076</v>
      </c>
      <c r="J31" s="12">
        <v>0.43406203141030703</v>
      </c>
      <c r="K31" s="12">
        <v>0.43165467625899284</v>
      </c>
      <c r="L31" s="12">
        <v>0.44843049327354256</v>
      </c>
      <c r="M31" s="12">
        <v>0.59123008704220725</v>
      </c>
      <c r="N31" s="12">
        <v>0.85704490915323961</v>
      </c>
      <c r="O31" s="12">
        <f t="shared" ref="O31:O36" si="3">AVERAGE(J31:N31)</f>
        <v>0.55248443942765779</v>
      </c>
      <c r="P31" s="12">
        <f t="shared" si="2"/>
        <v>0.47886055512352649</v>
      </c>
    </row>
    <row r="32" spans="1:16" x14ac:dyDescent="0.2">
      <c r="A32" s="3"/>
      <c r="B32" s="3" t="s">
        <v>25</v>
      </c>
      <c r="C32" s="3"/>
      <c r="D32" s="3"/>
      <c r="E32" s="12">
        <v>0.17472303262589864</v>
      </c>
      <c r="F32" s="12">
        <v>0.12482803715221287</v>
      </c>
      <c r="G32" s="12">
        <v>0.28924151776751655</v>
      </c>
      <c r="H32" s="12">
        <v>0.36924591778124227</v>
      </c>
      <c r="I32" s="12">
        <v>0.14920424403183025</v>
      </c>
      <c r="J32" s="12">
        <v>0.17362481256412282</v>
      </c>
      <c r="K32" s="12">
        <v>0.18385291766586731</v>
      </c>
      <c r="L32" s="12">
        <v>0.20926756352765319</v>
      </c>
      <c r="M32" s="12">
        <v>0.33667268845459025</v>
      </c>
      <c r="N32" s="12">
        <v>0.33424751456976343</v>
      </c>
      <c r="O32" s="12">
        <f t="shared" si="3"/>
        <v>0.24753309935639942</v>
      </c>
      <c r="P32" s="12">
        <f t="shared" si="2"/>
        <v>0.23449082461406973</v>
      </c>
    </row>
    <row r="33" spans="1:16" x14ac:dyDescent="0.2">
      <c r="A33" s="3"/>
      <c r="B33" s="3" t="s">
        <v>26</v>
      </c>
      <c r="C33" s="3"/>
      <c r="D33" s="3"/>
      <c r="E33" s="12">
        <v>5.7123734340140737E-2</v>
      </c>
      <c r="F33" s="12">
        <v>0.15374714253351732</v>
      </c>
      <c r="G33" s="12">
        <v>0.1226974503111825</v>
      </c>
      <c r="H33" s="12">
        <v>9.846557807499795E-2</v>
      </c>
      <c r="I33" s="12">
        <v>0.17407161803713528</v>
      </c>
      <c r="J33" s="12">
        <v>8.6812406282061411E-2</v>
      </c>
      <c r="K33" s="12">
        <v>0.47162270183852922</v>
      </c>
      <c r="L33" s="12">
        <v>0.49327354260089684</v>
      </c>
      <c r="M33" s="12">
        <v>0.59123008704220725</v>
      </c>
      <c r="N33" s="12">
        <v>0.72848817278025368</v>
      </c>
      <c r="O33" s="12">
        <f t="shared" si="3"/>
        <v>0.47428538210878968</v>
      </c>
      <c r="P33" s="12">
        <f t="shared" si="2"/>
        <v>0.2977532433840922</v>
      </c>
    </row>
    <row r="34" spans="1:16" x14ac:dyDescent="0.2">
      <c r="A34" s="3"/>
      <c r="B34" s="3" t="s">
        <v>67</v>
      </c>
      <c r="C34" s="3"/>
      <c r="D34" s="3"/>
      <c r="E34" s="12">
        <v>2.232175886200256E-2</v>
      </c>
      <c r="F34" s="12">
        <v>7.1821879440657377E-2</v>
      </c>
      <c r="G34" s="12">
        <v>8.8570166633206188E-2</v>
      </c>
      <c r="H34" s="12">
        <v>0.18052022647082958</v>
      </c>
      <c r="I34" s="12">
        <v>9.1180371352785144E-2</v>
      </c>
      <c r="J34" s="12">
        <v>7.1028332412595693E-2</v>
      </c>
      <c r="K34" s="12">
        <v>7.9936051159072749E-2</v>
      </c>
      <c r="L34" s="12">
        <v>0.21674140508221224</v>
      </c>
      <c r="M34" s="12">
        <v>0.13959599277385448</v>
      </c>
      <c r="N34" s="12">
        <v>0.17140898183064793</v>
      </c>
      <c r="O34" s="12">
        <f t="shared" si="3"/>
        <v>0.13574215265167661</v>
      </c>
      <c r="P34" s="12">
        <f t="shared" si="2"/>
        <v>0.1133125166017864</v>
      </c>
    </row>
    <row r="35" spans="1:16" x14ac:dyDescent="0.2">
      <c r="A35" s="3"/>
      <c r="B35" s="3" t="s">
        <v>68</v>
      </c>
      <c r="C35" s="3"/>
      <c r="D35" s="3"/>
      <c r="E35" s="12">
        <v>4.4572202200484343E-2</v>
      </c>
      <c r="F35" s="12">
        <v>4.6636633235166917E-2</v>
      </c>
      <c r="G35" s="12">
        <v>4.6038948002409159E-2</v>
      </c>
      <c r="H35" s="12">
        <v>6.56437187166653E-2</v>
      </c>
      <c r="I35" s="12">
        <v>5.8023872679045095E-2</v>
      </c>
      <c r="J35" s="12">
        <v>3.1568147738931421E-2</v>
      </c>
      <c r="K35" s="12">
        <v>3.1974420463629097E-2</v>
      </c>
      <c r="L35" s="12">
        <v>4.4843049327354258E-2</v>
      </c>
      <c r="M35" s="12">
        <v>4.9269173920183935E-2</v>
      </c>
      <c r="N35" s="12">
        <v>4.2852245457661982E-2</v>
      </c>
      <c r="O35" s="12">
        <f t="shared" si="3"/>
        <v>4.0101407381552136E-2</v>
      </c>
      <c r="P35" s="12">
        <f t="shared" si="2"/>
        <v>4.6142241174153151E-2</v>
      </c>
    </row>
    <row r="36" spans="1:16" x14ac:dyDescent="0.2">
      <c r="A36" s="3"/>
      <c r="B36" s="3" t="s">
        <v>14</v>
      </c>
      <c r="C36" s="14"/>
      <c r="D36" s="14"/>
      <c r="E36" s="12">
        <v>6.0760826039700254E-2</v>
      </c>
      <c r="F36" s="12">
        <v>9.4298247420557285E-2</v>
      </c>
      <c r="G36" s="12">
        <v>0.17640955631399319</v>
      </c>
      <c r="H36" s="12">
        <v>0.15590383195208007</v>
      </c>
      <c r="I36" s="12">
        <v>0.16578249336870027</v>
      </c>
      <c r="J36" s="12">
        <v>0.22097703417251993</v>
      </c>
      <c r="K36" s="12">
        <v>0.14388489208633093</v>
      </c>
      <c r="L36" s="12">
        <v>9.7159940209267562E-2</v>
      </c>
      <c r="M36" s="12">
        <v>5.7480702906881259E-2</v>
      </c>
      <c r="N36" s="12">
        <v>0.17140898183064793</v>
      </c>
      <c r="O36" s="12">
        <f t="shared" si="3"/>
        <v>0.13818231024112951</v>
      </c>
      <c r="P36" s="12">
        <f t="shared" si="2"/>
        <v>0.13440665063006788</v>
      </c>
    </row>
    <row r="37" spans="1:16" x14ac:dyDescent="0.2">
      <c r="A37" s="3"/>
      <c r="B37" s="2" t="s">
        <v>69</v>
      </c>
      <c r="C37" s="3"/>
      <c r="D37" s="3"/>
      <c r="E37" s="12">
        <v>0.75694296664950533</v>
      </c>
      <c r="F37" s="12">
        <v>0.87072131721481971</v>
      </c>
      <c r="G37" s="12">
        <v>1.1785970688616747</v>
      </c>
      <c r="H37" s="12">
        <v>1.5098055304833018</v>
      </c>
      <c r="I37" s="12">
        <v>1.210212201591512</v>
      </c>
      <c r="J37" s="12">
        <v>1.0969931339278669</v>
      </c>
      <c r="K37" s="12">
        <v>1.4228617106314949</v>
      </c>
      <c r="L37" s="12">
        <v>1.5994020926756352</v>
      </c>
      <c r="M37" s="12">
        <v>1.8640170799802924</v>
      </c>
      <c r="N37" s="12">
        <v>2.4340075419952005</v>
      </c>
      <c r="O37" s="12">
        <f>SUM(O30:O36)</f>
        <v>1.683456311842098</v>
      </c>
      <c r="P37" s="12">
        <f>SUM(P30:P36)</f>
        <v>1.3943560644011301</v>
      </c>
    </row>
    <row r="38" spans="1:16" x14ac:dyDescent="0.2">
      <c r="A38" s="3"/>
      <c r="B38" s="2"/>
      <c r="C38" s="3"/>
      <c r="D38" s="3"/>
      <c r="E38" s="12"/>
      <c r="F38" s="12"/>
      <c r="G38" s="12"/>
      <c r="H38" s="12"/>
      <c r="I38" s="12"/>
      <c r="J38" s="12"/>
      <c r="K38" s="12"/>
      <c r="L38" s="12"/>
      <c r="M38" s="12"/>
      <c r="N38" s="12"/>
      <c r="O38" s="12"/>
      <c r="P38" s="13"/>
    </row>
    <row r="39" spans="1:16" x14ac:dyDescent="0.2">
      <c r="A39" s="15"/>
      <c r="B39" s="2" t="s">
        <v>70</v>
      </c>
      <c r="C39" s="15"/>
      <c r="D39" s="16"/>
      <c r="E39" s="17">
        <v>9.1283156951356741</v>
      </c>
      <c r="F39" s="17">
        <v>8.9804438083077649</v>
      </c>
      <c r="G39" s="17">
        <v>9.7465914475005047</v>
      </c>
      <c r="H39" s="17">
        <v>11.356363337983096</v>
      </c>
      <c r="I39" s="17">
        <v>10.203912466843502</v>
      </c>
      <c r="J39" s="17">
        <v>10.283324125956909</v>
      </c>
      <c r="K39" s="17">
        <v>10.927258193445244</v>
      </c>
      <c r="L39" s="17">
        <v>11.860986547085201</v>
      </c>
      <c r="M39" s="17">
        <v>13.179504023649203</v>
      </c>
      <c r="N39" s="17">
        <v>16.086732944806307</v>
      </c>
      <c r="O39" s="12">
        <f>O28+O37</f>
        <v>12.467561166988572</v>
      </c>
      <c r="P39" s="12">
        <f>P28+P37</f>
        <v>11.175343259071338</v>
      </c>
    </row>
    <row r="40" spans="1:16" x14ac:dyDescent="0.2">
      <c r="A40" s="15"/>
      <c r="B40" s="2"/>
      <c r="C40" s="16"/>
      <c r="D40" s="18"/>
      <c r="E40" s="13"/>
      <c r="F40" s="13"/>
      <c r="G40" s="13"/>
      <c r="H40" s="13"/>
      <c r="I40" s="13"/>
      <c r="J40" s="13"/>
      <c r="K40" s="13"/>
      <c r="L40" s="13"/>
      <c r="M40" s="13"/>
      <c r="N40" s="13"/>
      <c r="O40" s="13"/>
      <c r="P40" s="13"/>
    </row>
    <row r="41" spans="1:16" x14ac:dyDescent="0.2">
      <c r="A41" s="15"/>
      <c r="B41" s="2" t="s">
        <v>71</v>
      </c>
      <c r="C41" s="16"/>
      <c r="D41" s="18"/>
      <c r="E41" s="19">
        <v>7.0282161584958871</v>
      </c>
      <c r="F41" s="20">
        <v>6.7842756966039888</v>
      </c>
      <c r="G41" s="13">
        <v>5.0090375426621154</v>
      </c>
      <c r="H41" s="13">
        <v>6.6053991958644458</v>
      </c>
      <c r="I41" s="13">
        <v>5.396220159151194</v>
      </c>
      <c r="J41" s="13">
        <v>5.713834740746587</v>
      </c>
      <c r="K41" s="13">
        <v>7.8177458033573144</v>
      </c>
      <c r="L41" s="13">
        <v>5.4035874439461882</v>
      </c>
      <c r="M41" s="13">
        <v>3.7362456889472822</v>
      </c>
      <c r="N41" s="13">
        <v>6.7963661295851896</v>
      </c>
      <c r="O41" s="12">
        <f>O11-O39</f>
        <v>5.8935559613165136</v>
      </c>
      <c r="P41" s="12">
        <f>P11-P39</f>
        <v>6.0290928559360228</v>
      </c>
    </row>
  </sheetData>
  <pageMargins left="0.38" right="0.27" top="0.26" bottom="0.31" header="0.24"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3"/>
  <sheetViews>
    <sheetView tabSelected="1" workbookViewId="0">
      <selection activeCell="L9" sqref="L9"/>
    </sheetView>
  </sheetViews>
  <sheetFormatPr defaultRowHeight="15" x14ac:dyDescent="0.25"/>
  <cols>
    <col min="1" max="1" width="3.140625" style="122" customWidth="1"/>
    <col min="2" max="2" width="9.140625" style="122"/>
    <col min="3" max="3" width="117.28515625" style="122" customWidth="1"/>
    <col min="4" max="4" width="15.42578125" style="122" customWidth="1"/>
    <col min="5" max="16384" width="9.140625" style="122"/>
  </cols>
  <sheetData>
    <row r="1" spans="1:4" ht="15.75" thickBot="1" x14ac:dyDescent="0.3">
      <c r="A1" s="121"/>
      <c r="B1" s="121"/>
      <c r="C1" s="121"/>
      <c r="D1" s="121"/>
    </row>
    <row r="2" spans="1:4" ht="19.5" thickBot="1" x14ac:dyDescent="0.35">
      <c r="A2" s="121"/>
      <c r="B2" s="130" t="s">
        <v>116</v>
      </c>
      <c r="C2" s="131"/>
      <c r="D2" s="131"/>
    </row>
    <row r="3" spans="1:4" x14ac:dyDescent="0.25">
      <c r="A3" s="121"/>
    </row>
    <row r="4" spans="1:4" x14ac:dyDescent="0.25">
      <c r="A4" s="121"/>
      <c r="B4" s="132" t="s">
        <v>117</v>
      </c>
      <c r="C4" s="132"/>
      <c r="D4" s="132"/>
    </row>
    <row r="5" spans="1:4" x14ac:dyDescent="0.25">
      <c r="A5" s="121"/>
      <c r="B5" s="123"/>
      <c r="C5" s="124" t="s">
        <v>112</v>
      </c>
      <c r="D5" s="123"/>
    </row>
    <row r="6" spans="1:4" x14ac:dyDescent="0.25">
      <c r="A6" s="121"/>
      <c r="B6" s="123"/>
      <c r="C6" s="125" t="s">
        <v>113</v>
      </c>
      <c r="D6" s="123"/>
    </row>
    <row r="7" spans="1:4" x14ac:dyDescent="0.25">
      <c r="A7" s="121"/>
      <c r="B7" s="123"/>
      <c r="C7" s="126" t="s">
        <v>114</v>
      </c>
      <c r="D7" s="127"/>
    </row>
    <row r="8" spans="1:4" x14ac:dyDescent="0.25">
      <c r="A8" s="121"/>
      <c r="B8" s="123"/>
      <c r="C8" s="123"/>
      <c r="D8" s="123"/>
    </row>
    <row r="9" spans="1:4" ht="251.25" customHeight="1" x14ac:dyDescent="0.25">
      <c r="A9" s="121"/>
      <c r="B9" s="123"/>
      <c r="C9" s="128" t="s">
        <v>118</v>
      </c>
      <c r="D9" s="127"/>
    </row>
    <row r="10" spans="1:4" x14ac:dyDescent="0.25">
      <c r="A10" s="121"/>
      <c r="B10" s="123"/>
      <c r="C10" s="123"/>
      <c r="D10" s="123"/>
    </row>
    <row r="11" spans="1:4" x14ac:dyDescent="0.25">
      <c r="A11" s="121"/>
      <c r="B11" s="123"/>
      <c r="C11" s="129" t="s">
        <v>115</v>
      </c>
      <c r="D11" s="123"/>
    </row>
    <row r="12" spans="1:4" ht="15.75" thickBot="1" x14ac:dyDescent="0.3">
      <c r="A12" s="121"/>
      <c r="B12" s="123"/>
      <c r="C12" s="123"/>
      <c r="D12" s="123"/>
    </row>
    <row r="13" spans="1:4" ht="19.5" thickBot="1" x14ac:dyDescent="0.35">
      <c r="A13" s="121"/>
      <c r="B13" s="133"/>
      <c r="C13" s="134"/>
      <c r="D13" s="134"/>
    </row>
  </sheetData>
  <sheetProtection sheet="1"/>
  <mergeCells count="3">
    <mergeCell ref="B2:D2"/>
    <mergeCell ref="B4:D4"/>
    <mergeCell ref="B13:D1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A94"/>
  <sheetViews>
    <sheetView zoomScaleNormal="100" workbookViewId="0">
      <selection activeCell="P19" sqref="P19"/>
    </sheetView>
  </sheetViews>
  <sheetFormatPr defaultRowHeight="15" x14ac:dyDescent="0.25"/>
  <cols>
    <col min="1" max="1" width="1.7109375" style="26" customWidth="1"/>
    <col min="2" max="2" width="35.5703125" style="26" customWidth="1"/>
    <col min="3" max="3" width="8" style="26" customWidth="1"/>
    <col min="4" max="4" width="12.7109375" style="26" customWidth="1"/>
    <col min="5" max="5" width="2.7109375" style="26" customWidth="1"/>
    <col min="6" max="6" width="14.28515625" style="26" customWidth="1"/>
    <col min="7" max="7" width="16.7109375" style="26" customWidth="1"/>
    <col min="8" max="8" width="15.5703125" style="26" customWidth="1"/>
    <col min="9" max="9" width="2.28515625" style="26" customWidth="1"/>
    <col min="10" max="10" width="12.28515625" style="26" customWidth="1"/>
    <col min="11" max="11" width="10.85546875" style="26" customWidth="1"/>
    <col min="12" max="12" width="3.140625" style="26" customWidth="1"/>
    <col min="13" max="15" width="9.140625" style="26"/>
    <col min="16" max="16" width="17" style="26" bestFit="1" customWidth="1"/>
    <col min="17" max="17" width="5" style="29" bestFit="1" customWidth="1"/>
    <col min="18" max="18" width="10.7109375" style="29" bestFit="1" customWidth="1"/>
    <col min="19" max="19" width="5" style="29" bestFit="1" customWidth="1"/>
    <col min="20" max="20" width="2.5703125" style="26" customWidth="1"/>
    <col min="21" max="21" width="8.42578125" style="26" bestFit="1" customWidth="1"/>
    <col min="22" max="22" width="10.7109375" style="26" bestFit="1" customWidth="1"/>
    <col min="23" max="23" width="5" style="26" bestFit="1" customWidth="1"/>
    <col min="24" max="24" width="2.7109375" style="26" customWidth="1"/>
    <col min="25" max="25" width="5.7109375" style="26" bestFit="1" customWidth="1"/>
    <col min="26" max="26" width="10.7109375" style="26" bestFit="1" customWidth="1"/>
    <col min="27" max="27" width="5" style="26" bestFit="1" customWidth="1"/>
    <col min="28" max="16384" width="9.140625" style="26"/>
  </cols>
  <sheetData>
    <row r="1" spans="1:27" ht="25.5" customHeight="1" x14ac:dyDescent="0.35">
      <c r="A1" s="25" t="s">
        <v>8</v>
      </c>
      <c r="I1" s="27"/>
      <c r="P1" s="28"/>
      <c r="Q1" s="28"/>
      <c r="R1" s="28"/>
      <c r="S1" s="28"/>
      <c r="T1" s="28"/>
      <c r="U1" s="28"/>
      <c r="V1" s="28"/>
      <c r="W1" s="28"/>
      <c r="X1" s="28"/>
      <c r="Y1" s="28"/>
      <c r="Z1" s="28"/>
      <c r="AA1" s="28"/>
    </row>
    <row r="2" spans="1:27" ht="19.5" thickBot="1" x14ac:dyDescent="0.35">
      <c r="B2" s="26" t="s">
        <v>0</v>
      </c>
      <c r="C2" s="29"/>
      <c r="E2" s="30" t="s">
        <v>1</v>
      </c>
      <c r="H2" s="29" t="s">
        <v>2</v>
      </c>
      <c r="I2" s="27"/>
      <c r="J2" s="31" t="s">
        <v>81</v>
      </c>
      <c r="P2" s="28"/>
      <c r="Q2" s="32"/>
      <c r="R2" s="32"/>
      <c r="S2" s="32"/>
      <c r="T2" s="32"/>
      <c r="U2" s="32"/>
      <c r="V2" s="32"/>
      <c r="W2" s="32"/>
      <c r="X2" s="28"/>
      <c r="Y2" s="32"/>
      <c r="Z2" s="32"/>
      <c r="AA2" s="32"/>
    </row>
    <row r="3" spans="1:27" ht="15.75" customHeight="1" thickBot="1" x14ac:dyDescent="0.3">
      <c r="B3" s="138" t="s">
        <v>75</v>
      </c>
      <c r="C3" s="139"/>
      <c r="D3" s="33"/>
      <c r="E3" s="135" t="s">
        <v>76</v>
      </c>
      <c r="F3" s="136"/>
      <c r="G3" s="137"/>
      <c r="H3" s="34">
        <f ca="1">TODAY()</f>
        <v>43962</v>
      </c>
      <c r="I3" s="27"/>
      <c r="J3" s="35" t="s">
        <v>73</v>
      </c>
      <c r="K3" s="111">
        <v>300</v>
      </c>
      <c r="P3" s="30"/>
      <c r="Q3" s="26"/>
      <c r="R3" s="26"/>
      <c r="S3" s="26"/>
      <c r="U3" s="29"/>
      <c r="V3" s="29"/>
      <c r="W3" s="29"/>
      <c r="Y3" s="29"/>
      <c r="Z3" s="29"/>
      <c r="AA3" s="29"/>
    </row>
    <row r="4" spans="1:27" ht="15" customHeight="1" x14ac:dyDescent="0.25">
      <c r="B4" s="33"/>
      <c r="C4" s="33"/>
      <c r="D4" s="33"/>
      <c r="E4" s="33"/>
      <c r="F4" s="36"/>
      <c r="G4" s="36"/>
      <c r="H4" s="34"/>
      <c r="I4" s="27"/>
      <c r="J4" s="37" t="s">
        <v>83</v>
      </c>
      <c r="K4" s="112">
        <v>11000</v>
      </c>
      <c r="P4" s="30"/>
      <c r="Q4" s="26"/>
      <c r="R4" s="26"/>
      <c r="S4" s="26"/>
      <c r="U4" s="29"/>
      <c r="V4" s="29"/>
      <c r="W4" s="29"/>
      <c r="Y4" s="29"/>
      <c r="Z4" s="29"/>
      <c r="AA4" s="29"/>
    </row>
    <row r="5" spans="1:27" ht="19.5" thickBot="1" x14ac:dyDescent="0.35">
      <c r="A5" s="31" t="s">
        <v>95</v>
      </c>
      <c r="D5" s="29"/>
      <c r="E5" s="29"/>
      <c r="I5" s="38"/>
      <c r="J5" s="39" t="s">
        <v>51</v>
      </c>
      <c r="K5" s="113">
        <v>18</v>
      </c>
      <c r="P5" s="30"/>
      <c r="Q5" s="26"/>
      <c r="R5" s="26"/>
      <c r="S5" s="26"/>
      <c r="U5" s="29"/>
      <c r="V5" s="29"/>
      <c r="W5" s="29"/>
      <c r="Y5" s="29"/>
      <c r="Z5" s="29"/>
      <c r="AA5" s="29"/>
    </row>
    <row r="6" spans="1:27" ht="15" customHeight="1" x14ac:dyDescent="0.25">
      <c r="A6" s="40"/>
      <c r="B6" s="41"/>
      <c r="C6" s="42"/>
      <c r="D6" s="42" t="s">
        <v>36</v>
      </c>
      <c r="E6" s="41"/>
      <c r="F6" s="42" t="str">
        <f>IF($B$3="",$B$2,$B$3)</f>
        <v>Sharemilker</v>
      </c>
      <c r="G6" s="42" t="str">
        <f>IF($B$3="",$B$2,$B$3)</f>
        <v>Sharemilker</v>
      </c>
      <c r="H6" s="43" t="str">
        <f>IF($E$3="",$E$2,$E$3)</f>
        <v>Owner</v>
      </c>
      <c r="I6" s="27"/>
      <c r="J6" s="35"/>
      <c r="K6" s="44"/>
      <c r="N6" s="29"/>
      <c r="O6" s="29"/>
      <c r="P6" s="29"/>
      <c r="Q6" s="26"/>
      <c r="R6" s="26"/>
      <c r="S6" s="26"/>
    </row>
    <row r="7" spans="1:27" ht="15" customHeight="1" x14ac:dyDescent="0.25">
      <c r="A7" s="45" t="s">
        <v>44</v>
      </c>
      <c r="B7" s="46"/>
      <c r="C7" s="47" t="s">
        <v>40</v>
      </c>
      <c r="D7" s="47" t="s">
        <v>37</v>
      </c>
      <c r="E7" s="46"/>
      <c r="F7" s="47" t="s">
        <v>3</v>
      </c>
      <c r="G7" s="47" t="s">
        <v>5</v>
      </c>
      <c r="H7" s="48" t="s">
        <v>5</v>
      </c>
      <c r="I7" s="27"/>
      <c r="J7" s="49" t="s">
        <v>72</v>
      </c>
      <c r="K7" s="48" t="s">
        <v>82</v>
      </c>
      <c r="N7" s="29"/>
      <c r="O7" s="29"/>
      <c r="P7" s="29"/>
      <c r="Q7" s="26"/>
      <c r="R7" s="26"/>
      <c r="S7" s="26"/>
    </row>
    <row r="8" spans="1:27" ht="15" customHeight="1" x14ac:dyDescent="0.25">
      <c r="A8" s="39"/>
      <c r="B8" s="28" t="s">
        <v>111</v>
      </c>
      <c r="C8" s="32"/>
      <c r="D8" s="108">
        <v>8400</v>
      </c>
      <c r="E8" s="28"/>
      <c r="F8" s="1">
        <v>0</v>
      </c>
      <c r="G8" s="54">
        <f>F8*D8</f>
        <v>0</v>
      </c>
      <c r="H8" s="55">
        <f>D8-G8</f>
        <v>8400</v>
      </c>
      <c r="I8" s="27"/>
      <c r="J8" s="119"/>
      <c r="K8" s="51"/>
      <c r="N8" s="29"/>
      <c r="O8" s="29"/>
      <c r="P8" s="29"/>
      <c r="Q8" s="26"/>
      <c r="R8" s="26"/>
      <c r="S8" s="26"/>
    </row>
    <row r="9" spans="1:27" x14ac:dyDescent="0.25">
      <c r="A9" s="39"/>
      <c r="B9" s="28" t="s">
        <v>33</v>
      </c>
      <c r="C9" s="28"/>
      <c r="D9" s="108">
        <v>1000000</v>
      </c>
      <c r="E9" s="28"/>
      <c r="F9" s="50"/>
      <c r="G9" s="54"/>
      <c r="H9" s="55"/>
      <c r="I9" s="27"/>
      <c r="J9" s="39"/>
      <c r="K9" s="52"/>
      <c r="N9" s="29"/>
      <c r="O9" s="29"/>
      <c r="P9" s="29"/>
      <c r="Q9" s="26"/>
      <c r="R9" s="26"/>
      <c r="S9" s="26"/>
    </row>
    <row r="10" spans="1:27" x14ac:dyDescent="0.25">
      <c r="A10" s="39"/>
      <c r="B10" s="28" t="s">
        <v>45</v>
      </c>
      <c r="C10" s="109">
        <v>0.03</v>
      </c>
      <c r="D10" s="53">
        <f>D9*C10</f>
        <v>30000</v>
      </c>
      <c r="E10" s="28"/>
      <c r="F10" s="1">
        <v>0</v>
      </c>
      <c r="G10" s="54">
        <f>F10*D10</f>
        <v>0</v>
      </c>
      <c r="H10" s="55">
        <f>D10-G10</f>
        <v>30000</v>
      </c>
      <c r="I10" s="27"/>
      <c r="J10" s="56">
        <f>(G10+H10)/$K$3</f>
        <v>100</v>
      </c>
      <c r="K10" s="57">
        <f t="shared" ref="K10:K15" si="0">J10/($K$4/100)</f>
        <v>0.90909090909090906</v>
      </c>
      <c r="N10" s="29"/>
      <c r="O10" s="29"/>
      <c r="P10" s="29"/>
      <c r="Q10" s="26"/>
      <c r="R10" s="26"/>
      <c r="S10" s="26"/>
    </row>
    <row r="11" spans="1:27" x14ac:dyDescent="0.25">
      <c r="A11" s="39"/>
      <c r="B11" s="28" t="s">
        <v>38</v>
      </c>
      <c r="C11" s="109">
        <v>2.5000000000000001E-3</v>
      </c>
      <c r="D11" s="53">
        <f>D9*C11</f>
        <v>2500</v>
      </c>
      <c r="E11" s="28"/>
      <c r="F11" s="1">
        <v>0</v>
      </c>
      <c r="G11" s="54">
        <f>F11*D11</f>
        <v>0</v>
      </c>
      <c r="H11" s="55">
        <f>D11-G11</f>
        <v>2500</v>
      </c>
      <c r="I11" s="27"/>
      <c r="J11" s="56">
        <f t="shared" ref="J11:J29" si="1">(G11+H11)/$K$3</f>
        <v>8.3333333333333339</v>
      </c>
      <c r="K11" s="57">
        <f t="shared" si="0"/>
        <v>7.575757575757576E-2</v>
      </c>
      <c r="N11" s="29"/>
      <c r="O11" s="29"/>
      <c r="P11" s="29"/>
      <c r="Q11" s="26"/>
      <c r="R11" s="26"/>
      <c r="S11" s="26"/>
    </row>
    <row r="12" spans="1:27" x14ac:dyDescent="0.25">
      <c r="A12" s="39"/>
      <c r="B12" s="28" t="s">
        <v>39</v>
      </c>
      <c r="C12" s="109">
        <v>2E-3</v>
      </c>
      <c r="D12" s="53">
        <f>D9*C12</f>
        <v>2000</v>
      </c>
      <c r="E12" s="28"/>
      <c r="F12" s="1">
        <v>0</v>
      </c>
      <c r="G12" s="54">
        <f>F12*D12</f>
        <v>0</v>
      </c>
      <c r="H12" s="55">
        <f>D12-G12</f>
        <v>2000</v>
      </c>
      <c r="I12" s="27"/>
      <c r="J12" s="56">
        <f t="shared" si="1"/>
        <v>6.666666666666667</v>
      </c>
      <c r="K12" s="57">
        <f t="shared" si="0"/>
        <v>6.0606060606060608E-2</v>
      </c>
      <c r="N12" s="29"/>
      <c r="O12" s="29"/>
      <c r="P12" s="29"/>
      <c r="Q12" s="26"/>
      <c r="R12" s="26"/>
      <c r="S12" s="26"/>
    </row>
    <row r="13" spans="1:27" x14ac:dyDescent="0.25">
      <c r="A13" s="39"/>
      <c r="B13" s="28" t="s">
        <v>34</v>
      </c>
      <c r="C13" s="28"/>
      <c r="D13" s="108">
        <v>450000</v>
      </c>
      <c r="E13" s="28"/>
      <c r="F13" s="58"/>
      <c r="G13" s="54"/>
      <c r="H13" s="55"/>
      <c r="I13" s="27"/>
      <c r="J13" s="56">
        <f t="shared" si="1"/>
        <v>0</v>
      </c>
      <c r="K13" s="57">
        <f t="shared" si="0"/>
        <v>0</v>
      </c>
      <c r="N13" s="29"/>
      <c r="O13" s="29"/>
      <c r="P13" s="29"/>
      <c r="Q13" s="26"/>
      <c r="R13" s="26"/>
      <c r="S13" s="26"/>
    </row>
    <row r="14" spans="1:27" x14ac:dyDescent="0.25">
      <c r="A14" s="39"/>
      <c r="B14" s="28" t="s">
        <v>41</v>
      </c>
      <c r="C14" s="109">
        <v>5.5E-2</v>
      </c>
      <c r="D14" s="53">
        <f>D13*C14</f>
        <v>24750</v>
      </c>
      <c r="E14" s="28"/>
      <c r="F14" s="1">
        <v>0</v>
      </c>
      <c r="G14" s="54">
        <f>F14*D14</f>
        <v>0</v>
      </c>
      <c r="H14" s="55">
        <f>D14-G14</f>
        <v>24750</v>
      </c>
      <c r="I14" s="27"/>
      <c r="J14" s="56">
        <f t="shared" si="1"/>
        <v>82.5</v>
      </c>
      <c r="K14" s="57">
        <f t="shared" si="0"/>
        <v>0.75</v>
      </c>
      <c r="N14" s="29"/>
      <c r="O14" s="29"/>
      <c r="P14" s="29"/>
      <c r="Q14" s="26"/>
      <c r="R14" s="26"/>
      <c r="S14" s="26"/>
    </row>
    <row r="15" spans="1:27" x14ac:dyDescent="0.25">
      <c r="A15" s="39"/>
      <c r="B15" s="28" t="s">
        <v>38</v>
      </c>
      <c r="C15" s="109">
        <v>5.0000000000000001E-3</v>
      </c>
      <c r="D15" s="53">
        <f>D13*C15</f>
        <v>2250</v>
      </c>
      <c r="E15" s="28"/>
      <c r="F15" s="1">
        <v>0</v>
      </c>
      <c r="G15" s="54">
        <f>F15*D15</f>
        <v>0</v>
      </c>
      <c r="H15" s="55">
        <f>D15-G15</f>
        <v>2250</v>
      </c>
      <c r="I15" s="27"/>
      <c r="J15" s="56">
        <f t="shared" si="1"/>
        <v>7.5</v>
      </c>
      <c r="K15" s="57">
        <f t="shared" si="0"/>
        <v>6.8181818181818177E-2</v>
      </c>
      <c r="N15" s="29"/>
      <c r="O15" s="29"/>
      <c r="P15" s="29"/>
      <c r="Q15" s="26"/>
      <c r="R15" s="26"/>
      <c r="S15" s="26"/>
    </row>
    <row r="16" spans="1:27" x14ac:dyDescent="0.25">
      <c r="A16" s="39"/>
      <c r="B16" s="28" t="s">
        <v>39</v>
      </c>
      <c r="C16" s="109">
        <v>2E-3</v>
      </c>
      <c r="D16" s="53">
        <f>C16*D13</f>
        <v>900</v>
      </c>
      <c r="E16" s="28"/>
      <c r="F16" s="1">
        <v>0</v>
      </c>
      <c r="G16" s="54">
        <f>F16*D16</f>
        <v>0</v>
      </c>
      <c r="H16" s="55">
        <f>D16-G16</f>
        <v>900</v>
      </c>
      <c r="I16" s="27"/>
      <c r="J16" s="56"/>
      <c r="K16" s="57"/>
      <c r="N16" s="29"/>
      <c r="O16" s="29"/>
      <c r="P16" s="29"/>
      <c r="Q16" s="26"/>
      <c r="R16" s="26"/>
      <c r="S16" s="26"/>
    </row>
    <row r="17" spans="1:19" x14ac:dyDescent="0.25">
      <c r="A17" s="39"/>
      <c r="B17" s="28" t="s">
        <v>99</v>
      </c>
      <c r="C17" s="28"/>
      <c r="D17" s="108">
        <v>288000</v>
      </c>
      <c r="E17" s="28"/>
      <c r="F17" s="58"/>
      <c r="G17" s="54"/>
      <c r="H17" s="55"/>
      <c r="I17" s="27"/>
      <c r="J17" s="56">
        <f t="shared" si="1"/>
        <v>0</v>
      </c>
      <c r="K17" s="57">
        <f>J17/($K$4/100)</f>
        <v>0</v>
      </c>
      <c r="N17" s="29"/>
      <c r="O17" s="29"/>
      <c r="P17" s="29"/>
      <c r="Q17" s="26"/>
      <c r="R17" s="26"/>
      <c r="S17" s="26"/>
    </row>
    <row r="18" spans="1:19" x14ac:dyDescent="0.25">
      <c r="A18" s="39"/>
      <c r="B18" s="28" t="s">
        <v>42</v>
      </c>
      <c r="C18" s="109">
        <v>0.05</v>
      </c>
      <c r="D18" s="53">
        <f>D17*C18</f>
        <v>14400</v>
      </c>
      <c r="E18" s="28"/>
      <c r="F18" s="1">
        <v>0</v>
      </c>
      <c r="G18" s="54">
        <f>F18*D18</f>
        <v>0</v>
      </c>
      <c r="H18" s="55">
        <f>D18-G18</f>
        <v>14400</v>
      </c>
      <c r="I18" s="27"/>
      <c r="J18" s="56">
        <f t="shared" si="1"/>
        <v>48</v>
      </c>
      <c r="K18" s="57">
        <f>J18/($K$4/100)</f>
        <v>0.43636363636363634</v>
      </c>
      <c r="N18" s="29"/>
      <c r="O18" s="29"/>
      <c r="P18" s="29"/>
      <c r="Q18" s="26"/>
      <c r="R18" s="26"/>
      <c r="S18" s="26"/>
    </row>
    <row r="19" spans="1:19" x14ac:dyDescent="0.25">
      <c r="A19" s="39"/>
      <c r="B19" s="28" t="s">
        <v>41</v>
      </c>
      <c r="C19" s="109">
        <v>5.5E-2</v>
      </c>
      <c r="D19" s="53">
        <f>D17*C19</f>
        <v>15840</v>
      </c>
      <c r="E19" s="28"/>
      <c r="F19" s="1">
        <v>0</v>
      </c>
      <c r="G19" s="54">
        <f>F19*D19</f>
        <v>0</v>
      </c>
      <c r="H19" s="55">
        <f>D19-G19</f>
        <v>15840</v>
      </c>
      <c r="I19" s="27"/>
      <c r="J19" s="56">
        <f t="shared" si="1"/>
        <v>52.8</v>
      </c>
      <c r="K19" s="57">
        <f>J19/($K$4/100)</f>
        <v>0.48</v>
      </c>
      <c r="N19" s="29"/>
      <c r="O19" s="29"/>
      <c r="P19" s="29"/>
      <c r="Q19" s="26"/>
      <c r="R19" s="26"/>
      <c r="S19" s="26"/>
    </row>
    <row r="20" spans="1:19" x14ac:dyDescent="0.25">
      <c r="A20" s="39"/>
      <c r="B20" s="28" t="s">
        <v>38</v>
      </c>
      <c r="C20" s="109">
        <v>5.0000000000000001E-3</v>
      </c>
      <c r="D20" s="53">
        <f>D17*C20</f>
        <v>1440</v>
      </c>
      <c r="E20" s="28"/>
      <c r="F20" s="1">
        <v>0</v>
      </c>
      <c r="G20" s="54">
        <f>F20*D20</f>
        <v>0</v>
      </c>
      <c r="H20" s="55">
        <f>D20-G20</f>
        <v>1440</v>
      </c>
      <c r="I20" s="27"/>
      <c r="J20" s="56">
        <f t="shared" si="1"/>
        <v>4.8</v>
      </c>
      <c r="K20" s="57">
        <f>J20/($K$4/100)</f>
        <v>4.3636363636363633E-2</v>
      </c>
      <c r="N20" s="29"/>
      <c r="O20" s="29"/>
      <c r="P20" s="29"/>
      <c r="Q20" s="26"/>
      <c r="R20" s="26"/>
      <c r="S20" s="26"/>
    </row>
    <row r="21" spans="1:19" x14ac:dyDescent="0.25">
      <c r="A21" s="39"/>
      <c r="B21" s="28" t="s">
        <v>39</v>
      </c>
      <c r="C21" s="109">
        <v>2E-3</v>
      </c>
      <c r="D21" s="53">
        <f>C21*D17</f>
        <v>576</v>
      </c>
      <c r="E21" s="28"/>
      <c r="F21" s="1">
        <v>0</v>
      </c>
      <c r="G21" s="54">
        <f>F21*D21</f>
        <v>0</v>
      </c>
      <c r="H21" s="55">
        <f>D21-G21</f>
        <v>576</v>
      </c>
      <c r="I21" s="27"/>
      <c r="J21" s="56"/>
      <c r="K21" s="57"/>
      <c r="N21" s="29"/>
      <c r="O21" s="29"/>
      <c r="P21" s="29"/>
      <c r="Q21" s="26"/>
      <c r="R21" s="26"/>
      <c r="S21" s="26"/>
    </row>
    <row r="22" spans="1:19" x14ac:dyDescent="0.25">
      <c r="A22" s="39"/>
      <c r="B22" s="28" t="s">
        <v>43</v>
      </c>
      <c r="C22" s="109">
        <v>0.02</v>
      </c>
      <c r="D22" s="53">
        <f>D17*C22</f>
        <v>5760</v>
      </c>
      <c r="E22" s="28"/>
      <c r="F22" s="1">
        <v>0</v>
      </c>
      <c r="G22" s="54">
        <f>F22*D22</f>
        <v>0</v>
      </c>
      <c r="H22" s="55">
        <f>D22-G22</f>
        <v>5760</v>
      </c>
      <c r="I22" s="27"/>
      <c r="J22" s="56">
        <f t="shared" si="1"/>
        <v>19.2</v>
      </c>
      <c r="K22" s="57">
        <f>J22/($K$4/100)</f>
        <v>0.17454545454545453</v>
      </c>
      <c r="N22" s="29"/>
      <c r="O22" s="29"/>
      <c r="P22" s="29"/>
      <c r="Q22" s="26"/>
      <c r="R22" s="26"/>
      <c r="S22" s="26"/>
    </row>
    <row r="23" spans="1:19" x14ac:dyDescent="0.25">
      <c r="A23" s="39"/>
      <c r="B23" s="28" t="s">
        <v>35</v>
      </c>
      <c r="C23" s="28"/>
      <c r="D23" s="108">
        <v>80000</v>
      </c>
      <c r="E23" s="28"/>
      <c r="F23" s="58"/>
      <c r="G23" s="54"/>
      <c r="H23" s="55"/>
      <c r="I23" s="27"/>
      <c r="J23" s="56">
        <f t="shared" si="1"/>
        <v>0</v>
      </c>
      <c r="K23" s="57">
        <f>J23/($K$4/100)</f>
        <v>0</v>
      </c>
      <c r="N23" s="29"/>
      <c r="O23" s="29"/>
      <c r="P23" s="29"/>
      <c r="Q23" s="26"/>
      <c r="R23" s="26"/>
      <c r="S23" s="26"/>
    </row>
    <row r="24" spans="1:19" x14ac:dyDescent="0.25">
      <c r="A24" s="39"/>
      <c r="B24" s="28" t="s">
        <v>42</v>
      </c>
      <c r="C24" s="109">
        <v>0.1</v>
      </c>
      <c r="D24" s="53">
        <f>D23*C24</f>
        <v>8000</v>
      </c>
      <c r="E24" s="28"/>
      <c r="F24" s="1">
        <v>0</v>
      </c>
      <c r="G24" s="54">
        <f>F24*D24</f>
        <v>0</v>
      </c>
      <c r="H24" s="55">
        <f>D24-G24</f>
        <v>8000</v>
      </c>
      <c r="I24" s="27"/>
      <c r="J24" s="56">
        <f t="shared" si="1"/>
        <v>26.666666666666668</v>
      </c>
      <c r="K24" s="57">
        <f>J24/($K$4/100)</f>
        <v>0.24242424242424243</v>
      </c>
      <c r="N24" s="29"/>
      <c r="O24" s="29"/>
      <c r="P24" s="29"/>
      <c r="Q24" s="26"/>
      <c r="R24" s="26"/>
      <c r="S24" s="26"/>
    </row>
    <row r="25" spans="1:19" x14ac:dyDescent="0.25">
      <c r="A25" s="39"/>
      <c r="B25" s="28" t="s">
        <v>41</v>
      </c>
      <c r="C25" s="109">
        <v>5.5E-2</v>
      </c>
      <c r="D25" s="53">
        <f>D23*C25</f>
        <v>4400</v>
      </c>
      <c r="E25" s="28"/>
      <c r="F25" s="1">
        <v>0</v>
      </c>
      <c r="G25" s="54">
        <f>F25*D25</f>
        <v>0</v>
      </c>
      <c r="H25" s="55">
        <f>D25-G25</f>
        <v>4400</v>
      </c>
      <c r="I25" s="27"/>
      <c r="J25" s="56">
        <f t="shared" si="1"/>
        <v>14.666666666666666</v>
      </c>
      <c r="K25" s="57">
        <f>J25/($K$4/100)</f>
        <v>0.13333333333333333</v>
      </c>
      <c r="N25" s="29"/>
      <c r="O25" s="29"/>
      <c r="P25" s="29"/>
      <c r="Q25" s="26"/>
      <c r="R25" s="26"/>
      <c r="S25" s="26"/>
    </row>
    <row r="26" spans="1:19" x14ac:dyDescent="0.25">
      <c r="A26" s="39"/>
      <c r="B26" s="28" t="s">
        <v>38</v>
      </c>
      <c r="C26" s="109">
        <v>5.0000000000000001E-3</v>
      </c>
      <c r="D26" s="53">
        <f>D23*C26</f>
        <v>400</v>
      </c>
      <c r="E26" s="28"/>
      <c r="F26" s="1">
        <v>0</v>
      </c>
      <c r="G26" s="54">
        <f>F26*D26</f>
        <v>0</v>
      </c>
      <c r="H26" s="55">
        <f>D26-G26</f>
        <v>400</v>
      </c>
      <c r="I26" s="27"/>
      <c r="J26" s="56">
        <f t="shared" si="1"/>
        <v>1.3333333333333333</v>
      </c>
      <c r="K26" s="57">
        <f>J26/($K$4/100)</f>
        <v>1.2121212121212121E-2</v>
      </c>
      <c r="N26" s="29"/>
      <c r="O26" s="29"/>
      <c r="P26" s="29"/>
      <c r="Q26" s="26"/>
      <c r="R26" s="26"/>
      <c r="S26" s="26"/>
    </row>
    <row r="27" spans="1:19" x14ac:dyDescent="0.25">
      <c r="A27" s="39"/>
      <c r="B27" s="28" t="s">
        <v>39</v>
      </c>
      <c r="C27" s="109">
        <v>2E-3</v>
      </c>
      <c r="D27" s="53">
        <f>C27*D23</f>
        <v>160</v>
      </c>
      <c r="E27" s="28"/>
      <c r="F27" s="1">
        <v>0</v>
      </c>
      <c r="G27" s="54">
        <f>F27*D27</f>
        <v>0</v>
      </c>
      <c r="H27" s="55">
        <f>D27-G27</f>
        <v>160</v>
      </c>
      <c r="I27" s="27"/>
      <c r="J27" s="56"/>
      <c r="K27" s="57"/>
      <c r="N27" s="29"/>
      <c r="O27" s="29"/>
      <c r="P27" s="29"/>
      <c r="Q27" s="26"/>
      <c r="R27" s="26"/>
      <c r="S27" s="26"/>
    </row>
    <row r="28" spans="1:19" x14ac:dyDescent="0.25">
      <c r="A28" s="45"/>
      <c r="B28" s="46" t="s">
        <v>43</v>
      </c>
      <c r="C28" s="110">
        <v>0.03</v>
      </c>
      <c r="D28" s="59">
        <f>D23*C28</f>
        <v>2400</v>
      </c>
      <c r="E28" s="46"/>
      <c r="F28" s="21">
        <v>0</v>
      </c>
      <c r="G28" s="60">
        <f>F28*D28</f>
        <v>0</v>
      </c>
      <c r="H28" s="61">
        <f>D28-G28</f>
        <v>2400</v>
      </c>
      <c r="I28" s="27"/>
      <c r="J28" s="62">
        <f t="shared" si="1"/>
        <v>8</v>
      </c>
      <c r="K28" s="63">
        <f>J28/($K$4/100)</f>
        <v>7.2727272727272724E-2</v>
      </c>
      <c r="N28" s="29"/>
      <c r="O28" s="29"/>
      <c r="P28" s="29"/>
      <c r="Q28" s="26"/>
      <c r="R28" s="26"/>
      <c r="S28" s="26"/>
    </row>
    <row r="29" spans="1:19" x14ac:dyDescent="0.25">
      <c r="A29" s="39"/>
      <c r="B29" s="64" t="s">
        <v>89</v>
      </c>
      <c r="C29" s="28"/>
      <c r="D29" s="65">
        <f>SUM(D10:D12)+SUM(D14:D16)+SUM(D18:D22)+SUM(D24:D28)+D8</f>
        <v>124176</v>
      </c>
      <c r="E29" s="28"/>
      <c r="F29" s="58"/>
      <c r="G29" s="54">
        <f>SUM(G8:G28)</f>
        <v>0</v>
      </c>
      <c r="H29" s="55">
        <f>SUM(H8:H28)</f>
        <v>124176</v>
      </c>
      <c r="I29" s="27"/>
      <c r="J29" s="56">
        <f t="shared" si="1"/>
        <v>413.92</v>
      </c>
      <c r="K29" s="57">
        <f>J29/($K$4/100)</f>
        <v>3.762909090909091</v>
      </c>
      <c r="N29" s="29"/>
      <c r="O29" s="29"/>
      <c r="P29" s="29"/>
      <c r="Q29" s="26"/>
      <c r="R29" s="26"/>
      <c r="S29" s="26"/>
    </row>
    <row r="30" spans="1:19" ht="15.75" thickBot="1" x14ac:dyDescent="0.3">
      <c r="A30" s="66"/>
      <c r="B30" s="67" t="s">
        <v>91</v>
      </c>
      <c r="C30" s="68"/>
      <c r="D30" s="68"/>
      <c r="E30" s="68"/>
      <c r="F30" s="69"/>
      <c r="G30" s="70">
        <f>G29/D29</f>
        <v>0</v>
      </c>
      <c r="H30" s="71">
        <f>H29/D29</f>
        <v>1</v>
      </c>
      <c r="I30" s="27"/>
      <c r="J30" s="72"/>
      <c r="K30" s="73"/>
      <c r="N30" s="29"/>
      <c r="O30" s="29"/>
      <c r="P30" s="29"/>
      <c r="Q30" s="26"/>
      <c r="R30" s="26"/>
      <c r="S30" s="26"/>
    </row>
    <row r="31" spans="1:19" x14ac:dyDescent="0.25">
      <c r="A31" s="28"/>
      <c r="B31" s="28"/>
      <c r="C31" s="28"/>
      <c r="D31" s="28"/>
      <c r="E31" s="28"/>
      <c r="F31" s="58"/>
      <c r="G31" s="74"/>
      <c r="H31" s="74"/>
      <c r="I31" s="27"/>
      <c r="J31" s="75"/>
      <c r="K31" s="76"/>
      <c r="N31" s="29"/>
      <c r="O31" s="29"/>
      <c r="P31" s="29"/>
      <c r="Q31" s="26"/>
      <c r="R31" s="26"/>
      <c r="S31" s="26"/>
    </row>
    <row r="32" spans="1:19" ht="19.5" thickBot="1" x14ac:dyDescent="0.35">
      <c r="A32" s="31" t="s">
        <v>84</v>
      </c>
      <c r="B32" s="28"/>
      <c r="C32" s="28"/>
      <c r="D32" s="28"/>
      <c r="E32" s="28"/>
      <c r="F32" s="58"/>
      <c r="G32" s="74"/>
      <c r="H32" s="74"/>
      <c r="I32" s="27"/>
      <c r="J32" s="75"/>
      <c r="K32" s="76"/>
      <c r="N32" s="29"/>
      <c r="O32" s="29"/>
      <c r="P32" s="29"/>
      <c r="Q32" s="26"/>
      <c r="R32" s="26"/>
      <c r="S32" s="26"/>
    </row>
    <row r="33" spans="1:19" x14ac:dyDescent="0.25">
      <c r="A33" s="35"/>
      <c r="B33" s="41"/>
      <c r="C33" s="41"/>
      <c r="D33" s="41" t="s">
        <v>10</v>
      </c>
      <c r="E33" s="41"/>
      <c r="F33" s="42" t="str">
        <f>IF($B$3="",$B$2,$B$3)</f>
        <v>Sharemilker</v>
      </c>
      <c r="G33" s="42" t="str">
        <f>IF($B$3="",$B$2,$B$3)</f>
        <v>Sharemilker</v>
      </c>
      <c r="H33" s="43" t="str">
        <f>IF($E$3="",$E$2,$E$3)</f>
        <v>Owner</v>
      </c>
      <c r="I33" s="27"/>
      <c r="J33" s="77"/>
      <c r="K33" s="78"/>
      <c r="N33" s="29"/>
      <c r="O33" s="29"/>
      <c r="P33" s="29"/>
      <c r="Q33" s="26"/>
      <c r="R33" s="26"/>
      <c r="S33" s="26"/>
    </row>
    <row r="34" spans="1:19" x14ac:dyDescent="0.25">
      <c r="A34" s="45" t="s">
        <v>77</v>
      </c>
      <c r="B34" s="46"/>
      <c r="C34" s="46" t="s">
        <v>97</v>
      </c>
      <c r="D34" s="47" t="s">
        <v>7</v>
      </c>
      <c r="E34" s="46"/>
      <c r="F34" s="47" t="s">
        <v>3</v>
      </c>
      <c r="G34" s="47" t="s">
        <v>5</v>
      </c>
      <c r="H34" s="48" t="s">
        <v>5</v>
      </c>
      <c r="I34" s="27"/>
      <c r="J34" s="79" t="s">
        <v>72</v>
      </c>
      <c r="K34" s="48" t="s">
        <v>82</v>
      </c>
      <c r="N34" s="29"/>
      <c r="O34" s="29"/>
      <c r="P34" s="29"/>
      <c r="Q34" s="26"/>
      <c r="R34" s="26"/>
      <c r="S34" s="26"/>
    </row>
    <row r="35" spans="1:19" x14ac:dyDescent="0.25">
      <c r="A35" s="39"/>
      <c r="B35" s="28" t="s">
        <v>21</v>
      </c>
      <c r="C35" s="114">
        <v>525</v>
      </c>
      <c r="D35" s="53">
        <f t="shared" ref="D35:D40" si="2">C35*$K$3</f>
        <v>157500</v>
      </c>
      <c r="E35" s="28"/>
      <c r="F35" s="1">
        <v>0.2</v>
      </c>
      <c r="G35" s="54">
        <f t="shared" ref="G35:G60" si="3">F35*D35</f>
        <v>31500</v>
      </c>
      <c r="H35" s="55">
        <f t="shared" ref="H35:H60" si="4">D35-G35</f>
        <v>126000</v>
      </c>
      <c r="I35" s="27"/>
      <c r="J35" s="56">
        <f t="shared" ref="J35:J91" si="5">(G35+H35)/$K$3</f>
        <v>525</v>
      </c>
      <c r="K35" s="57">
        <f t="shared" ref="K35:K60" si="6">J35/($K$4/100)</f>
        <v>4.7727272727272725</v>
      </c>
      <c r="N35" s="29"/>
      <c r="O35" s="29"/>
      <c r="P35" s="29"/>
      <c r="Q35" s="26"/>
      <c r="R35" s="26"/>
      <c r="S35" s="26"/>
    </row>
    <row r="36" spans="1:19" x14ac:dyDescent="0.25">
      <c r="A36" s="39"/>
      <c r="B36" s="28" t="s">
        <v>96</v>
      </c>
      <c r="C36" s="114">
        <v>150</v>
      </c>
      <c r="D36" s="53">
        <f t="shared" si="2"/>
        <v>45000</v>
      </c>
      <c r="E36" s="28"/>
      <c r="F36" s="1">
        <v>0.2</v>
      </c>
      <c r="G36" s="54">
        <f t="shared" si="3"/>
        <v>9000</v>
      </c>
      <c r="H36" s="55">
        <f t="shared" si="4"/>
        <v>36000</v>
      </c>
      <c r="I36" s="27"/>
      <c r="J36" s="56">
        <f t="shared" si="5"/>
        <v>150</v>
      </c>
      <c r="K36" s="57">
        <f t="shared" si="6"/>
        <v>1.3636363636363635</v>
      </c>
      <c r="N36" s="29"/>
      <c r="O36" s="29"/>
      <c r="P36" s="29"/>
      <c r="Q36" s="26"/>
      <c r="R36" s="26"/>
      <c r="S36" s="26"/>
    </row>
    <row r="37" spans="1:19" x14ac:dyDescent="0.25">
      <c r="A37" s="39"/>
      <c r="B37" s="28" t="s">
        <v>13</v>
      </c>
      <c r="C37" s="114">
        <v>50</v>
      </c>
      <c r="D37" s="53">
        <f t="shared" si="2"/>
        <v>15000</v>
      </c>
      <c r="E37" s="28"/>
      <c r="F37" s="1">
        <v>0</v>
      </c>
      <c r="G37" s="54">
        <f>F37*D37</f>
        <v>0</v>
      </c>
      <c r="H37" s="55">
        <f>D37-G37</f>
        <v>15000</v>
      </c>
      <c r="I37" s="27"/>
      <c r="J37" s="56">
        <f t="shared" si="5"/>
        <v>50</v>
      </c>
      <c r="K37" s="57">
        <f t="shared" si="6"/>
        <v>0.45454545454545453</v>
      </c>
      <c r="N37" s="29"/>
      <c r="O37" s="29"/>
      <c r="P37" s="29"/>
      <c r="Q37" s="26"/>
      <c r="R37" s="26"/>
      <c r="S37" s="26"/>
    </row>
    <row r="38" spans="1:19" x14ac:dyDescent="0.25">
      <c r="A38" s="39"/>
      <c r="B38" s="28" t="s">
        <v>23</v>
      </c>
      <c r="C38" s="114">
        <v>35</v>
      </c>
      <c r="D38" s="53">
        <f t="shared" si="2"/>
        <v>10500</v>
      </c>
      <c r="E38" s="28"/>
      <c r="F38" s="1">
        <v>0</v>
      </c>
      <c r="G38" s="54">
        <f>F38*D38</f>
        <v>0</v>
      </c>
      <c r="H38" s="55">
        <f>D38-G38</f>
        <v>10500</v>
      </c>
      <c r="I38" s="27"/>
      <c r="J38" s="56">
        <f t="shared" si="5"/>
        <v>35</v>
      </c>
      <c r="K38" s="57">
        <f t="shared" si="6"/>
        <v>0.31818181818181818</v>
      </c>
      <c r="N38" s="29"/>
      <c r="O38" s="29"/>
      <c r="P38" s="29"/>
      <c r="Q38" s="26"/>
      <c r="R38" s="26"/>
      <c r="S38" s="26"/>
    </row>
    <row r="39" spans="1:19" x14ac:dyDescent="0.25">
      <c r="A39" s="39"/>
      <c r="B39" s="28" t="s">
        <v>12</v>
      </c>
      <c r="C39" s="114">
        <v>40</v>
      </c>
      <c r="D39" s="53">
        <f t="shared" si="2"/>
        <v>12000</v>
      </c>
      <c r="E39" s="28"/>
      <c r="F39" s="1">
        <v>0</v>
      </c>
      <c r="G39" s="54">
        <f>F39*D39</f>
        <v>0</v>
      </c>
      <c r="H39" s="55">
        <f>D39-G39</f>
        <v>12000</v>
      </c>
      <c r="I39" s="27"/>
      <c r="J39" s="56">
        <f t="shared" si="5"/>
        <v>40</v>
      </c>
      <c r="K39" s="57">
        <f t="shared" si="6"/>
        <v>0.36363636363636365</v>
      </c>
      <c r="N39" s="29"/>
      <c r="O39" s="29"/>
      <c r="P39" s="29"/>
      <c r="Q39" s="26"/>
      <c r="R39" s="26"/>
      <c r="S39" s="26"/>
    </row>
    <row r="40" spans="1:19" x14ac:dyDescent="0.25">
      <c r="A40" s="39"/>
      <c r="B40" s="28" t="s">
        <v>22</v>
      </c>
      <c r="C40" s="114">
        <v>25</v>
      </c>
      <c r="D40" s="53">
        <f t="shared" si="2"/>
        <v>7500</v>
      </c>
      <c r="E40" s="28"/>
      <c r="F40" s="1">
        <v>0</v>
      </c>
      <c r="G40" s="54">
        <f t="shared" si="3"/>
        <v>0</v>
      </c>
      <c r="H40" s="55">
        <f t="shared" si="4"/>
        <v>7500</v>
      </c>
      <c r="I40" s="27"/>
      <c r="J40" s="56">
        <f t="shared" si="5"/>
        <v>25</v>
      </c>
      <c r="K40" s="57">
        <f t="shared" si="6"/>
        <v>0.22727272727272727</v>
      </c>
      <c r="N40" s="29"/>
      <c r="O40" s="29"/>
      <c r="P40" s="29"/>
      <c r="Q40" s="26"/>
      <c r="R40" s="26"/>
      <c r="S40" s="26"/>
    </row>
    <row r="41" spans="1:19" x14ac:dyDescent="0.25">
      <c r="A41" s="39"/>
      <c r="B41" s="28" t="s">
        <v>20</v>
      </c>
      <c r="C41" s="28"/>
      <c r="D41" s="108">
        <v>45000</v>
      </c>
      <c r="E41" s="28"/>
      <c r="F41" s="1">
        <v>1</v>
      </c>
      <c r="G41" s="54">
        <f>F41*D41</f>
        <v>45000</v>
      </c>
      <c r="H41" s="55">
        <f>D41-G41</f>
        <v>0</v>
      </c>
      <c r="I41" s="27"/>
      <c r="J41" s="56">
        <f t="shared" si="5"/>
        <v>150</v>
      </c>
      <c r="K41" s="57">
        <f t="shared" si="6"/>
        <v>1.3636363636363635</v>
      </c>
      <c r="N41" s="29"/>
      <c r="O41" s="29"/>
      <c r="P41" s="29"/>
      <c r="Q41" s="26"/>
      <c r="R41" s="26"/>
      <c r="S41" s="26"/>
    </row>
    <row r="42" spans="1:19" x14ac:dyDescent="0.25">
      <c r="A42" s="39"/>
      <c r="B42" s="28" t="s">
        <v>98</v>
      </c>
      <c r="C42" s="28"/>
      <c r="D42" s="108">
        <v>36300</v>
      </c>
      <c r="E42" s="28"/>
      <c r="F42" s="1">
        <v>0</v>
      </c>
      <c r="G42" s="54">
        <f t="shared" si="3"/>
        <v>0</v>
      </c>
      <c r="H42" s="55">
        <f t="shared" si="4"/>
        <v>36300</v>
      </c>
      <c r="I42" s="27"/>
      <c r="J42" s="56">
        <f t="shared" si="5"/>
        <v>121</v>
      </c>
      <c r="K42" s="57">
        <f t="shared" si="6"/>
        <v>1.1000000000000001</v>
      </c>
      <c r="N42" s="29"/>
      <c r="O42" s="29"/>
      <c r="P42" s="29"/>
      <c r="Q42" s="26"/>
      <c r="R42" s="26"/>
      <c r="S42" s="26"/>
    </row>
    <row r="43" spans="1:19" x14ac:dyDescent="0.25">
      <c r="A43" s="39"/>
      <c r="B43" s="28" t="s">
        <v>24</v>
      </c>
      <c r="C43" s="28"/>
      <c r="D43" s="108">
        <v>4292</v>
      </c>
      <c r="E43" s="28"/>
      <c r="F43" s="1">
        <v>0</v>
      </c>
      <c r="G43" s="54">
        <f t="shared" si="3"/>
        <v>0</v>
      </c>
      <c r="H43" s="55">
        <f t="shared" si="4"/>
        <v>4292</v>
      </c>
      <c r="I43" s="27"/>
      <c r="J43" s="56">
        <f t="shared" si="5"/>
        <v>14.306666666666667</v>
      </c>
      <c r="K43" s="57">
        <f t="shared" si="6"/>
        <v>0.13006060606060607</v>
      </c>
      <c r="N43" s="29"/>
      <c r="O43" s="29"/>
      <c r="P43" s="29"/>
      <c r="Q43" s="26"/>
      <c r="R43" s="26"/>
      <c r="S43" s="26"/>
    </row>
    <row r="44" spans="1:19" x14ac:dyDescent="0.25">
      <c r="A44" s="39"/>
      <c r="B44" s="28" t="s">
        <v>30</v>
      </c>
      <c r="C44" s="28"/>
      <c r="D44" s="108">
        <v>16248</v>
      </c>
      <c r="E44" s="28"/>
      <c r="F44" s="1">
        <v>0</v>
      </c>
      <c r="G44" s="54">
        <f t="shared" si="3"/>
        <v>0</v>
      </c>
      <c r="H44" s="55">
        <f t="shared" si="4"/>
        <v>16248</v>
      </c>
      <c r="I44" s="27"/>
      <c r="J44" s="56">
        <f t="shared" si="5"/>
        <v>54.16</v>
      </c>
      <c r="K44" s="57">
        <f t="shared" si="6"/>
        <v>0.49236363636363634</v>
      </c>
      <c r="N44" s="29"/>
      <c r="O44" s="29"/>
      <c r="P44" s="29"/>
      <c r="Q44" s="26"/>
      <c r="R44" s="26"/>
      <c r="S44" s="26"/>
    </row>
    <row r="45" spans="1:19" x14ac:dyDescent="0.25">
      <c r="A45" s="39"/>
      <c r="B45" s="80" t="s">
        <v>101</v>
      </c>
      <c r="C45" s="28"/>
      <c r="D45" s="108">
        <v>4818</v>
      </c>
      <c r="E45" s="28"/>
      <c r="F45" s="1">
        <v>0</v>
      </c>
      <c r="G45" s="54">
        <f t="shared" si="3"/>
        <v>0</v>
      </c>
      <c r="H45" s="55">
        <f t="shared" si="4"/>
        <v>4818</v>
      </c>
      <c r="I45" s="27"/>
      <c r="J45" s="56">
        <f t="shared" si="5"/>
        <v>16.059999999999999</v>
      </c>
      <c r="K45" s="57">
        <f t="shared" si="6"/>
        <v>0.14599999999999999</v>
      </c>
      <c r="N45" s="29"/>
      <c r="O45" s="29"/>
      <c r="P45" s="29"/>
      <c r="Q45" s="26"/>
      <c r="R45" s="26"/>
      <c r="S45" s="26"/>
    </row>
    <row r="46" spans="1:19" x14ac:dyDescent="0.25">
      <c r="A46" s="39"/>
      <c r="B46" s="80" t="s">
        <v>102</v>
      </c>
      <c r="C46" s="28"/>
      <c r="D46" s="108">
        <v>0</v>
      </c>
      <c r="E46" s="28"/>
      <c r="F46" s="1">
        <v>0</v>
      </c>
      <c r="G46" s="54">
        <f t="shared" si="3"/>
        <v>0</v>
      </c>
      <c r="H46" s="55">
        <f t="shared" si="4"/>
        <v>0</v>
      </c>
      <c r="I46" s="27"/>
      <c r="J46" s="56">
        <f t="shared" si="5"/>
        <v>0</v>
      </c>
      <c r="K46" s="57">
        <f t="shared" si="6"/>
        <v>0</v>
      </c>
      <c r="N46" s="29"/>
      <c r="O46" s="29"/>
      <c r="P46" s="29"/>
      <c r="Q46" s="26"/>
      <c r="R46" s="26"/>
      <c r="S46" s="26"/>
    </row>
    <row r="47" spans="1:19" x14ac:dyDescent="0.25">
      <c r="A47" s="39"/>
      <c r="B47" s="80" t="s">
        <v>103</v>
      </c>
      <c r="C47" s="28"/>
      <c r="D47" s="108">
        <v>15576</v>
      </c>
      <c r="E47" s="28"/>
      <c r="F47" s="1">
        <v>0</v>
      </c>
      <c r="G47" s="54">
        <f t="shared" si="3"/>
        <v>0</v>
      </c>
      <c r="H47" s="55">
        <f t="shared" si="4"/>
        <v>15576</v>
      </c>
      <c r="I47" s="27"/>
      <c r="J47" s="56">
        <f t="shared" si="5"/>
        <v>51.92</v>
      </c>
      <c r="K47" s="57">
        <f t="shared" si="6"/>
        <v>0.47200000000000003</v>
      </c>
      <c r="N47" s="29"/>
      <c r="O47" s="29"/>
      <c r="P47" s="29"/>
      <c r="Q47" s="26"/>
      <c r="R47" s="26"/>
      <c r="S47" s="26"/>
    </row>
    <row r="48" spans="1:19" x14ac:dyDescent="0.25">
      <c r="A48" s="39"/>
      <c r="B48" s="80" t="s">
        <v>104</v>
      </c>
      <c r="C48" s="28"/>
      <c r="D48" s="108">
        <v>0</v>
      </c>
      <c r="E48" s="28"/>
      <c r="F48" s="1">
        <v>0</v>
      </c>
      <c r="G48" s="54">
        <f t="shared" si="3"/>
        <v>0</v>
      </c>
      <c r="H48" s="55">
        <f t="shared" si="4"/>
        <v>0</v>
      </c>
      <c r="I48" s="27"/>
      <c r="J48" s="56">
        <f t="shared" si="5"/>
        <v>0</v>
      </c>
      <c r="K48" s="57">
        <f t="shared" si="6"/>
        <v>0</v>
      </c>
      <c r="N48" s="29"/>
      <c r="O48" s="29"/>
      <c r="P48" s="29"/>
      <c r="Q48" s="26"/>
      <c r="R48" s="26"/>
      <c r="S48" s="26"/>
    </row>
    <row r="49" spans="1:19" x14ac:dyDescent="0.25">
      <c r="A49" s="39"/>
      <c r="B49" s="80" t="s">
        <v>105</v>
      </c>
      <c r="C49" s="28"/>
      <c r="D49" s="108">
        <v>6036</v>
      </c>
      <c r="E49" s="28"/>
      <c r="F49" s="1">
        <v>0</v>
      </c>
      <c r="G49" s="54">
        <f t="shared" si="3"/>
        <v>0</v>
      </c>
      <c r="H49" s="55">
        <f t="shared" si="4"/>
        <v>6036</v>
      </c>
      <c r="I49" s="27"/>
      <c r="J49" s="56">
        <f t="shared" si="5"/>
        <v>20.12</v>
      </c>
      <c r="K49" s="57">
        <f t="shared" si="6"/>
        <v>0.18290909090909091</v>
      </c>
      <c r="N49" s="29"/>
      <c r="O49" s="29"/>
      <c r="P49" s="29"/>
      <c r="Q49" s="26"/>
      <c r="R49" s="26"/>
      <c r="S49" s="26"/>
    </row>
    <row r="50" spans="1:19" x14ac:dyDescent="0.25">
      <c r="A50" s="39"/>
      <c r="B50" s="80" t="s">
        <v>106</v>
      </c>
      <c r="C50" s="28"/>
      <c r="D50" s="108">
        <v>12073</v>
      </c>
      <c r="E50" s="28"/>
      <c r="F50" s="1">
        <v>0</v>
      </c>
      <c r="G50" s="54">
        <f t="shared" si="3"/>
        <v>0</v>
      </c>
      <c r="H50" s="55">
        <f t="shared" si="4"/>
        <v>12073</v>
      </c>
      <c r="I50" s="27"/>
      <c r="J50" s="56">
        <f t="shared" si="5"/>
        <v>40.243333333333332</v>
      </c>
      <c r="K50" s="57">
        <f t="shared" si="6"/>
        <v>0.36584848484848481</v>
      </c>
      <c r="N50" s="29"/>
      <c r="O50" s="29"/>
      <c r="P50" s="29"/>
      <c r="Q50" s="26"/>
      <c r="R50" s="26"/>
      <c r="S50" s="26"/>
    </row>
    <row r="51" spans="1:19" x14ac:dyDescent="0.25">
      <c r="A51" s="39"/>
      <c r="B51" s="80" t="s">
        <v>109</v>
      </c>
      <c r="C51" s="120"/>
      <c r="D51" s="108">
        <v>5942</v>
      </c>
      <c r="E51" s="28"/>
      <c r="F51" s="1">
        <v>0</v>
      </c>
      <c r="G51" s="54">
        <f t="shared" si="3"/>
        <v>0</v>
      </c>
      <c r="H51" s="55">
        <f t="shared" si="4"/>
        <v>5942</v>
      </c>
      <c r="I51" s="27"/>
      <c r="J51" s="56">
        <f t="shared" si="5"/>
        <v>19.806666666666668</v>
      </c>
      <c r="K51" s="57">
        <f t="shared" si="6"/>
        <v>0.18006060606060609</v>
      </c>
      <c r="N51" s="29"/>
      <c r="O51" s="29"/>
      <c r="P51" s="29"/>
      <c r="Q51" s="26"/>
      <c r="R51" s="26"/>
      <c r="S51" s="26"/>
    </row>
    <row r="52" spans="1:19" x14ac:dyDescent="0.25">
      <c r="A52" s="39"/>
      <c r="B52" s="80" t="s">
        <v>110</v>
      </c>
      <c r="C52" s="28"/>
      <c r="D52" s="108">
        <v>2971</v>
      </c>
      <c r="E52" s="28"/>
      <c r="F52" s="1">
        <v>0</v>
      </c>
      <c r="G52" s="54">
        <f t="shared" si="3"/>
        <v>0</v>
      </c>
      <c r="H52" s="55">
        <f t="shared" si="4"/>
        <v>2971</v>
      </c>
      <c r="I52" s="27"/>
      <c r="J52" s="56">
        <f t="shared" si="5"/>
        <v>9.9033333333333342</v>
      </c>
      <c r="K52" s="57">
        <f t="shared" si="6"/>
        <v>9.0030303030303044E-2</v>
      </c>
      <c r="N52" s="29"/>
      <c r="O52" s="29"/>
      <c r="P52" s="29"/>
      <c r="Q52" s="26"/>
      <c r="R52" s="26"/>
      <c r="S52" s="26"/>
    </row>
    <row r="53" spans="1:19" x14ac:dyDescent="0.25">
      <c r="A53" s="39"/>
      <c r="B53" s="80" t="s">
        <v>26</v>
      </c>
      <c r="C53" s="28"/>
      <c r="D53" s="108">
        <v>11154</v>
      </c>
      <c r="E53" s="28"/>
      <c r="F53" s="1">
        <v>0</v>
      </c>
      <c r="G53" s="54">
        <f t="shared" si="3"/>
        <v>0</v>
      </c>
      <c r="H53" s="55">
        <f t="shared" si="4"/>
        <v>11154</v>
      </c>
      <c r="I53" s="27"/>
      <c r="J53" s="56">
        <f t="shared" si="5"/>
        <v>37.18</v>
      </c>
      <c r="K53" s="57">
        <f t="shared" si="6"/>
        <v>0.33800000000000002</v>
      </c>
      <c r="N53" s="29"/>
      <c r="O53" s="29"/>
      <c r="P53" s="29"/>
      <c r="Q53" s="26"/>
      <c r="R53" s="26"/>
      <c r="S53" s="26"/>
    </row>
    <row r="54" spans="1:19" x14ac:dyDescent="0.25">
      <c r="A54" s="39"/>
      <c r="B54" s="80" t="s">
        <v>29</v>
      </c>
      <c r="C54" s="28"/>
      <c r="D54" s="108">
        <v>0</v>
      </c>
      <c r="E54" s="28"/>
      <c r="F54" s="1">
        <v>0</v>
      </c>
      <c r="G54" s="54">
        <f t="shared" si="3"/>
        <v>0</v>
      </c>
      <c r="H54" s="55">
        <f t="shared" si="4"/>
        <v>0</v>
      </c>
      <c r="I54" s="27"/>
      <c r="J54" s="56">
        <f t="shared" si="5"/>
        <v>0</v>
      </c>
      <c r="K54" s="57">
        <f t="shared" si="6"/>
        <v>0</v>
      </c>
      <c r="N54" s="29"/>
      <c r="O54" s="29"/>
      <c r="P54" s="29"/>
      <c r="Q54" s="26"/>
      <c r="R54" s="26"/>
      <c r="S54" s="26"/>
    </row>
    <row r="55" spans="1:19" x14ac:dyDescent="0.25">
      <c r="A55" s="39"/>
      <c r="B55" s="80" t="s">
        <v>107</v>
      </c>
      <c r="C55" s="28"/>
      <c r="D55" s="108">
        <v>0</v>
      </c>
      <c r="E55" s="28"/>
      <c r="F55" s="1">
        <v>0</v>
      </c>
      <c r="G55" s="54">
        <f t="shared" si="3"/>
        <v>0</v>
      </c>
      <c r="H55" s="55">
        <f t="shared" si="4"/>
        <v>0</v>
      </c>
      <c r="I55" s="27"/>
      <c r="J55" s="56">
        <f t="shared" si="5"/>
        <v>0</v>
      </c>
      <c r="K55" s="57">
        <f t="shared" si="6"/>
        <v>0</v>
      </c>
      <c r="N55" s="29"/>
      <c r="O55" s="29"/>
      <c r="P55" s="29"/>
      <c r="Q55" s="26"/>
      <c r="R55" s="26"/>
      <c r="S55" s="26"/>
    </row>
    <row r="56" spans="1:19" x14ac:dyDescent="0.25">
      <c r="A56" s="39"/>
      <c r="B56" s="80" t="s">
        <v>108</v>
      </c>
      <c r="C56" s="28"/>
      <c r="D56" s="108">
        <v>0</v>
      </c>
      <c r="E56" s="28"/>
      <c r="F56" s="1">
        <v>0</v>
      </c>
      <c r="G56" s="54">
        <f t="shared" si="3"/>
        <v>0</v>
      </c>
      <c r="H56" s="55">
        <f t="shared" si="4"/>
        <v>0</v>
      </c>
      <c r="I56" s="27"/>
      <c r="J56" s="56">
        <f t="shared" si="5"/>
        <v>0</v>
      </c>
      <c r="K56" s="57">
        <f t="shared" si="6"/>
        <v>0</v>
      </c>
      <c r="N56" s="29"/>
      <c r="O56" s="29"/>
      <c r="P56" s="29"/>
      <c r="Q56" s="26"/>
      <c r="R56" s="26"/>
      <c r="S56" s="26"/>
    </row>
    <row r="57" spans="1:19" x14ac:dyDescent="0.25">
      <c r="A57" s="39"/>
      <c r="B57" s="80" t="s">
        <v>27</v>
      </c>
      <c r="C57" s="28"/>
      <c r="D57" s="108">
        <v>8348</v>
      </c>
      <c r="E57" s="28"/>
      <c r="F57" s="1">
        <v>0</v>
      </c>
      <c r="G57" s="54">
        <f t="shared" si="3"/>
        <v>0</v>
      </c>
      <c r="H57" s="55">
        <f t="shared" si="4"/>
        <v>8348</v>
      </c>
      <c r="I57" s="27"/>
      <c r="J57" s="56">
        <f t="shared" si="5"/>
        <v>27.826666666666668</v>
      </c>
      <c r="K57" s="57">
        <f t="shared" si="6"/>
        <v>0.25296969696969696</v>
      </c>
      <c r="N57" s="29"/>
      <c r="O57" s="29"/>
      <c r="P57" s="29"/>
      <c r="Q57" s="26"/>
      <c r="R57" s="26"/>
      <c r="S57" s="26"/>
    </row>
    <row r="58" spans="1:19" x14ac:dyDescent="0.25">
      <c r="A58" s="39"/>
      <c r="B58" s="80" t="s">
        <v>100</v>
      </c>
      <c r="C58" s="28"/>
      <c r="D58" s="108">
        <v>0</v>
      </c>
      <c r="E58" s="28"/>
      <c r="F58" s="1">
        <v>0</v>
      </c>
      <c r="G58" s="54">
        <f t="shared" si="3"/>
        <v>0</v>
      </c>
      <c r="H58" s="55">
        <f t="shared" si="4"/>
        <v>0</v>
      </c>
      <c r="I58" s="27"/>
      <c r="J58" s="56">
        <f t="shared" si="5"/>
        <v>0</v>
      </c>
      <c r="K58" s="57">
        <f t="shared" si="6"/>
        <v>0</v>
      </c>
      <c r="N58" s="29"/>
      <c r="O58" s="29"/>
      <c r="P58" s="29"/>
      <c r="Q58" s="26"/>
      <c r="R58" s="26"/>
      <c r="S58" s="26"/>
    </row>
    <row r="59" spans="1:19" x14ac:dyDescent="0.25">
      <c r="A59" s="39"/>
      <c r="B59" s="116" t="s">
        <v>88</v>
      </c>
      <c r="C59" s="28"/>
      <c r="D59" s="108">
        <v>0</v>
      </c>
      <c r="E59" s="28"/>
      <c r="F59" s="1">
        <v>0</v>
      </c>
      <c r="G59" s="54">
        <f t="shared" si="3"/>
        <v>0</v>
      </c>
      <c r="H59" s="55">
        <f t="shared" si="4"/>
        <v>0</v>
      </c>
      <c r="I59" s="27"/>
      <c r="J59" s="56">
        <f t="shared" si="5"/>
        <v>0</v>
      </c>
      <c r="K59" s="57">
        <f t="shared" si="6"/>
        <v>0</v>
      </c>
      <c r="N59" s="29"/>
      <c r="O59" s="29"/>
      <c r="P59" s="29"/>
      <c r="Q59" s="26"/>
      <c r="R59" s="26"/>
      <c r="S59" s="26"/>
    </row>
    <row r="60" spans="1:19" x14ac:dyDescent="0.25">
      <c r="A60" s="45"/>
      <c r="B60" s="117" t="s">
        <v>88</v>
      </c>
      <c r="C60" s="46"/>
      <c r="D60" s="115">
        <v>0</v>
      </c>
      <c r="E60" s="46"/>
      <c r="F60" s="21">
        <v>0</v>
      </c>
      <c r="G60" s="60">
        <f t="shared" si="3"/>
        <v>0</v>
      </c>
      <c r="H60" s="61">
        <f t="shared" si="4"/>
        <v>0</v>
      </c>
      <c r="I60" s="27"/>
      <c r="J60" s="62">
        <f t="shared" si="5"/>
        <v>0</v>
      </c>
      <c r="K60" s="63">
        <f t="shared" si="6"/>
        <v>0</v>
      </c>
      <c r="N60" s="29"/>
      <c r="O60" s="29"/>
      <c r="P60" s="29"/>
      <c r="Q60" s="26"/>
      <c r="R60" s="26"/>
      <c r="S60" s="26"/>
    </row>
    <row r="61" spans="1:19" x14ac:dyDescent="0.25">
      <c r="A61" s="39"/>
      <c r="B61" s="64" t="s">
        <v>90</v>
      </c>
      <c r="C61" s="28"/>
      <c r="D61" s="65">
        <f>SUM(D35:D60)</f>
        <v>416258</v>
      </c>
      <c r="E61" s="28"/>
      <c r="F61" s="58"/>
      <c r="G61" s="54">
        <f>SUM(G35:G60)</f>
        <v>85500</v>
      </c>
      <c r="H61" s="55">
        <f>SUM(H35:H60)</f>
        <v>330758</v>
      </c>
      <c r="I61" s="27"/>
      <c r="J61" s="56">
        <f t="shared" si="5"/>
        <v>1387.5266666666666</v>
      </c>
      <c r="K61" s="57">
        <f>J61/($K$4/100)</f>
        <v>12.613878787878788</v>
      </c>
      <c r="N61" s="29"/>
      <c r="O61" s="29"/>
      <c r="P61" s="29"/>
      <c r="Q61" s="26"/>
      <c r="R61" s="26"/>
      <c r="S61" s="26"/>
    </row>
    <row r="62" spans="1:19" ht="15.75" thickBot="1" x14ac:dyDescent="0.3">
      <c r="A62" s="66"/>
      <c r="B62" s="67" t="s">
        <v>91</v>
      </c>
      <c r="C62" s="68"/>
      <c r="D62" s="68"/>
      <c r="E62" s="68"/>
      <c r="F62" s="69"/>
      <c r="G62" s="70">
        <f>G61/D61</f>
        <v>0.20540145774976096</v>
      </c>
      <c r="H62" s="71">
        <f>H61/D61</f>
        <v>0.79459854225023907</v>
      </c>
      <c r="I62" s="27"/>
      <c r="J62" s="72"/>
      <c r="K62" s="73"/>
      <c r="N62" s="29"/>
      <c r="O62" s="29"/>
      <c r="P62" s="29"/>
      <c r="Q62" s="26"/>
      <c r="R62" s="26"/>
      <c r="S62" s="26"/>
    </row>
    <row r="63" spans="1:19" x14ac:dyDescent="0.25">
      <c r="A63" s="28"/>
      <c r="B63" s="28"/>
      <c r="C63" s="28"/>
      <c r="D63" s="28"/>
      <c r="E63" s="28"/>
      <c r="F63" s="58"/>
      <c r="G63" s="74"/>
      <c r="H63" s="74"/>
      <c r="I63" s="27"/>
      <c r="J63" s="75"/>
      <c r="K63" s="76"/>
      <c r="N63" s="29"/>
      <c r="O63" s="29"/>
      <c r="P63" s="29"/>
      <c r="Q63" s="26"/>
      <c r="R63" s="26"/>
      <c r="S63" s="26"/>
    </row>
    <row r="64" spans="1:19" ht="19.5" thickBot="1" x14ac:dyDescent="0.35">
      <c r="A64" s="31" t="s">
        <v>85</v>
      </c>
      <c r="B64" s="28"/>
      <c r="C64" s="28"/>
      <c r="D64" s="28"/>
      <c r="E64" s="28"/>
      <c r="F64" s="58"/>
      <c r="G64" s="74"/>
      <c r="H64" s="74"/>
      <c r="I64" s="27"/>
      <c r="J64" s="75"/>
      <c r="K64" s="76"/>
      <c r="N64" s="29"/>
      <c r="O64" s="29"/>
      <c r="P64" s="29"/>
      <c r="Q64" s="26"/>
      <c r="R64" s="26"/>
      <c r="S64" s="26"/>
    </row>
    <row r="65" spans="1:19" x14ac:dyDescent="0.25">
      <c r="A65" s="35"/>
      <c r="B65" s="41"/>
      <c r="C65" s="41"/>
      <c r="D65" s="42" t="s">
        <v>36</v>
      </c>
      <c r="E65" s="41"/>
      <c r="F65" s="42" t="str">
        <f>IF($B$3="",$B$2,$B$3)</f>
        <v>Sharemilker</v>
      </c>
      <c r="G65" s="42" t="str">
        <f>IF($B$3="",$B$2,$B$3)</f>
        <v>Sharemilker</v>
      </c>
      <c r="H65" s="43" t="str">
        <f>IF($E$3="",$E$2,$E$3)</f>
        <v>Owner</v>
      </c>
      <c r="J65" s="77"/>
      <c r="K65" s="78"/>
      <c r="N65" s="29"/>
      <c r="O65" s="29"/>
      <c r="P65" s="29"/>
      <c r="Q65" s="26"/>
      <c r="R65" s="26"/>
      <c r="S65" s="26"/>
    </row>
    <row r="66" spans="1:19" x14ac:dyDescent="0.25">
      <c r="A66" s="45" t="s">
        <v>80</v>
      </c>
      <c r="B66" s="46"/>
      <c r="C66" s="46"/>
      <c r="D66" s="47" t="s">
        <v>37</v>
      </c>
      <c r="E66" s="46"/>
      <c r="F66" s="47" t="s">
        <v>3</v>
      </c>
      <c r="G66" s="47" t="s">
        <v>5</v>
      </c>
      <c r="H66" s="48" t="s">
        <v>5</v>
      </c>
      <c r="J66" s="79" t="s">
        <v>72</v>
      </c>
      <c r="K66" s="48" t="s">
        <v>82</v>
      </c>
      <c r="N66" s="29"/>
      <c r="O66" s="29"/>
      <c r="P66" s="29"/>
      <c r="Q66" s="26"/>
      <c r="R66" s="26"/>
      <c r="S66" s="26"/>
    </row>
    <row r="67" spans="1:19" x14ac:dyDescent="0.25">
      <c r="A67" s="81"/>
      <c r="B67" s="82" t="s">
        <v>74</v>
      </c>
      <c r="C67" s="82"/>
      <c r="D67" s="118">
        <v>50000</v>
      </c>
      <c r="E67" s="82"/>
      <c r="F67" s="22">
        <v>1</v>
      </c>
      <c r="G67" s="83">
        <f>F67*D67</f>
        <v>50000</v>
      </c>
      <c r="H67" s="84">
        <f>D67-G67</f>
        <v>0</v>
      </c>
      <c r="J67" s="56">
        <f t="shared" si="5"/>
        <v>166.66666666666666</v>
      </c>
      <c r="K67" s="57">
        <f>J67/($K$4/100)</f>
        <v>1.5151515151515151</v>
      </c>
      <c r="N67" s="29"/>
      <c r="O67" s="29"/>
      <c r="P67" s="29"/>
      <c r="Q67" s="26"/>
      <c r="R67" s="26"/>
      <c r="S67" s="26"/>
    </row>
    <row r="68" spans="1:19" x14ac:dyDescent="0.25">
      <c r="A68" s="45"/>
      <c r="B68" s="46" t="s">
        <v>78</v>
      </c>
      <c r="C68" s="46"/>
      <c r="D68" s="115">
        <v>0</v>
      </c>
      <c r="E68" s="46"/>
      <c r="F68" s="21">
        <v>1</v>
      </c>
      <c r="G68" s="85">
        <f>F68*D68</f>
        <v>0</v>
      </c>
      <c r="H68" s="61">
        <f>D68-G68</f>
        <v>0</v>
      </c>
      <c r="J68" s="62">
        <f t="shared" si="5"/>
        <v>0</v>
      </c>
      <c r="K68" s="63">
        <f>J68/($K$4/100)</f>
        <v>0</v>
      </c>
      <c r="N68" s="29"/>
      <c r="O68" s="29"/>
      <c r="P68" s="29"/>
      <c r="Q68" s="26"/>
      <c r="R68" s="26"/>
      <c r="S68" s="26"/>
    </row>
    <row r="69" spans="1:19" x14ac:dyDescent="0.25">
      <c r="A69" s="39"/>
      <c r="B69" s="64" t="s">
        <v>92</v>
      </c>
      <c r="C69" s="28"/>
      <c r="D69" s="65">
        <f>SUM(D67:D68)</f>
        <v>50000</v>
      </c>
      <c r="E69" s="28"/>
      <c r="F69" s="32"/>
      <c r="G69" s="54">
        <f>SUM(G67:G68)</f>
        <v>50000</v>
      </c>
      <c r="H69" s="55">
        <f>SUM(H67:H68)</f>
        <v>0</v>
      </c>
      <c r="J69" s="56">
        <f t="shared" si="5"/>
        <v>166.66666666666666</v>
      </c>
      <c r="K69" s="57">
        <f>J69/($K$4/100)</f>
        <v>1.5151515151515151</v>
      </c>
      <c r="N69" s="29"/>
      <c r="O69" s="29"/>
      <c r="P69" s="29"/>
      <c r="Q69" s="26"/>
      <c r="R69" s="26"/>
      <c r="S69" s="26"/>
    </row>
    <row r="70" spans="1:19" ht="15.75" thickBot="1" x14ac:dyDescent="0.3">
      <c r="A70" s="66"/>
      <c r="B70" s="67" t="s">
        <v>91</v>
      </c>
      <c r="C70" s="68"/>
      <c r="D70" s="86"/>
      <c r="E70" s="68"/>
      <c r="F70" s="87"/>
      <c r="G70" s="70">
        <f>G69/D69</f>
        <v>1</v>
      </c>
      <c r="H70" s="71">
        <f>H69/D69</f>
        <v>0</v>
      </c>
      <c r="J70" s="72"/>
      <c r="K70" s="73"/>
      <c r="N70" s="29"/>
      <c r="O70" s="29"/>
      <c r="P70" s="29"/>
      <c r="Q70" s="26"/>
      <c r="R70" s="26"/>
      <c r="S70" s="26"/>
    </row>
    <row r="71" spans="1:19" x14ac:dyDescent="0.25">
      <c r="A71" s="28"/>
      <c r="B71" s="28"/>
      <c r="C71" s="28"/>
      <c r="D71" s="65"/>
      <c r="E71" s="28"/>
      <c r="F71" s="32"/>
      <c r="G71" s="54"/>
      <c r="H71" s="54"/>
      <c r="J71" s="75"/>
      <c r="K71" s="76"/>
      <c r="N71" s="29"/>
      <c r="O71" s="29"/>
      <c r="P71" s="29"/>
      <c r="Q71" s="26"/>
      <c r="R71" s="26"/>
      <c r="S71" s="26"/>
    </row>
    <row r="72" spans="1:19" ht="19.5" thickBot="1" x14ac:dyDescent="0.35">
      <c r="A72" s="31" t="s">
        <v>87</v>
      </c>
      <c r="B72" s="28"/>
      <c r="C72" s="28"/>
      <c r="D72" s="65"/>
      <c r="E72" s="28"/>
      <c r="F72" s="32"/>
      <c r="G72" s="54"/>
      <c r="H72" s="54"/>
      <c r="J72" s="75"/>
      <c r="K72" s="76"/>
      <c r="N72" s="29"/>
      <c r="O72" s="29"/>
      <c r="P72" s="29"/>
      <c r="Q72" s="26"/>
      <c r="R72" s="26"/>
      <c r="S72" s="26"/>
    </row>
    <row r="73" spans="1:19" x14ac:dyDescent="0.25">
      <c r="A73" s="35"/>
      <c r="B73" s="41"/>
      <c r="C73" s="41"/>
      <c r="D73" s="42" t="s">
        <v>36</v>
      </c>
      <c r="E73" s="41"/>
      <c r="F73" s="42"/>
      <c r="G73" s="42" t="str">
        <f>IF($B$3="",$B$2,$B$3)</f>
        <v>Sharemilker</v>
      </c>
      <c r="H73" s="43" t="str">
        <f>IF($E$3="",$E$2,$E$3)</f>
        <v>Owner</v>
      </c>
      <c r="J73" s="77"/>
      <c r="K73" s="78"/>
      <c r="N73" s="29"/>
      <c r="O73" s="29"/>
      <c r="P73" s="29"/>
      <c r="Q73" s="26"/>
      <c r="R73" s="26"/>
      <c r="S73" s="26"/>
    </row>
    <row r="74" spans="1:19" x14ac:dyDescent="0.25">
      <c r="A74" s="88"/>
      <c r="B74" s="89"/>
      <c r="C74" s="89"/>
      <c r="D74" s="47" t="s">
        <v>37</v>
      </c>
      <c r="E74" s="46"/>
      <c r="F74" s="47"/>
      <c r="G74" s="47" t="s">
        <v>5</v>
      </c>
      <c r="H74" s="48" t="s">
        <v>5</v>
      </c>
      <c r="J74" s="79" t="s">
        <v>72</v>
      </c>
      <c r="K74" s="48" t="s">
        <v>82</v>
      </c>
      <c r="N74" s="29"/>
      <c r="O74" s="29"/>
      <c r="P74" s="29"/>
      <c r="Q74" s="26"/>
      <c r="R74" s="26"/>
      <c r="S74" s="26"/>
    </row>
    <row r="75" spans="1:19" x14ac:dyDescent="0.25">
      <c r="A75" s="90" t="s">
        <v>44</v>
      </c>
      <c r="B75" s="28"/>
      <c r="C75" s="28"/>
      <c r="D75" s="65">
        <f>D29</f>
        <v>124176</v>
      </c>
      <c r="E75" s="28"/>
      <c r="F75" s="91"/>
      <c r="G75" s="92">
        <f>G29</f>
        <v>0</v>
      </c>
      <c r="H75" s="93">
        <f>H29</f>
        <v>124176</v>
      </c>
      <c r="J75" s="56">
        <f t="shared" si="5"/>
        <v>413.92</v>
      </c>
      <c r="K75" s="57">
        <f>J75/($K$4/100)</f>
        <v>3.762909090909091</v>
      </c>
      <c r="N75" s="29"/>
      <c r="O75" s="29"/>
      <c r="P75" s="29"/>
      <c r="Q75" s="26"/>
      <c r="R75" s="26"/>
      <c r="S75" s="26"/>
    </row>
    <row r="76" spans="1:19" x14ac:dyDescent="0.25">
      <c r="A76" s="90" t="s">
        <v>77</v>
      </c>
      <c r="B76" s="28"/>
      <c r="C76" s="28"/>
      <c r="D76" s="65">
        <f>D61</f>
        <v>416258</v>
      </c>
      <c r="E76" s="28"/>
      <c r="F76" s="91"/>
      <c r="G76" s="92">
        <f>G61</f>
        <v>85500</v>
      </c>
      <c r="H76" s="93">
        <f>H61</f>
        <v>330758</v>
      </c>
      <c r="J76" s="56">
        <f t="shared" si="5"/>
        <v>1387.5266666666666</v>
      </c>
      <c r="K76" s="57">
        <f>J76/($K$4/100)</f>
        <v>12.613878787878788</v>
      </c>
      <c r="N76" s="29"/>
      <c r="O76" s="29"/>
      <c r="P76" s="29"/>
      <c r="Q76" s="26"/>
      <c r="R76" s="26"/>
      <c r="S76" s="26"/>
    </row>
    <row r="77" spans="1:19" x14ac:dyDescent="0.25">
      <c r="A77" s="94" t="s">
        <v>79</v>
      </c>
      <c r="B77" s="46"/>
      <c r="C77" s="46"/>
      <c r="D77" s="95">
        <f>D69</f>
        <v>50000</v>
      </c>
      <c r="E77" s="46"/>
      <c r="F77" s="96"/>
      <c r="G77" s="97">
        <f>G69</f>
        <v>50000</v>
      </c>
      <c r="H77" s="98">
        <f>H69</f>
        <v>0</v>
      </c>
      <c r="J77" s="62">
        <f t="shared" si="5"/>
        <v>166.66666666666666</v>
      </c>
      <c r="K77" s="63">
        <f>J77/($K$4/100)</f>
        <v>1.5151515151515151</v>
      </c>
      <c r="N77" s="29"/>
      <c r="O77" s="29"/>
      <c r="P77" s="29"/>
      <c r="Q77" s="26"/>
      <c r="R77" s="26"/>
      <c r="S77" s="26"/>
    </row>
    <row r="78" spans="1:19" x14ac:dyDescent="0.25">
      <c r="A78" s="39"/>
      <c r="B78" s="64" t="s">
        <v>36</v>
      </c>
      <c r="C78" s="28"/>
      <c r="D78" s="65">
        <f>SUM(D75:D77)</f>
        <v>590434</v>
      </c>
      <c r="E78" s="28"/>
      <c r="F78" s="99"/>
      <c r="G78" s="54">
        <f>SUM(G75:G77)</f>
        <v>135500</v>
      </c>
      <c r="H78" s="55">
        <f>SUM(H75:H77)</f>
        <v>454934</v>
      </c>
      <c r="J78" s="56">
        <f t="shared" si="5"/>
        <v>1968.1133333333332</v>
      </c>
      <c r="K78" s="57">
        <f>J78/($K$4/100)</f>
        <v>17.891939393939392</v>
      </c>
      <c r="N78" s="29"/>
      <c r="O78" s="29"/>
      <c r="P78" s="29"/>
      <c r="Q78" s="26"/>
      <c r="R78" s="26"/>
      <c r="S78" s="26"/>
    </row>
    <row r="79" spans="1:19" ht="15.75" thickBot="1" x14ac:dyDescent="0.3">
      <c r="A79" s="66"/>
      <c r="B79" s="67" t="s">
        <v>91</v>
      </c>
      <c r="C79" s="68"/>
      <c r="D79" s="68"/>
      <c r="E79" s="68"/>
      <c r="F79" s="68"/>
      <c r="G79" s="70">
        <f>G78/D78</f>
        <v>0.22949220403974027</v>
      </c>
      <c r="H79" s="71">
        <f>H78/D78</f>
        <v>0.77050779596025976</v>
      </c>
      <c r="J79" s="72"/>
      <c r="K79" s="73"/>
      <c r="N79" s="29"/>
      <c r="O79" s="29"/>
      <c r="P79" s="29"/>
      <c r="Q79" s="26"/>
      <c r="R79" s="26"/>
      <c r="S79" s="26"/>
    </row>
    <row r="80" spans="1:19" x14ac:dyDescent="0.25">
      <c r="A80" s="28"/>
      <c r="B80" s="28"/>
      <c r="C80" s="28"/>
      <c r="D80" s="28"/>
      <c r="E80" s="28"/>
      <c r="F80" s="28"/>
      <c r="G80" s="74"/>
      <c r="H80" s="74"/>
      <c r="J80" s="75"/>
      <c r="K80" s="76"/>
      <c r="N80" s="29"/>
      <c r="O80" s="29"/>
      <c r="P80" s="29"/>
      <c r="Q80" s="26"/>
      <c r="R80" s="26"/>
      <c r="S80" s="26"/>
    </row>
    <row r="81" spans="1:11" ht="19.5" thickBot="1" x14ac:dyDescent="0.35">
      <c r="A81" s="31" t="s">
        <v>86</v>
      </c>
      <c r="B81" s="28"/>
      <c r="C81" s="28"/>
      <c r="D81" s="28"/>
      <c r="E81" s="28"/>
      <c r="F81" s="28"/>
      <c r="G81" s="74"/>
      <c r="H81" s="74"/>
      <c r="J81" s="75"/>
      <c r="K81" s="76"/>
    </row>
    <row r="82" spans="1:11" x14ac:dyDescent="0.25">
      <c r="A82" s="35"/>
      <c r="B82" s="41"/>
      <c r="C82" s="41"/>
      <c r="D82" s="41" t="s">
        <v>10</v>
      </c>
      <c r="E82" s="41"/>
      <c r="F82" s="42" t="str">
        <f>IF($B$3="",$B$2,$B$3)</f>
        <v>Sharemilker</v>
      </c>
      <c r="G82" s="42" t="str">
        <f>IF($B$3="",$B$2,$B$3)</f>
        <v>Sharemilker</v>
      </c>
      <c r="H82" s="43" t="str">
        <f>IF($E$3="",$E$2,$E$3)</f>
        <v>Owner</v>
      </c>
      <c r="J82" s="77"/>
      <c r="K82" s="78"/>
    </row>
    <row r="83" spans="1:11" x14ac:dyDescent="0.25">
      <c r="A83" s="45" t="s">
        <v>6</v>
      </c>
      <c r="B83" s="46"/>
      <c r="C83" s="46"/>
      <c r="D83" s="47" t="s">
        <v>7</v>
      </c>
      <c r="E83" s="46"/>
      <c r="F83" s="47" t="s">
        <v>3</v>
      </c>
      <c r="G83" s="47" t="s">
        <v>9</v>
      </c>
      <c r="H83" s="48" t="s">
        <v>9</v>
      </c>
      <c r="J83" s="79" t="s">
        <v>72</v>
      </c>
      <c r="K83" s="48" t="s">
        <v>82</v>
      </c>
    </row>
    <row r="84" spans="1:11" x14ac:dyDescent="0.25">
      <c r="A84" s="39"/>
      <c r="B84" s="28" t="s">
        <v>15</v>
      </c>
      <c r="C84" s="28"/>
      <c r="D84" s="100">
        <f>K3*(K4/100)*K5</f>
        <v>594000</v>
      </c>
      <c r="E84" s="28"/>
      <c r="F84" s="1">
        <v>0.23</v>
      </c>
      <c r="G84" s="54">
        <f t="shared" ref="G84:G90" si="7">F84*D84</f>
        <v>136620</v>
      </c>
      <c r="H84" s="55">
        <f t="shared" ref="H84:H90" si="8">D84-G84</f>
        <v>457380</v>
      </c>
      <c r="J84" s="56">
        <f t="shared" si="5"/>
        <v>1980</v>
      </c>
      <c r="K84" s="57">
        <f t="shared" ref="K84:K91" si="9">J84/($K$4/100)</f>
        <v>18</v>
      </c>
    </row>
    <row r="85" spans="1:11" x14ac:dyDescent="0.25">
      <c r="A85" s="39"/>
      <c r="B85" s="28" t="s">
        <v>16</v>
      </c>
      <c r="C85" s="28"/>
      <c r="D85" s="23">
        <v>30000</v>
      </c>
      <c r="E85" s="28"/>
      <c r="F85" s="1">
        <v>0.23</v>
      </c>
      <c r="G85" s="54">
        <f t="shared" si="7"/>
        <v>6900</v>
      </c>
      <c r="H85" s="55">
        <f t="shared" si="8"/>
        <v>23100</v>
      </c>
      <c r="J85" s="56">
        <f t="shared" si="5"/>
        <v>100</v>
      </c>
      <c r="K85" s="57">
        <f t="shared" si="9"/>
        <v>0.90909090909090906</v>
      </c>
    </row>
    <row r="86" spans="1:11" x14ac:dyDescent="0.25">
      <c r="A86" s="39"/>
      <c r="B86" s="28" t="s">
        <v>31</v>
      </c>
      <c r="C86" s="28"/>
      <c r="D86" s="23">
        <v>0</v>
      </c>
      <c r="E86" s="28"/>
      <c r="F86" s="1">
        <v>0</v>
      </c>
      <c r="G86" s="54">
        <f t="shared" si="7"/>
        <v>0</v>
      </c>
      <c r="H86" s="55">
        <f t="shared" si="8"/>
        <v>0</v>
      </c>
      <c r="J86" s="56">
        <f t="shared" si="5"/>
        <v>0</v>
      </c>
      <c r="K86" s="57">
        <f t="shared" si="9"/>
        <v>0</v>
      </c>
    </row>
    <row r="87" spans="1:11" x14ac:dyDescent="0.25">
      <c r="A87" s="39"/>
      <c r="B87" s="28" t="s">
        <v>32</v>
      </c>
      <c r="C87" s="28"/>
      <c r="D87" s="23">
        <v>0</v>
      </c>
      <c r="E87" s="28"/>
      <c r="F87" s="1">
        <v>0</v>
      </c>
      <c r="G87" s="54">
        <f t="shared" si="7"/>
        <v>0</v>
      </c>
      <c r="H87" s="55">
        <f t="shared" si="8"/>
        <v>0</v>
      </c>
      <c r="J87" s="56">
        <f t="shared" si="5"/>
        <v>0</v>
      </c>
      <c r="K87" s="57">
        <f t="shared" si="9"/>
        <v>0</v>
      </c>
    </row>
    <row r="88" spans="1:11" x14ac:dyDescent="0.25">
      <c r="A88" s="39"/>
      <c r="B88" s="28" t="s">
        <v>17</v>
      </c>
      <c r="C88" s="28"/>
      <c r="D88" s="23">
        <v>0</v>
      </c>
      <c r="E88" s="28"/>
      <c r="F88" s="1">
        <v>0</v>
      </c>
      <c r="G88" s="54">
        <f t="shared" si="7"/>
        <v>0</v>
      </c>
      <c r="H88" s="55">
        <f t="shared" si="8"/>
        <v>0</v>
      </c>
      <c r="J88" s="56">
        <f t="shared" si="5"/>
        <v>0</v>
      </c>
      <c r="K88" s="57">
        <f t="shared" si="9"/>
        <v>0</v>
      </c>
    </row>
    <row r="89" spans="1:11" x14ac:dyDescent="0.25">
      <c r="A89" s="39"/>
      <c r="B89" s="28" t="s">
        <v>18</v>
      </c>
      <c r="C89" s="28"/>
      <c r="D89" s="23">
        <v>0</v>
      </c>
      <c r="E89" s="28"/>
      <c r="F89" s="1">
        <v>0</v>
      </c>
      <c r="G89" s="54">
        <f t="shared" si="7"/>
        <v>0</v>
      </c>
      <c r="H89" s="55">
        <f t="shared" si="8"/>
        <v>0</v>
      </c>
      <c r="J89" s="56">
        <f t="shared" si="5"/>
        <v>0</v>
      </c>
      <c r="K89" s="57">
        <f t="shared" si="9"/>
        <v>0</v>
      </c>
    </row>
    <row r="90" spans="1:11" x14ac:dyDescent="0.25">
      <c r="A90" s="45"/>
      <c r="B90" s="46" t="s">
        <v>19</v>
      </c>
      <c r="C90" s="46"/>
      <c r="D90" s="24">
        <v>0</v>
      </c>
      <c r="E90" s="46"/>
      <c r="F90" s="21">
        <v>0</v>
      </c>
      <c r="G90" s="60">
        <f t="shared" si="7"/>
        <v>0</v>
      </c>
      <c r="H90" s="61">
        <f t="shared" si="8"/>
        <v>0</v>
      </c>
      <c r="J90" s="62">
        <f t="shared" si="5"/>
        <v>0</v>
      </c>
      <c r="K90" s="63">
        <f t="shared" si="9"/>
        <v>0</v>
      </c>
    </row>
    <row r="91" spans="1:11" x14ac:dyDescent="0.25">
      <c r="A91" s="39"/>
      <c r="B91" s="64" t="s">
        <v>55</v>
      </c>
      <c r="C91" s="28"/>
      <c r="D91" s="100">
        <f>SUM(D84:D90)</f>
        <v>624000</v>
      </c>
      <c r="E91" s="80"/>
      <c r="F91" s="58"/>
      <c r="G91" s="54">
        <f>SUM(G84:G90)</f>
        <v>143520</v>
      </c>
      <c r="H91" s="55">
        <f>SUM(H84:H90)</f>
        <v>480480</v>
      </c>
      <c r="J91" s="56">
        <f t="shared" si="5"/>
        <v>2080</v>
      </c>
      <c r="K91" s="57">
        <f t="shared" si="9"/>
        <v>18.90909090909091</v>
      </c>
    </row>
    <row r="92" spans="1:11" x14ac:dyDescent="0.25">
      <c r="A92" s="39"/>
      <c r="B92" s="64" t="s">
        <v>93</v>
      </c>
      <c r="C92" s="28"/>
      <c r="D92" s="101"/>
      <c r="E92" s="80"/>
      <c r="F92" s="58"/>
      <c r="G92" s="74">
        <f>G91/D91</f>
        <v>0.23</v>
      </c>
      <c r="H92" s="102">
        <f>H91/D91</f>
        <v>0.77</v>
      </c>
      <c r="J92" s="103"/>
      <c r="K92" s="104"/>
    </row>
    <row r="93" spans="1:11" ht="15.75" thickBot="1" x14ac:dyDescent="0.3">
      <c r="A93" s="66"/>
      <c r="B93" s="68"/>
      <c r="C93" s="105" t="s">
        <v>94</v>
      </c>
      <c r="D93" s="68"/>
      <c r="E93" s="106"/>
      <c r="F93" s="69"/>
      <c r="G93" s="70">
        <f>G79-G92</f>
        <v>-5.0779596025973817E-4</v>
      </c>
      <c r="H93" s="71">
        <f>H79-H92</f>
        <v>5.0779596025973817E-4</v>
      </c>
      <c r="J93" s="107"/>
      <c r="K93" s="73"/>
    </row>
    <row r="94" spans="1:11" x14ac:dyDescent="0.25">
      <c r="A94" s="28"/>
      <c r="B94" s="28"/>
      <c r="C94" s="28"/>
      <c r="D94" s="101"/>
      <c r="E94" s="80"/>
      <c r="F94" s="58"/>
      <c r="G94" s="74"/>
      <c r="H94" s="74"/>
      <c r="J94" s="65"/>
      <c r="K94" s="76"/>
    </row>
  </sheetData>
  <sheetProtection sheet="1"/>
  <mergeCells count="2">
    <mergeCell ref="E3:G3"/>
    <mergeCell ref="B3:C3"/>
  </mergeCells>
  <pageMargins left="0.7" right="0.7" top="0.75" bottom="0.75" header="0.3" footer="0.3"/>
  <pageSetup scale="85" orientation="landscape" r:id="rId1"/>
  <rowBreaks count="2" manualBreakCount="2">
    <brk id="30" max="16383" man="1"/>
    <brk id="7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94"/>
  <sheetViews>
    <sheetView topLeftCell="A76" zoomScaleNormal="100" workbookViewId="0">
      <selection activeCell="C110" sqref="C110"/>
    </sheetView>
  </sheetViews>
  <sheetFormatPr defaultRowHeight="15" x14ac:dyDescent="0.25"/>
  <cols>
    <col min="1" max="1" width="1.7109375" style="26" customWidth="1"/>
    <col min="2" max="2" width="35.5703125" style="26" customWidth="1"/>
    <col min="3" max="3" width="8" style="26" customWidth="1"/>
    <col min="4" max="4" width="12.7109375" style="26" customWidth="1"/>
    <col min="5" max="5" width="2.7109375" style="26" customWidth="1"/>
    <col min="6" max="6" width="14.28515625" style="26" customWidth="1"/>
    <col min="7" max="7" width="16.7109375" style="26" customWidth="1"/>
    <col min="8" max="8" width="15.5703125" style="26" customWidth="1"/>
    <col min="9" max="9" width="2.28515625" style="26" customWidth="1"/>
    <col min="10" max="10" width="12.28515625" style="26" customWidth="1"/>
    <col min="11" max="11" width="10.85546875" style="26" customWidth="1"/>
    <col min="12" max="12" width="3.140625" style="26" customWidth="1"/>
    <col min="13" max="15" width="9.140625" style="26"/>
    <col min="16" max="16" width="17" style="26" bestFit="1" customWidth="1"/>
    <col min="17" max="17" width="5" style="29" bestFit="1" customWidth="1"/>
    <col min="18" max="18" width="10.7109375" style="29" bestFit="1" customWidth="1"/>
    <col min="19" max="19" width="5" style="29" bestFit="1" customWidth="1"/>
    <col min="20" max="20" width="2.5703125" style="26" customWidth="1"/>
    <col min="21" max="21" width="8.42578125" style="26" bestFit="1" customWidth="1"/>
    <col min="22" max="22" width="10.7109375" style="26" bestFit="1" customWidth="1"/>
    <col min="23" max="23" width="5" style="26" bestFit="1" customWidth="1"/>
    <col min="24" max="24" width="2.7109375" style="26" customWidth="1"/>
    <col min="25" max="25" width="5.7109375" style="26" bestFit="1" customWidth="1"/>
    <col min="26" max="26" width="10.7109375" style="26" bestFit="1" customWidth="1"/>
    <col min="27" max="27" width="5" style="26" bestFit="1" customWidth="1"/>
    <col min="28" max="16384" width="9.140625" style="26"/>
  </cols>
  <sheetData>
    <row r="1" spans="1:27" ht="25.5" customHeight="1" x14ac:dyDescent="0.35">
      <c r="A1" s="25" t="s">
        <v>8</v>
      </c>
      <c r="I1" s="27"/>
      <c r="P1" s="28"/>
      <c r="Q1" s="28"/>
      <c r="R1" s="28"/>
      <c r="S1" s="28"/>
      <c r="T1" s="28"/>
      <c r="U1" s="28"/>
      <c r="V1" s="28"/>
      <c r="W1" s="28"/>
      <c r="X1" s="28"/>
      <c r="Y1" s="28"/>
      <c r="Z1" s="28"/>
      <c r="AA1" s="28"/>
    </row>
    <row r="2" spans="1:27" ht="19.5" thickBot="1" x14ac:dyDescent="0.35">
      <c r="B2" s="26" t="s">
        <v>0</v>
      </c>
      <c r="C2" s="29"/>
      <c r="E2" s="30" t="s">
        <v>1</v>
      </c>
      <c r="H2" s="29" t="s">
        <v>2</v>
      </c>
      <c r="I2" s="27"/>
      <c r="J2" s="31" t="s">
        <v>81</v>
      </c>
      <c r="P2" s="28"/>
      <c r="Q2" s="32"/>
      <c r="R2" s="32"/>
      <c r="S2" s="32"/>
      <c r="T2" s="32"/>
      <c r="U2" s="32"/>
      <c r="V2" s="32"/>
      <c r="W2" s="32"/>
      <c r="X2" s="28"/>
      <c r="Y2" s="32"/>
      <c r="Z2" s="32"/>
      <c r="AA2" s="32"/>
    </row>
    <row r="3" spans="1:27" ht="15.75" customHeight="1" thickBot="1" x14ac:dyDescent="0.3">
      <c r="B3" s="138" t="s">
        <v>75</v>
      </c>
      <c r="C3" s="139"/>
      <c r="D3" s="33"/>
      <c r="E3" s="135" t="s">
        <v>76</v>
      </c>
      <c r="F3" s="136"/>
      <c r="G3" s="137"/>
      <c r="H3" s="34">
        <f ca="1">TODAY()</f>
        <v>43962</v>
      </c>
      <c r="I3" s="27"/>
      <c r="J3" s="35" t="s">
        <v>73</v>
      </c>
      <c r="K3" s="111">
        <v>300</v>
      </c>
      <c r="P3" s="30"/>
      <c r="Q3" s="26"/>
      <c r="R3" s="26"/>
      <c r="S3" s="26"/>
      <c r="U3" s="29"/>
      <c r="V3" s="29"/>
      <c r="W3" s="29"/>
      <c r="Y3" s="29"/>
      <c r="Z3" s="29"/>
      <c r="AA3" s="29"/>
    </row>
    <row r="4" spans="1:27" ht="15" customHeight="1" x14ac:dyDescent="0.25">
      <c r="B4" s="33"/>
      <c r="C4" s="33"/>
      <c r="D4" s="33"/>
      <c r="E4" s="33"/>
      <c r="F4" s="36"/>
      <c r="G4" s="36"/>
      <c r="H4" s="34"/>
      <c r="I4" s="27"/>
      <c r="J4" s="37" t="s">
        <v>83</v>
      </c>
      <c r="K4" s="112">
        <v>11000</v>
      </c>
      <c r="P4" s="30"/>
      <c r="Q4" s="26"/>
      <c r="R4" s="26"/>
      <c r="S4" s="26"/>
      <c r="U4" s="29"/>
      <c r="V4" s="29"/>
      <c r="W4" s="29"/>
      <c r="Y4" s="29"/>
      <c r="Z4" s="29"/>
      <c r="AA4" s="29"/>
    </row>
    <row r="5" spans="1:27" ht="19.5" thickBot="1" x14ac:dyDescent="0.35">
      <c r="A5" s="31" t="s">
        <v>95</v>
      </c>
      <c r="D5" s="29"/>
      <c r="E5" s="29"/>
      <c r="I5" s="38"/>
      <c r="J5" s="39" t="s">
        <v>51</v>
      </c>
      <c r="K5" s="113">
        <v>18</v>
      </c>
      <c r="P5" s="30"/>
      <c r="Q5" s="26"/>
      <c r="R5" s="26"/>
      <c r="S5" s="26"/>
      <c r="U5" s="29"/>
      <c r="V5" s="29"/>
      <c r="W5" s="29"/>
      <c r="Y5" s="29"/>
      <c r="Z5" s="29"/>
      <c r="AA5" s="29"/>
    </row>
    <row r="6" spans="1:27" ht="15" customHeight="1" x14ac:dyDescent="0.25">
      <c r="A6" s="40"/>
      <c r="B6" s="41"/>
      <c r="C6" s="42"/>
      <c r="D6" s="42" t="s">
        <v>36</v>
      </c>
      <c r="E6" s="41"/>
      <c r="F6" s="42" t="str">
        <f>IF($B$3="",$B$2,$B$3)</f>
        <v>Sharemilker</v>
      </c>
      <c r="G6" s="42" t="str">
        <f>IF($B$3="",$B$2,$B$3)</f>
        <v>Sharemilker</v>
      </c>
      <c r="H6" s="43" t="str">
        <f>IF($E$3="",$E$2,$E$3)</f>
        <v>Owner</v>
      </c>
      <c r="I6" s="27"/>
      <c r="J6" s="35"/>
      <c r="K6" s="44"/>
      <c r="N6" s="29"/>
      <c r="O6" s="29"/>
      <c r="P6" s="29"/>
      <c r="Q6" s="26"/>
      <c r="R6" s="26"/>
      <c r="S6" s="26"/>
    </row>
    <row r="7" spans="1:27" ht="15" customHeight="1" x14ac:dyDescent="0.25">
      <c r="A7" s="45" t="s">
        <v>44</v>
      </c>
      <c r="B7" s="46"/>
      <c r="C7" s="47" t="s">
        <v>40</v>
      </c>
      <c r="D7" s="47" t="s">
        <v>37</v>
      </c>
      <c r="E7" s="46"/>
      <c r="F7" s="47" t="s">
        <v>3</v>
      </c>
      <c r="G7" s="47" t="s">
        <v>5</v>
      </c>
      <c r="H7" s="48" t="s">
        <v>5</v>
      </c>
      <c r="I7" s="27"/>
      <c r="J7" s="49" t="s">
        <v>72</v>
      </c>
      <c r="K7" s="48" t="s">
        <v>82</v>
      </c>
      <c r="N7" s="29"/>
      <c r="O7" s="29"/>
      <c r="P7" s="29"/>
      <c r="Q7" s="26"/>
      <c r="R7" s="26"/>
      <c r="S7" s="26"/>
    </row>
    <row r="8" spans="1:27" ht="15" customHeight="1" x14ac:dyDescent="0.25">
      <c r="A8" s="39"/>
      <c r="B8" s="28" t="s">
        <v>111</v>
      </c>
      <c r="C8" s="32"/>
      <c r="D8" s="108">
        <v>8400</v>
      </c>
      <c r="E8" s="28"/>
      <c r="F8" s="1">
        <v>0</v>
      </c>
      <c r="G8" s="54">
        <f>F8*D8</f>
        <v>0</v>
      </c>
      <c r="H8" s="55">
        <f>D8-G8</f>
        <v>8400</v>
      </c>
      <c r="I8" s="27"/>
      <c r="J8" s="119"/>
      <c r="K8" s="51"/>
      <c r="N8" s="29"/>
      <c r="O8" s="29"/>
      <c r="P8" s="29"/>
      <c r="Q8" s="26"/>
      <c r="R8" s="26"/>
      <c r="S8" s="26"/>
    </row>
    <row r="9" spans="1:27" x14ac:dyDescent="0.25">
      <c r="A9" s="39"/>
      <c r="B9" s="28" t="s">
        <v>33</v>
      </c>
      <c r="C9" s="28"/>
      <c r="D9" s="108">
        <v>1000000</v>
      </c>
      <c r="E9" s="28"/>
      <c r="F9" s="50"/>
      <c r="G9" s="54"/>
      <c r="H9" s="55"/>
      <c r="I9" s="27"/>
      <c r="J9" s="39"/>
      <c r="K9" s="52"/>
      <c r="N9" s="29"/>
      <c r="O9" s="29"/>
      <c r="P9" s="29"/>
      <c r="Q9" s="26"/>
      <c r="R9" s="26"/>
      <c r="S9" s="26"/>
    </row>
    <row r="10" spans="1:27" x14ac:dyDescent="0.25">
      <c r="A10" s="39"/>
      <c r="B10" s="28" t="s">
        <v>45</v>
      </c>
      <c r="C10" s="109">
        <v>0.03</v>
      </c>
      <c r="D10" s="53">
        <f>D9*C10</f>
        <v>30000</v>
      </c>
      <c r="E10" s="28"/>
      <c r="F10" s="1">
        <v>0</v>
      </c>
      <c r="G10" s="54">
        <f>F10*D10</f>
        <v>0</v>
      </c>
      <c r="H10" s="55">
        <f>D10-G10</f>
        <v>30000</v>
      </c>
      <c r="I10" s="27"/>
      <c r="J10" s="56">
        <f>(G10+H10)/$K$3</f>
        <v>100</v>
      </c>
      <c r="K10" s="57">
        <f t="shared" ref="K10:K15" si="0">J10/($K$4/100)</f>
        <v>0.90909090909090906</v>
      </c>
      <c r="N10" s="29"/>
      <c r="O10" s="29"/>
      <c r="P10" s="29"/>
      <c r="Q10" s="26"/>
      <c r="R10" s="26"/>
      <c r="S10" s="26"/>
    </row>
    <row r="11" spans="1:27" x14ac:dyDescent="0.25">
      <c r="A11" s="39"/>
      <c r="B11" s="28" t="s">
        <v>38</v>
      </c>
      <c r="C11" s="109">
        <v>2.5000000000000001E-3</v>
      </c>
      <c r="D11" s="53">
        <f>D9*C11</f>
        <v>2500</v>
      </c>
      <c r="E11" s="28"/>
      <c r="F11" s="1">
        <v>0</v>
      </c>
      <c r="G11" s="54">
        <f>F11*D11</f>
        <v>0</v>
      </c>
      <c r="H11" s="55">
        <f>D11-G11</f>
        <v>2500</v>
      </c>
      <c r="I11" s="27"/>
      <c r="J11" s="56">
        <f t="shared" ref="J11:J29" si="1">(G11+H11)/$K$3</f>
        <v>8.3333333333333339</v>
      </c>
      <c r="K11" s="57">
        <f t="shared" si="0"/>
        <v>7.575757575757576E-2</v>
      </c>
      <c r="N11" s="29"/>
      <c r="O11" s="29"/>
      <c r="P11" s="29"/>
      <c r="Q11" s="26"/>
      <c r="R11" s="26"/>
      <c r="S11" s="26"/>
    </row>
    <row r="12" spans="1:27" x14ac:dyDescent="0.25">
      <c r="A12" s="39"/>
      <c r="B12" s="28" t="s">
        <v>39</v>
      </c>
      <c r="C12" s="109">
        <v>2E-3</v>
      </c>
      <c r="D12" s="53">
        <f>D9*C12</f>
        <v>2000</v>
      </c>
      <c r="E12" s="28"/>
      <c r="F12" s="1">
        <v>0</v>
      </c>
      <c r="G12" s="54">
        <f>F12*D12</f>
        <v>0</v>
      </c>
      <c r="H12" s="55">
        <f>D12-G12</f>
        <v>2000</v>
      </c>
      <c r="I12" s="27"/>
      <c r="J12" s="56">
        <f t="shared" si="1"/>
        <v>6.666666666666667</v>
      </c>
      <c r="K12" s="57">
        <f t="shared" si="0"/>
        <v>6.0606060606060608E-2</v>
      </c>
      <c r="N12" s="29"/>
      <c r="O12" s="29"/>
      <c r="P12" s="29"/>
      <c r="Q12" s="26"/>
      <c r="R12" s="26"/>
      <c r="S12" s="26"/>
    </row>
    <row r="13" spans="1:27" x14ac:dyDescent="0.25">
      <c r="A13" s="39"/>
      <c r="B13" s="28" t="s">
        <v>34</v>
      </c>
      <c r="C13" s="28"/>
      <c r="D13" s="108">
        <v>450000</v>
      </c>
      <c r="E13" s="28"/>
      <c r="F13" s="58"/>
      <c r="G13" s="54"/>
      <c r="H13" s="55"/>
      <c r="I13" s="27"/>
      <c r="J13" s="56">
        <f t="shared" si="1"/>
        <v>0</v>
      </c>
      <c r="K13" s="57">
        <f t="shared" si="0"/>
        <v>0</v>
      </c>
      <c r="N13" s="29"/>
      <c r="O13" s="29"/>
      <c r="P13" s="29"/>
      <c r="Q13" s="26"/>
      <c r="R13" s="26"/>
      <c r="S13" s="26"/>
    </row>
    <row r="14" spans="1:27" x14ac:dyDescent="0.25">
      <c r="A14" s="39"/>
      <c r="B14" s="28" t="s">
        <v>41</v>
      </c>
      <c r="C14" s="109">
        <v>5.5E-2</v>
      </c>
      <c r="D14" s="53">
        <f>D13*C14</f>
        <v>24750</v>
      </c>
      <c r="E14" s="28"/>
      <c r="F14" s="1">
        <v>1</v>
      </c>
      <c r="G14" s="54">
        <f>F14*D14</f>
        <v>24750</v>
      </c>
      <c r="H14" s="55">
        <f>D14-G14</f>
        <v>0</v>
      </c>
      <c r="I14" s="27"/>
      <c r="J14" s="56">
        <f t="shared" si="1"/>
        <v>82.5</v>
      </c>
      <c r="K14" s="57">
        <f t="shared" si="0"/>
        <v>0.75</v>
      </c>
      <c r="N14" s="29"/>
      <c r="O14" s="29"/>
      <c r="P14" s="29"/>
      <c r="Q14" s="26"/>
      <c r="R14" s="26"/>
      <c r="S14" s="26"/>
    </row>
    <row r="15" spans="1:27" x14ac:dyDescent="0.25">
      <c r="A15" s="39"/>
      <c r="B15" s="28" t="s">
        <v>38</v>
      </c>
      <c r="C15" s="109">
        <v>5.0000000000000001E-3</v>
      </c>
      <c r="D15" s="53">
        <f>D13*C15</f>
        <v>2250</v>
      </c>
      <c r="E15" s="28"/>
      <c r="F15" s="1">
        <v>1</v>
      </c>
      <c r="G15" s="54">
        <f>F15*D15</f>
        <v>2250</v>
      </c>
      <c r="H15" s="55">
        <f>D15-G15</f>
        <v>0</v>
      </c>
      <c r="I15" s="27"/>
      <c r="J15" s="56">
        <f t="shared" si="1"/>
        <v>7.5</v>
      </c>
      <c r="K15" s="57">
        <f t="shared" si="0"/>
        <v>6.8181818181818177E-2</v>
      </c>
      <c r="N15" s="29"/>
      <c r="O15" s="29"/>
      <c r="P15" s="29"/>
      <c r="Q15" s="26"/>
      <c r="R15" s="26"/>
      <c r="S15" s="26"/>
    </row>
    <row r="16" spans="1:27" x14ac:dyDescent="0.25">
      <c r="A16" s="39"/>
      <c r="B16" s="28" t="s">
        <v>39</v>
      </c>
      <c r="C16" s="109">
        <v>2E-3</v>
      </c>
      <c r="D16" s="53">
        <f>C16*D13</f>
        <v>900</v>
      </c>
      <c r="E16" s="28"/>
      <c r="F16" s="1">
        <v>1</v>
      </c>
      <c r="G16" s="54">
        <f>F16*D16</f>
        <v>900</v>
      </c>
      <c r="H16" s="55">
        <f>D16-G16</f>
        <v>0</v>
      </c>
      <c r="I16" s="27"/>
      <c r="J16" s="56"/>
      <c r="K16" s="57"/>
      <c r="N16" s="29"/>
      <c r="O16" s="29"/>
      <c r="P16" s="29"/>
      <c r="Q16" s="26"/>
      <c r="R16" s="26"/>
      <c r="S16" s="26"/>
    </row>
    <row r="17" spans="1:19" x14ac:dyDescent="0.25">
      <c r="A17" s="39"/>
      <c r="B17" s="28" t="s">
        <v>99</v>
      </c>
      <c r="C17" s="28"/>
      <c r="D17" s="108">
        <v>288000</v>
      </c>
      <c r="E17" s="28"/>
      <c r="F17" s="58"/>
      <c r="G17" s="54"/>
      <c r="H17" s="55"/>
      <c r="I17" s="27"/>
      <c r="J17" s="56">
        <f t="shared" si="1"/>
        <v>0</v>
      </c>
      <c r="K17" s="57">
        <f>J17/($K$4/100)</f>
        <v>0</v>
      </c>
      <c r="N17" s="29"/>
      <c r="O17" s="29"/>
      <c r="P17" s="29"/>
      <c r="Q17" s="26"/>
      <c r="R17" s="26"/>
      <c r="S17" s="26"/>
    </row>
    <row r="18" spans="1:19" x14ac:dyDescent="0.25">
      <c r="A18" s="39"/>
      <c r="B18" s="28" t="s">
        <v>42</v>
      </c>
      <c r="C18" s="109">
        <v>0.05</v>
      </c>
      <c r="D18" s="53">
        <f>D17*C18</f>
        <v>14400</v>
      </c>
      <c r="E18" s="28"/>
      <c r="F18" s="1">
        <v>0</v>
      </c>
      <c r="G18" s="54">
        <f>F18*D18</f>
        <v>0</v>
      </c>
      <c r="H18" s="55">
        <f>D18-G18</f>
        <v>14400</v>
      </c>
      <c r="I18" s="27"/>
      <c r="J18" s="56">
        <f t="shared" si="1"/>
        <v>48</v>
      </c>
      <c r="K18" s="57">
        <f>J18/($K$4/100)</f>
        <v>0.43636363636363634</v>
      </c>
      <c r="N18" s="29"/>
      <c r="O18" s="29"/>
      <c r="P18" s="29"/>
      <c r="Q18" s="26"/>
      <c r="R18" s="26"/>
      <c r="S18" s="26"/>
    </row>
    <row r="19" spans="1:19" x14ac:dyDescent="0.25">
      <c r="A19" s="39"/>
      <c r="B19" s="28" t="s">
        <v>41</v>
      </c>
      <c r="C19" s="109">
        <v>5.5E-2</v>
      </c>
      <c r="D19" s="53">
        <f>D17*C19</f>
        <v>15840</v>
      </c>
      <c r="E19" s="28"/>
      <c r="F19" s="1">
        <v>0</v>
      </c>
      <c r="G19" s="54">
        <f>F19*D19</f>
        <v>0</v>
      </c>
      <c r="H19" s="55">
        <f>D19-G19</f>
        <v>15840</v>
      </c>
      <c r="I19" s="27"/>
      <c r="J19" s="56">
        <f t="shared" si="1"/>
        <v>52.8</v>
      </c>
      <c r="K19" s="57">
        <f>J19/($K$4/100)</f>
        <v>0.48</v>
      </c>
      <c r="N19" s="29"/>
      <c r="O19" s="29"/>
      <c r="P19" s="29"/>
      <c r="Q19" s="26"/>
      <c r="R19" s="26"/>
      <c r="S19" s="26"/>
    </row>
    <row r="20" spans="1:19" x14ac:dyDescent="0.25">
      <c r="A20" s="39"/>
      <c r="B20" s="28" t="s">
        <v>38</v>
      </c>
      <c r="C20" s="109">
        <v>5.0000000000000001E-3</v>
      </c>
      <c r="D20" s="53">
        <f>D17*C20</f>
        <v>1440</v>
      </c>
      <c r="E20" s="28"/>
      <c r="F20" s="1">
        <v>0</v>
      </c>
      <c r="G20" s="54">
        <f>F20*D20</f>
        <v>0</v>
      </c>
      <c r="H20" s="55">
        <f>D20-G20</f>
        <v>1440</v>
      </c>
      <c r="I20" s="27"/>
      <c r="J20" s="56">
        <f t="shared" si="1"/>
        <v>4.8</v>
      </c>
      <c r="K20" s="57">
        <f>J20/($K$4/100)</f>
        <v>4.3636363636363633E-2</v>
      </c>
      <c r="N20" s="29"/>
      <c r="O20" s="29"/>
      <c r="P20" s="29"/>
      <c r="Q20" s="26"/>
      <c r="R20" s="26"/>
      <c r="S20" s="26"/>
    </row>
    <row r="21" spans="1:19" x14ac:dyDescent="0.25">
      <c r="A21" s="39"/>
      <c r="B21" s="28" t="s">
        <v>39</v>
      </c>
      <c r="C21" s="109">
        <v>2E-3</v>
      </c>
      <c r="D21" s="53">
        <f>C21*D17</f>
        <v>576</v>
      </c>
      <c r="E21" s="28"/>
      <c r="F21" s="1">
        <v>0</v>
      </c>
      <c r="G21" s="54">
        <f>F21*D21</f>
        <v>0</v>
      </c>
      <c r="H21" s="55">
        <f>D21-G21</f>
        <v>576</v>
      </c>
      <c r="I21" s="27"/>
      <c r="J21" s="56"/>
      <c r="K21" s="57"/>
      <c r="N21" s="29"/>
      <c r="O21" s="29"/>
      <c r="P21" s="29"/>
      <c r="Q21" s="26"/>
      <c r="R21" s="26"/>
      <c r="S21" s="26"/>
    </row>
    <row r="22" spans="1:19" x14ac:dyDescent="0.25">
      <c r="A22" s="39"/>
      <c r="B22" s="28" t="s">
        <v>43</v>
      </c>
      <c r="C22" s="109">
        <v>0.02</v>
      </c>
      <c r="D22" s="53">
        <f>D17*C22</f>
        <v>5760</v>
      </c>
      <c r="E22" s="28"/>
      <c r="F22" s="1">
        <v>0</v>
      </c>
      <c r="G22" s="54">
        <f>F22*D22</f>
        <v>0</v>
      </c>
      <c r="H22" s="55">
        <f>D22-G22</f>
        <v>5760</v>
      </c>
      <c r="I22" s="27"/>
      <c r="J22" s="56">
        <f t="shared" si="1"/>
        <v>19.2</v>
      </c>
      <c r="K22" s="57">
        <f>J22/($K$4/100)</f>
        <v>0.17454545454545453</v>
      </c>
      <c r="N22" s="29"/>
      <c r="O22" s="29"/>
      <c r="P22" s="29"/>
      <c r="Q22" s="26"/>
      <c r="R22" s="26"/>
      <c r="S22" s="26"/>
    </row>
    <row r="23" spans="1:19" x14ac:dyDescent="0.25">
      <c r="A23" s="39"/>
      <c r="B23" s="28" t="s">
        <v>35</v>
      </c>
      <c r="C23" s="28"/>
      <c r="D23" s="108">
        <v>80000</v>
      </c>
      <c r="E23" s="28"/>
      <c r="F23" s="58"/>
      <c r="G23" s="54"/>
      <c r="H23" s="55"/>
      <c r="I23" s="27"/>
      <c r="J23" s="56">
        <f t="shared" si="1"/>
        <v>0</v>
      </c>
      <c r="K23" s="57">
        <f>J23/($K$4/100)</f>
        <v>0</v>
      </c>
      <c r="N23" s="29"/>
      <c r="O23" s="29"/>
      <c r="P23" s="29"/>
      <c r="Q23" s="26"/>
      <c r="R23" s="26"/>
      <c r="S23" s="26"/>
    </row>
    <row r="24" spans="1:19" x14ac:dyDescent="0.25">
      <c r="A24" s="39"/>
      <c r="B24" s="28" t="s">
        <v>42</v>
      </c>
      <c r="C24" s="109">
        <v>0.1</v>
      </c>
      <c r="D24" s="53">
        <f>D23*C24</f>
        <v>8000</v>
      </c>
      <c r="E24" s="28"/>
      <c r="F24" s="1">
        <v>1</v>
      </c>
      <c r="G24" s="54">
        <f>F24*D24</f>
        <v>8000</v>
      </c>
      <c r="H24" s="55">
        <f>D24-G24</f>
        <v>0</v>
      </c>
      <c r="I24" s="27"/>
      <c r="J24" s="56">
        <f t="shared" si="1"/>
        <v>26.666666666666668</v>
      </c>
      <c r="K24" s="57">
        <f>J24/($K$4/100)</f>
        <v>0.24242424242424243</v>
      </c>
      <c r="N24" s="29"/>
      <c r="O24" s="29"/>
      <c r="P24" s="29"/>
      <c r="Q24" s="26"/>
      <c r="R24" s="26"/>
      <c r="S24" s="26"/>
    </row>
    <row r="25" spans="1:19" x14ac:dyDescent="0.25">
      <c r="A25" s="39"/>
      <c r="B25" s="28" t="s">
        <v>41</v>
      </c>
      <c r="C25" s="109">
        <v>5.5E-2</v>
      </c>
      <c r="D25" s="53">
        <f>D23*C25</f>
        <v>4400</v>
      </c>
      <c r="E25" s="28"/>
      <c r="F25" s="1">
        <v>1</v>
      </c>
      <c r="G25" s="54">
        <f>F25*D25</f>
        <v>4400</v>
      </c>
      <c r="H25" s="55">
        <f>D25-G25</f>
        <v>0</v>
      </c>
      <c r="I25" s="27"/>
      <c r="J25" s="56">
        <f t="shared" si="1"/>
        <v>14.666666666666666</v>
      </c>
      <c r="K25" s="57">
        <f>J25/($K$4/100)</f>
        <v>0.13333333333333333</v>
      </c>
      <c r="N25" s="29"/>
      <c r="O25" s="29"/>
      <c r="P25" s="29"/>
      <c r="Q25" s="26"/>
      <c r="R25" s="26"/>
      <c r="S25" s="26"/>
    </row>
    <row r="26" spans="1:19" x14ac:dyDescent="0.25">
      <c r="A26" s="39"/>
      <c r="B26" s="28" t="s">
        <v>38</v>
      </c>
      <c r="C26" s="109">
        <v>5.0000000000000001E-3</v>
      </c>
      <c r="D26" s="53">
        <f>D23*C26</f>
        <v>400</v>
      </c>
      <c r="E26" s="28"/>
      <c r="F26" s="1">
        <v>1</v>
      </c>
      <c r="G26" s="54">
        <f>F26*D26</f>
        <v>400</v>
      </c>
      <c r="H26" s="55">
        <f>D26-G26</f>
        <v>0</v>
      </c>
      <c r="I26" s="27"/>
      <c r="J26" s="56">
        <f t="shared" si="1"/>
        <v>1.3333333333333333</v>
      </c>
      <c r="K26" s="57">
        <f>J26/($K$4/100)</f>
        <v>1.2121212121212121E-2</v>
      </c>
      <c r="N26" s="29"/>
      <c r="O26" s="29"/>
      <c r="P26" s="29"/>
      <c r="Q26" s="26"/>
      <c r="R26" s="26"/>
      <c r="S26" s="26"/>
    </row>
    <row r="27" spans="1:19" x14ac:dyDescent="0.25">
      <c r="A27" s="39"/>
      <c r="B27" s="28" t="s">
        <v>39</v>
      </c>
      <c r="C27" s="109">
        <v>2E-3</v>
      </c>
      <c r="D27" s="53">
        <f>C27*D23</f>
        <v>160</v>
      </c>
      <c r="E27" s="28"/>
      <c r="F27" s="1">
        <v>1</v>
      </c>
      <c r="G27" s="54">
        <f>F27*D27</f>
        <v>160</v>
      </c>
      <c r="H27" s="55">
        <f>D27-G27</f>
        <v>0</v>
      </c>
      <c r="I27" s="27"/>
      <c r="J27" s="56"/>
      <c r="K27" s="57"/>
      <c r="N27" s="29"/>
      <c r="O27" s="29"/>
      <c r="P27" s="29"/>
      <c r="Q27" s="26"/>
      <c r="R27" s="26"/>
      <c r="S27" s="26"/>
    </row>
    <row r="28" spans="1:19" x14ac:dyDescent="0.25">
      <c r="A28" s="45"/>
      <c r="B28" s="46" t="s">
        <v>43</v>
      </c>
      <c r="C28" s="110">
        <v>0.03</v>
      </c>
      <c r="D28" s="59">
        <f>D23*C28</f>
        <v>2400</v>
      </c>
      <c r="E28" s="46"/>
      <c r="F28" s="21">
        <v>1</v>
      </c>
      <c r="G28" s="60">
        <f>F28*D28</f>
        <v>2400</v>
      </c>
      <c r="H28" s="61">
        <f>D28-G28</f>
        <v>0</v>
      </c>
      <c r="I28" s="27"/>
      <c r="J28" s="62">
        <f t="shared" si="1"/>
        <v>8</v>
      </c>
      <c r="K28" s="63">
        <f>J28/($K$4/100)</f>
        <v>7.2727272727272724E-2</v>
      </c>
      <c r="N28" s="29"/>
      <c r="O28" s="29"/>
      <c r="P28" s="29"/>
      <c r="Q28" s="26"/>
      <c r="R28" s="26"/>
      <c r="S28" s="26"/>
    </row>
    <row r="29" spans="1:19" x14ac:dyDescent="0.25">
      <c r="A29" s="39"/>
      <c r="B29" s="64" t="s">
        <v>89</v>
      </c>
      <c r="C29" s="28"/>
      <c r="D29" s="65">
        <f>SUM(D10:D12)+SUM(D14:D16)+SUM(D18:D22)+SUM(D24:D28)+D8</f>
        <v>124176</v>
      </c>
      <c r="E29" s="28"/>
      <c r="F29" s="58"/>
      <c r="G29" s="54">
        <f>SUM(G8:G28)</f>
        <v>43260</v>
      </c>
      <c r="H29" s="55">
        <f>SUM(H8:H28)</f>
        <v>80916</v>
      </c>
      <c r="I29" s="27"/>
      <c r="J29" s="56">
        <f t="shared" si="1"/>
        <v>413.92</v>
      </c>
      <c r="K29" s="57">
        <f>J29/($K$4/100)</f>
        <v>3.762909090909091</v>
      </c>
      <c r="N29" s="29"/>
      <c r="O29" s="29"/>
      <c r="P29" s="29"/>
      <c r="Q29" s="26"/>
      <c r="R29" s="26"/>
      <c r="S29" s="26"/>
    </row>
    <row r="30" spans="1:19" ht="15.75" thickBot="1" x14ac:dyDescent="0.3">
      <c r="A30" s="66"/>
      <c r="B30" s="67" t="s">
        <v>91</v>
      </c>
      <c r="C30" s="68"/>
      <c r="D30" s="68"/>
      <c r="E30" s="68"/>
      <c r="F30" s="69"/>
      <c r="G30" s="70">
        <f>G29/D29</f>
        <v>0.34837649787398534</v>
      </c>
      <c r="H30" s="71">
        <f>H29/D29</f>
        <v>0.65162350212601472</v>
      </c>
      <c r="I30" s="27"/>
      <c r="J30" s="72"/>
      <c r="K30" s="73"/>
      <c r="N30" s="29"/>
      <c r="O30" s="29"/>
      <c r="P30" s="29"/>
      <c r="Q30" s="26"/>
      <c r="R30" s="26"/>
      <c r="S30" s="26"/>
    </row>
    <row r="31" spans="1:19" x14ac:dyDescent="0.25">
      <c r="A31" s="28"/>
      <c r="B31" s="28"/>
      <c r="C31" s="28"/>
      <c r="D31" s="28"/>
      <c r="E31" s="28"/>
      <c r="F31" s="58"/>
      <c r="G31" s="74"/>
      <c r="H31" s="74"/>
      <c r="I31" s="27"/>
      <c r="J31" s="75"/>
      <c r="K31" s="76"/>
      <c r="N31" s="29"/>
      <c r="O31" s="29"/>
      <c r="P31" s="29"/>
      <c r="Q31" s="26"/>
      <c r="R31" s="26"/>
      <c r="S31" s="26"/>
    </row>
    <row r="32" spans="1:19" ht="19.5" thickBot="1" x14ac:dyDescent="0.35">
      <c r="A32" s="31" t="s">
        <v>84</v>
      </c>
      <c r="B32" s="28"/>
      <c r="C32" s="28"/>
      <c r="D32" s="28"/>
      <c r="E32" s="28"/>
      <c r="F32" s="58"/>
      <c r="G32" s="74"/>
      <c r="H32" s="74"/>
      <c r="I32" s="27"/>
      <c r="J32" s="75"/>
      <c r="K32" s="76"/>
      <c r="N32" s="29"/>
      <c r="O32" s="29"/>
      <c r="P32" s="29"/>
      <c r="Q32" s="26"/>
      <c r="R32" s="26"/>
      <c r="S32" s="26"/>
    </row>
    <row r="33" spans="1:19" x14ac:dyDescent="0.25">
      <c r="A33" s="35"/>
      <c r="B33" s="41"/>
      <c r="C33" s="41"/>
      <c r="D33" s="41" t="s">
        <v>10</v>
      </c>
      <c r="E33" s="41"/>
      <c r="F33" s="42" t="str">
        <f>IF($B$3="",$B$2,$B$3)</f>
        <v>Sharemilker</v>
      </c>
      <c r="G33" s="42" t="str">
        <f>IF($B$3="",$B$2,$B$3)</f>
        <v>Sharemilker</v>
      </c>
      <c r="H33" s="43" t="str">
        <f>IF($E$3="",$E$2,$E$3)</f>
        <v>Owner</v>
      </c>
      <c r="I33" s="27"/>
      <c r="J33" s="77"/>
      <c r="K33" s="78"/>
      <c r="N33" s="29"/>
      <c r="O33" s="29"/>
      <c r="P33" s="29"/>
      <c r="Q33" s="26"/>
      <c r="R33" s="26"/>
      <c r="S33" s="26"/>
    </row>
    <row r="34" spans="1:19" x14ac:dyDescent="0.25">
      <c r="A34" s="45" t="s">
        <v>77</v>
      </c>
      <c r="B34" s="46"/>
      <c r="C34" s="46" t="s">
        <v>97</v>
      </c>
      <c r="D34" s="47" t="s">
        <v>7</v>
      </c>
      <c r="E34" s="46"/>
      <c r="F34" s="47" t="s">
        <v>3</v>
      </c>
      <c r="G34" s="47" t="s">
        <v>5</v>
      </c>
      <c r="H34" s="48" t="s">
        <v>5</v>
      </c>
      <c r="I34" s="27"/>
      <c r="J34" s="79" t="s">
        <v>72</v>
      </c>
      <c r="K34" s="48" t="s">
        <v>82</v>
      </c>
      <c r="N34" s="29"/>
      <c r="O34" s="29"/>
      <c r="P34" s="29"/>
      <c r="Q34" s="26"/>
      <c r="R34" s="26"/>
      <c r="S34" s="26"/>
    </row>
    <row r="35" spans="1:19" x14ac:dyDescent="0.25">
      <c r="A35" s="39"/>
      <c r="B35" s="28" t="s">
        <v>21</v>
      </c>
      <c r="C35" s="114">
        <v>525</v>
      </c>
      <c r="D35" s="53">
        <f t="shared" ref="D35:D40" si="2">C35*$K$3</f>
        <v>157500</v>
      </c>
      <c r="E35" s="28"/>
      <c r="F35" s="1">
        <v>0.5</v>
      </c>
      <c r="G35" s="54">
        <f t="shared" ref="G35:G60" si="3">F35*D35</f>
        <v>78750</v>
      </c>
      <c r="H35" s="55">
        <f t="shared" ref="H35:H60" si="4">D35-G35</f>
        <v>78750</v>
      </c>
      <c r="I35" s="27"/>
      <c r="J35" s="56">
        <f t="shared" ref="J35:J91" si="5">(G35+H35)/$K$3</f>
        <v>525</v>
      </c>
      <c r="K35" s="57">
        <f t="shared" ref="K35:K60" si="6">J35/($K$4/100)</f>
        <v>4.7727272727272725</v>
      </c>
      <c r="N35" s="29"/>
      <c r="O35" s="29"/>
      <c r="P35" s="29"/>
      <c r="Q35" s="26"/>
      <c r="R35" s="26"/>
      <c r="S35" s="26"/>
    </row>
    <row r="36" spans="1:19" x14ac:dyDescent="0.25">
      <c r="A36" s="39"/>
      <c r="B36" s="28" t="s">
        <v>96</v>
      </c>
      <c r="C36" s="114">
        <v>150</v>
      </c>
      <c r="D36" s="53">
        <f t="shared" si="2"/>
        <v>45000</v>
      </c>
      <c r="E36" s="28"/>
      <c r="F36" s="1">
        <v>0.5</v>
      </c>
      <c r="G36" s="54">
        <f t="shared" si="3"/>
        <v>22500</v>
      </c>
      <c r="H36" s="55">
        <f t="shared" si="4"/>
        <v>22500</v>
      </c>
      <c r="I36" s="27"/>
      <c r="J36" s="56">
        <f t="shared" si="5"/>
        <v>150</v>
      </c>
      <c r="K36" s="57">
        <f t="shared" si="6"/>
        <v>1.3636363636363635</v>
      </c>
      <c r="N36" s="29"/>
      <c r="O36" s="29"/>
      <c r="P36" s="29"/>
      <c r="Q36" s="26"/>
      <c r="R36" s="26"/>
      <c r="S36" s="26"/>
    </row>
    <row r="37" spans="1:19" x14ac:dyDescent="0.25">
      <c r="A37" s="39"/>
      <c r="B37" s="28" t="s">
        <v>13</v>
      </c>
      <c r="C37" s="114">
        <v>50</v>
      </c>
      <c r="D37" s="53">
        <f t="shared" si="2"/>
        <v>15000</v>
      </c>
      <c r="E37" s="28"/>
      <c r="F37" s="1">
        <v>1</v>
      </c>
      <c r="G37" s="54">
        <f>F37*D37</f>
        <v>15000</v>
      </c>
      <c r="H37" s="55">
        <f>D37-G37</f>
        <v>0</v>
      </c>
      <c r="I37" s="27"/>
      <c r="J37" s="56">
        <f t="shared" si="5"/>
        <v>50</v>
      </c>
      <c r="K37" s="57">
        <f t="shared" si="6"/>
        <v>0.45454545454545453</v>
      </c>
      <c r="N37" s="29"/>
      <c r="O37" s="29"/>
      <c r="P37" s="29"/>
      <c r="Q37" s="26"/>
      <c r="R37" s="26"/>
      <c r="S37" s="26"/>
    </row>
    <row r="38" spans="1:19" x14ac:dyDescent="0.25">
      <c r="A38" s="39"/>
      <c r="B38" s="28" t="s">
        <v>23</v>
      </c>
      <c r="C38" s="114">
        <v>35</v>
      </c>
      <c r="D38" s="53">
        <f t="shared" si="2"/>
        <v>10500</v>
      </c>
      <c r="E38" s="28"/>
      <c r="F38" s="1">
        <v>1</v>
      </c>
      <c r="G38" s="54">
        <f>F38*D38</f>
        <v>10500</v>
      </c>
      <c r="H38" s="55">
        <f>D38-G38</f>
        <v>0</v>
      </c>
      <c r="I38" s="27"/>
      <c r="J38" s="56">
        <f t="shared" si="5"/>
        <v>35</v>
      </c>
      <c r="K38" s="57">
        <f t="shared" si="6"/>
        <v>0.31818181818181818</v>
      </c>
      <c r="N38" s="29"/>
      <c r="O38" s="29"/>
      <c r="P38" s="29"/>
      <c r="Q38" s="26"/>
      <c r="R38" s="26"/>
      <c r="S38" s="26"/>
    </row>
    <row r="39" spans="1:19" x14ac:dyDescent="0.25">
      <c r="A39" s="39"/>
      <c r="B39" s="28" t="s">
        <v>12</v>
      </c>
      <c r="C39" s="114">
        <v>40</v>
      </c>
      <c r="D39" s="53">
        <f t="shared" si="2"/>
        <v>12000</v>
      </c>
      <c r="E39" s="28"/>
      <c r="F39" s="1">
        <v>1</v>
      </c>
      <c r="G39" s="54">
        <f>F39*D39</f>
        <v>12000</v>
      </c>
      <c r="H39" s="55">
        <f>D39-G39</f>
        <v>0</v>
      </c>
      <c r="I39" s="27"/>
      <c r="J39" s="56">
        <f t="shared" si="5"/>
        <v>40</v>
      </c>
      <c r="K39" s="57">
        <f t="shared" si="6"/>
        <v>0.36363636363636365</v>
      </c>
      <c r="N39" s="29"/>
      <c r="O39" s="29"/>
      <c r="P39" s="29"/>
      <c r="Q39" s="26"/>
      <c r="R39" s="26"/>
      <c r="S39" s="26"/>
    </row>
    <row r="40" spans="1:19" x14ac:dyDescent="0.25">
      <c r="A40" s="39"/>
      <c r="B40" s="28" t="s">
        <v>22</v>
      </c>
      <c r="C40" s="114">
        <v>25</v>
      </c>
      <c r="D40" s="53">
        <f t="shared" si="2"/>
        <v>7500</v>
      </c>
      <c r="E40" s="28"/>
      <c r="F40" s="1">
        <v>1</v>
      </c>
      <c r="G40" s="54">
        <f t="shared" si="3"/>
        <v>7500</v>
      </c>
      <c r="H40" s="55">
        <f t="shared" si="4"/>
        <v>0</v>
      </c>
      <c r="I40" s="27"/>
      <c r="J40" s="56">
        <f t="shared" si="5"/>
        <v>25</v>
      </c>
      <c r="K40" s="57">
        <f t="shared" si="6"/>
        <v>0.22727272727272727</v>
      </c>
      <c r="N40" s="29"/>
      <c r="O40" s="29"/>
      <c r="P40" s="29"/>
      <c r="Q40" s="26"/>
      <c r="R40" s="26"/>
      <c r="S40" s="26"/>
    </row>
    <row r="41" spans="1:19" x14ac:dyDescent="0.25">
      <c r="A41" s="39"/>
      <c r="B41" s="28" t="s">
        <v>20</v>
      </c>
      <c r="C41" s="28"/>
      <c r="D41" s="108">
        <v>45000</v>
      </c>
      <c r="E41" s="28"/>
      <c r="F41" s="1">
        <v>1</v>
      </c>
      <c r="G41" s="54">
        <f>F41*D41</f>
        <v>45000</v>
      </c>
      <c r="H41" s="55">
        <f>D41-G41</f>
        <v>0</v>
      </c>
      <c r="I41" s="27"/>
      <c r="J41" s="56">
        <f t="shared" si="5"/>
        <v>150</v>
      </c>
      <c r="K41" s="57">
        <f t="shared" si="6"/>
        <v>1.3636363636363635</v>
      </c>
      <c r="N41" s="29"/>
      <c r="O41" s="29"/>
      <c r="P41" s="29"/>
      <c r="Q41" s="26"/>
      <c r="R41" s="26"/>
      <c r="S41" s="26"/>
    </row>
    <row r="42" spans="1:19" x14ac:dyDescent="0.25">
      <c r="A42" s="39"/>
      <c r="B42" s="28" t="s">
        <v>98</v>
      </c>
      <c r="C42" s="28"/>
      <c r="D42" s="108">
        <v>36300</v>
      </c>
      <c r="E42" s="28"/>
      <c r="F42" s="1">
        <v>0.5</v>
      </c>
      <c r="G42" s="54">
        <f t="shared" si="3"/>
        <v>18150</v>
      </c>
      <c r="H42" s="55">
        <f t="shared" si="4"/>
        <v>18150</v>
      </c>
      <c r="I42" s="27"/>
      <c r="J42" s="56">
        <f t="shared" si="5"/>
        <v>121</v>
      </c>
      <c r="K42" s="57">
        <f t="shared" si="6"/>
        <v>1.1000000000000001</v>
      </c>
      <c r="N42" s="29"/>
      <c r="O42" s="29"/>
      <c r="P42" s="29"/>
      <c r="Q42" s="26"/>
      <c r="R42" s="26"/>
      <c r="S42" s="26"/>
    </row>
    <row r="43" spans="1:19" x14ac:dyDescent="0.25">
      <c r="A43" s="39"/>
      <c r="B43" s="28" t="s">
        <v>24</v>
      </c>
      <c r="C43" s="28"/>
      <c r="D43" s="108">
        <v>4292</v>
      </c>
      <c r="E43" s="28"/>
      <c r="F43" s="1">
        <v>1</v>
      </c>
      <c r="G43" s="54">
        <f t="shared" si="3"/>
        <v>4292</v>
      </c>
      <c r="H43" s="55">
        <f t="shared" si="4"/>
        <v>0</v>
      </c>
      <c r="I43" s="27"/>
      <c r="J43" s="56">
        <f t="shared" si="5"/>
        <v>14.306666666666667</v>
      </c>
      <c r="K43" s="57">
        <f t="shared" si="6"/>
        <v>0.13006060606060607</v>
      </c>
      <c r="N43" s="29"/>
      <c r="O43" s="29"/>
      <c r="P43" s="29"/>
      <c r="Q43" s="26"/>
      <c r="R43" s="26"/>
      <c r="S43" s="26"/>
    </row>
    <row r="44" spans="1:19" x14ac:dyDescent="0.25">
      <c r="A44" s="39"/>
      <c r="B44" s="28" t="s">
        <v>30</v>
      </c>
      <c r="C44" s="28"/>
      <c r="D44" s="108">
        <v>16248</v>
      </c>
      <c r="E44" s="28"/>
      <c r="F44" s="1">
        <v>1</v>
      </c>
      <c r="G44" s="54">
        <f t="shared" si="3"/>
        <v>16248</v>
      </c>
      <c r="H44" s="55">
        <f t="shared" si="4"/>
        <v>0</v>
      </c>
      <c r="I44" s="27"/>
      <c r="J44" s="56">
        <f t="shared" si="5"/>
        <v>54.16</v>
      </c>
      <c r="K44" s="57">
        <f t="shared" si="6"/>
        <v>0.49236363636363634</v>
      </c>
      <c r="N44" s="29"/>
      <c r="O44" s="29"/>
      <c r="P44" s="29"/>
      <c r="Q44" s="26"/>
      <c r="R44" s="26"/>
      <c r="S44" s="26"/>
    </row>
    <row r="45" spans="1:19" x14ac:dyDescent="0.25">
      <c r="A45" s="39"/>
      <c r="B45" s="80" t="s">
        <v>101</v>
      </c>
      <c r="C45" s="28"/>
      <c r="D45" s="108">
        <v>4818</v>
      </c>
      <c r="E45" s="28"/>
      <c r="F45" s="1">
        <v>1</v>
      </c>
      <c r="G45" s="54">
        <f t="shared" si="3"/>
        <v>4818</v>
      </c>
      <c r="H45" s="55">
        <f t="shared" si="4"/>
        <v>0</v>
      </c>
      <c r="I45" s="27"/>
      <c r="J45" s="56">
        <f t="shared" si="5"/>
        <v>16.059999999999999</v>
      </c>
      <c r="K45" s="57">
        <f t="shared" si="6"/>
        <v>0.14599999999999999</v>
      </c>
      <c r="N45" s="29"/>
      <c r="O45" s="29"/>
      <c r="P45" s="29"/>
      <c r="Q45" s="26"/>
      <c r="R45" s="26"/>
      <c r="S45" s="26"/>
    </row>
    <row r="46" spans="1:19" x14ac:dyDescent="0.25">
      <c r="A46" s="39"/>
      <c r="B46" s="80" t="s">
        <v>102</v>
      </c>
      <c r="C46" s="28"/>
      <c r="D46" s="108">
        <v>0</v>
      </c>
      <c r="E46" s="28"/>
      <c r="F46" s="1">
        <v>0</v>
      </c>
      <c r="G46" s="54">
        <f t="shared" si="3"/>
        <v>0</v>
      </c>
      <c r="H46" s="55">
        <f t="shared" si="4"/>
        <v>0</v>
      </c>
      <c r="I46" s="27"/>
      <c r="J46" s="56">
        <f t="shared" si="5"/>
        <v>0</v>
      </c>
      <c r="K46" s="57">
        <f t="shared" si="6"/>
        <v>0</v>
      </c>
      <c r="N46" s="29"/>
      <c r="O46" s="29"/>
      <c r="P46" s="29"/>
      <c r="Q46" s="26"/>
      <c r="R46" s="26"/>
      <c r="S46" s="26"/>
    </row>
    <row r="47" spans="1:19" x14ac:dyDescent="0.25">
      <c r="A47" s="39"/>
      <c r="B47" s="80" t="s">
        <v>103</v>
      </c>
      <c r="C47" s="28"/>
      <c r="D47" s="108">
        <v>15576</v>
      </c>
      <c r="E47" s="28"/>
      <c r="F47" s="1">
        <v>0.5</v>
      </c>
      <c r="G47" s="54">
        <f t="shared" si="3"/>
        <v>7788</v>
      </c>
      <c r="H47" s="55">
        <f t="shared" si="4"/>
        <v>7788</v>
      </c>
      <c r="I47" s="27"/>
      <c r="J47" s="56">
        <f t="shared" si="5"/>
        <v>51.92</v>
      </c>
      <c r="K47" s="57">
        <f t="shared" si="6"/>
        <v>0.47200000000000003</v>
      </c>
      <c r="N47" s="29"/>
      <c r="O47" s="29"/>
      <c r="P47" s="29"/>
      <c r="Q47" s="26"/>
      <c r="R47" s="26"/>
      <c r="S47" s="26"/>
    </row>
    <row r="48" spans="1:19" x14ac:dyDescent="0.25">
      <c r="A48" s="39"/>
      <c r="B48" s="80" t="s">
        <v>104</v>
      </c>
      <c r="C48" s="28"/>
      <c r="D48" s="108">
        <v>0</v>
      </c>
      <c r="E48" s="28"/>
      <c r="F48" s="1">
        <v>0</v>
      </c>
      <c r="G48" s="54">
        <f t="shared" si="3"/>
        <v>0</v>
      </c>
      <c r="H48" s="55">
        <f t="shared" si="4"/>
        <v>0</v>
      </c>
      <c r="I48" s="27"/>
      <c r="J48" s="56">
        <f t="shared" si="5"/>
        <v>0</v>
      </c>
      <c r="K48" s="57">
        <f t="shared" si="6"/>
        <v>0</v>
      </c>
      <c r="N48" s="29"/>
      <c r="O48" s="29"/>
      <c r="P48" s="29"/>
      <c r="Q48" s="26"/>
      <c r="R48" s="26"/>
      <c r="S48" s="26"/>
    </row>
    <row r="49" spans="1:19" x14ac:dyDescent="0.25">
      <c r="A49" s="39"/>
      <c r="B49" s="80" t="s">
        <v>105</v>
      </c>
      <c r="C49" s="28"/>
      <c r="D49" s="108">
        <v>6036</v>
      </c>
      <c r="E49" s="28"/>
      <c r="F49" s="1">
        <v>0</v>
      </c>
      <c r="G49" s="54">
        <f t="shared" si="3"/>
        <v>0</v>
      </c>
      <c r="H49" s="55">
        <f t="shared" si="4"/>
        <v>6036</v>
      </c>
      <c r="I49" s="27"/>
      <c r="J49" s="56">
        <f t="shared" si="5"/>
        <v>20.12</v>
      </c>
      <c r="K49" s="57">
        <f t="shared" si="6"/>
        <v>0.18290909090909091</v>
      </c>
      <c r="N49" s="29"/>
      <c r="O49" s="29"/>
      <c r="P49" s="29"/>
      <c r="Q49" s="26"/>
      <c r="R49" s="26"/>
      <c r="S49" s="26"/>
    </row>
    <row r="50" spans="1:19" x14ac:dyDescent="0.25">
      <c r="A50" s="39"/>
      <c r="B50" s="80" t="s">
        <v>106</v>
      </c>
      <c r="C50" s="28"/>
      <c r="D50" s="108">
        <v>12073</v>
      </c>
      <c r="E50" s="28"/>
      <c r="F50" s="1">
        <v>0.5</v>
      </c>
      <c r="G50" s="54">
        <f t="shared" si="3"/>
        <v>6036.5</v>
      </c>
      <c r="H50" s="55">
        <f t="shared" si="4"/>
        <v>6036.5</v>
      </c>
      <c r="I50" s="27"/>
      <c r="J50" s="56">
        <f t="shared" si="5"/>
        <v>40.243333333333332</v>
      </c>
      <c r="K50" s="57">
        <f t="shared" si="6"/>
        <v>0.36584848484848481</v>
      </c>
      <c r="N50" s="29"/>
      <c r="O50" s="29"/>
      <c r="P50" s="29"/>
      <c r="Q50" s="26"/>
      <c r="R50" s="26"/>
      <c r="S50" s="26"/>
    </row>
    <row r="51" spans="1:19" x14ac:dyDescent="0.25">
      <c r="A51" s="39"/>
      <c r="B51" s="80" t="s">
        <v>109</v>
      </c>
      <c r="C51" s="120"/>
      <c r="D51" s="108">
        <v>5942</v>
      </c>
      <c r="E51" s="28"/>
      <c r="F51" s="1">
        <v>0.5</v>
      </c>
      <c r="G51" s="54">
        <f t="shared" si="3"/>
        <v>2971</v>
      </c>
      <c r="H51" s="55">
        <f t="shared" si="4"/>
        <v>2971</v>
      </c>
      <c r="I51" s="27"/>
      <c r="J51" s="56">
        <f t="shared" si="5"/>
        <v>19.806666666666668</v>
      </c>
      <c r="K51" s="57">
        <f t="shared" si="6"/>
        <v>0.18006060606060609</v>
      </c>
      <c r="N51" s="29"/>
      <c r="O51" s="29"/>
      <c r="P51" s="29"/>
      <c r="Q51" s="26"/>
      <c r="R51" s="26"/>
      <c r="S51" s="26"/>
    </row>
    <row r="52" spans="1:19" x14ac:dyDescent="0.25">
      <c r="A52" s="39"/>
      <c r="B52" s="80" t="s">
        <v>110</v>
      </c>
      <c r="C52" s="28"/>
      <c r="D52" s="108">
        <v>2971</v>
      </c>
      <c r="E52" s="28"/>
      <c r="F52" s="1">
        <v>0</v>
      </c>
      <c r="G52" s="54">
        <f t="shared" si="3"/>
        <v>0</v>
      </c>
      <c r="H52" s="55">
        <f t="shared" si="4"/>
        <v>2971</v>
      </c>
      <c r="I52" s="27"/>
      <c r="J52" s="56">
        <f t="shared" si="5"/>
        <v>9.9033333333333342</v>
      </c>
      <c r="K52" s="57">
        <f t="shared" si="6"/>
        <v>9.0030303030303044E-2</v>
      </c>
      <c r="N52" s="29"/>
      <c r="O52" s="29"/>
      <c r="P52" s="29"/>
      <c r="Q52" s="26"/>
      <c r="R52" s="26"/>
      <c r="S52" s="26"/>
    </row>
    <row r="53" spans="1:19" x14ac:dyDescent="0.25">
      <c r="A53" s="39"/>
      <c r="B53" s="80" t="s">
        <v>26</v>
      </c>
      <c r="C53" s="28"/>
      <c r="D53" s="108">
        <v>11154</v>
      </c>
      <c r="E53" s="28"/>
      <c r="F53" s="1">
        <v>1</v>
      </c>
      <c r="G53" s="54">
        <f t="shared" si="3"/>
        <v>11154</v>
      </c>
      <c r="H53" s="55">
        <f t="shared" si="4"/>
        <v>0</v>
      </c>
      <c r="I53" s="27"/>
      <c r="J53" s="56">
        <f t="shared" si="5"/>
        <v>37.18</v>
      </c>
      <c r="K53" s="57">
        <f t="shared" si="6"/>
        <v>0.33800000000000002</v>
      </c>
      <c r="N53" s="29"/>
      <c r="O53" s="29"/>
      <c r="P53" s="29"/>
      <c r="Q53" s="26"/>
      <c r="R53" s="26"/>
      <c r="S53" s="26"/>
    </row>
    <row r="54" spans="1:19" x14ac:dyDescent="0.25">
      <c r="A54" s="39"/>
      <c r="B54" s="80" t="s">
        <v>29</v>
      </c>
      <c r="C54" s="28"/>
      <c r="D54" s="108">
        <v>0</v>
      </c>
      <c r="E54" s="28"/>
      <c r="F54" s="1">
        <v>1</v>
      </c>
      <c r="G54" s="54">
        <f t="shared" si="3"/>
        <v>0</v>
      </c>
      <c r="H54" s="55">
        <f t="shared" si="4"/>
        <v>0</v>
      </c>
      <c r="I54" s="27"/>
      <c r="J54" s="56">
        <f t="shared" si="5"/>
        <v>0</v>
      </c>
      <c r="K54" s="57">
        <f t="shared" si="6"/>
        <v>0</v>
      </c>
      <c r="N54" s="29"/>
      <c r="O54" s="29"/>
      <c r="P54" s="29"/>
      <c r="Q54" s="26"/>
      <c r="R54" s="26"/>
      <c r="S54" s="26"/>
    </row>
    <row r="55" spans="1:19" x14ac:dyDescent="0.25">
      <c r="A55" s="39"/>
      <c r="B55" s="80" t="s">
        <v>107</v>
      </c>
      <c r="C55" s="28"/>
      <c r="D55" s="108">
        <v>0</v>
      </c>
      <c r="E55" s="28"/>
      <c r="F55" s="1">
        <v>0.5</v>
      </c>
      <c r="G55" s="54">
        <f t="shared" si="3"/>
        <v>0</v>
      </c>
      <c r="H55" s="55">
        <f t="shared" si="4"/>
        <v>0</v>
      </c>
      <c r="I55" s="27"/>
      <c r="J55" s="56">
        <f t="shared" si="5"/>
        <v>0</v>
      </c>
      <c r="K55" s="57">
        <f t="shared" si="6"/>
        <v>0</v>
      </c>
      <c r="N55" s="29"/>
      <c r="O55" s="29"/>
      <c r="P55" s="29"/>
      <c r="Q55" s="26"/>
      <c r="R55" s="26"/>
      <c r="S55" s="26"/>
    </row>
    <row r="56" spans="1:19" x14ac:dyDescent="0.25">
      <c r="A56" s="39"/>
      <c r="B56" s="80" t="s">
        <v>108</v>
      </c>
      <c r="C56" s="28"/>
      <c r="D56" s="108">
        <v>0</v>
      </c>
      <c r="E56" s="28"/>
      <c r="F56" s="1">
        <v>1</v>
      </c>
      <c r="G56" s="54">
        <f t="shared" si="3"/>
        <v>0</v>
      </c>
      <c r="H56" s="55">
        <f t="shared" si="4"/>
        <v>0</v>
      </c>
      <c r="I56" s="27"/>
      <c r="J56" s="56">
        <f t="shared" si="5"/>
        <v>0</v>
      </c>
      <c r="K56" s="57">
        <f t="shared" si="6"/>
        <v>0</v>
      </c>
      <c r="N56" s="29"/>
      <c r="O56" s="29"/>
      <c r="P56" s="29"/>
      <c r="Q56" s="26"/>
      <c r="R56" s="26"/>
      <c r="S56" s="26"/>
    </row>
    <row r="57" spans="1:19" x14ac:dyDescent="0.25">
      <c r="A57" s="39"/>
      <c r="B57" s="80" t="s">
        <v>27</v>
      </c>
      <c r="C57" s="28"/>
      <c r="D57" s="108">
        <v>8348</v>
      </c>
      <c r="E57" s="28"/>
      <c r="F57" s="1">
        <v>0</v>
      </c>
      <c r="G57" s="54">
        <f t="shared" si="3"/>
        <v>0</v>
      </c>
      <c r="H57" s="55">
        <f t="shared" si="4"/>
        <v>8348</v>
      </c>
      <c r="I57" s="27"/>
      <c r="J57" s="56">
        <f t="shared" si="5"/>
        <v>27.826666666666668</v>
      </c>
      <c r="K57" s="57">
        <f t="shared" si="6"/>
        <v>0.25296969696969696</v>
      </c>
      <c r="N57" s="29"/>
      <c r="O57" s="29"/>
      <c r="P57" s="29"/>
      <c r="Q57" s="26"/>
      <c r="R57" s="26"/>
      <c r="S57" s="26"/>
    </row>
    <row r="58" spans="1:19" x14ac:dyDescent="0.25">
      <c r="A58" s="39"/>
      <c r="B58" s="80" t="s">
        <v>100</v>
      </c>
      <c r="C58" s="28"/>
      <c r="D58" s="108">
        <v>0</v>
      </c>
      <c r="E58" s="28"/>
      <c r="F58" s="1">
        <v>0.5</v>
      </c>
      <c r="G58" s="54">
        <f t="shared" si="3"/>
        <v>0</v>
      </c>
      <c r="H58" s="55">
        <f t="shared" si="4"/>
        <v>0</v>
      </c>
      <c r="I58" s="27"/>
      <c r="J58" s="56">
        <f t="shared" si="5"/>
        <v>0</v>
      </c>
      <c r="K58" s="57">
        <f t="shared" si="6"/>
        <v>0</v>
      </c>
      <c r="N58" s="29"/>
      <c r="O58" s="29"/>
      <c r="P58" s="29"/>
      <c r="Q58" s="26"/>
      <c r="R58" s="26"/>
      <c r="S58" s="26"/>
    </row>
    <row r="59" spans="1:19" x14ac:dyDescent="0.25">
      <c r="A59" s="39"/>
      <c r="B59" s="116" t="s">
        <v>88</v>
      </c>
      <c r="C59" s="28"/>
      <c r="D59" s="108">
        <v>0</v>
      </c>
      <c r="E59" s="28"/>
      <c r="F59" s="1">
        <v>0</v>
      </c>
      <c r="G59" s="54">
        <f t="shared" si="3"/>
        <v>0</v>
      </c>
      <c r="H59" s="55">
        <f t="shared" si="4"/>
        <v>0</v>
      </c>
      <c r="I59" s="27"/>
      <c r="J59" s="56">
        <f t="shared" si="5"/>
        <v>0</v>
      </c>
      <c r="K59" s="57">
        <f t="shared" si="6"/>
        <v>0</v>
      </c>
      <c r="N59" s="29"/>
      <c r="O59" s="29"/>
      <c r="P59" s="29"/>
      <c r="Q59" s="26"/>
      <c r="R59" s="26"/>
      <c r="S59" s="26"/>
    </row>
    <row r="60" spans="1:19" x14ac:dyDescent="0.25">
      <c r="A60" s="45"/>
      <c r="B60" s="117" t="s">
        <v>88</v>
      </c>
      <c r="C60" s="46"/>
      <c r="D60" s="115">
        <v>0</v>
      </c>
      <c r="E60" s="46"/>
      <c r="F60" s="21">
        <v>0</v>
      </c>
      <c r="G60" s="60">
        <f t="shared" si="3"/>
        <v>0</v>
      </c>
      <c r="H60" s="61">
        <f t="shared" si="4"/>
        <v>0</v>
      </c>
      <c r="I60" s="27"/>
      <c r="J60" s="62">
        <f t="shared" si="5"/>
        <v>0</v>
      </c>
      <c r="K60" s="63">
        <f t="shared" si="6"/>
        <v>0</v>
      </c>
      <c r="N60" s="29"/>
      <c r="O60" s="29"/>
      <c r="P60" s="29"/>
      <c r="Q60" s="26"/>
      <c r="R60" s="26"/>
      <c r="S60" s="26"/>
    </row>
    <row r="61" spans="1:19" x14ac:dyDescent="0.25">
      <c r="A61" s="39"/>
      <c r="B61" s="64" t="s">
        <v>90</v>
      </c>
      <c r="C61" s="28"/>
      <c r="D61" s="65">
        <f>SUM(D35:D60)</f>
        <v>416258</v>
      </c>
      <c r="E61" s="28"/>
      <c r="F61" s="58"/>
      <c r="G61" s="54">
        <f>SUM(G35:G60)</f>
        <v>262707.5</v>
      </c>
      <c r="H61" s="55">
        <f>SUM(H35:H60)</f>
        <v>153550.5</v>
      </c>
      <c r="I61" s="27"/>
      <c r="J61" s="56">
        <f t="shared" si="5"/>
        <v>1387.5266666666666</v>
      </c>
      <c r="K61" s="57">
        <f>J61/($K$4/100)</f>
        <v>12.613878787878788</v>
      </c>
      <c r="N61" s="29"/>
      <c r="O61" s="29"/>
      <c r="P61" s="29"/>
      <c r="Q61" s="26"/>
      <c r="R61" s="26"/>
      <c r="S61" s="26"/>
    </row>
    <row r="62" spans="1:19" ht="15.75" thickBot="1" x14ac:dyDescent="0.3">
      <c r="A62" s="66"/>
      <c r="B62" s="67" t="s">
        <v>91</v>
      </c>
      <c r="C62" s="68"/>
      <c r="D62" s="68"/>
      <c r="E62" s="68"/>
      <c r="F62" s="69"/>
      <c r="G62" s="70">
        <f>G61/D61</f>
        <v>0.63111699955316169</v>
      </c>
      <c r="H62" s="71">
        <f>H61/D61</f>
        <v>0.36888300044683825</v>
      </c>
      <c r="I62" s="27"/>
      <c r="J62" s="72"/>
      <c r="K62" s="73"/>
      <c r="N62" s="29"/>
      <c r="O62" s="29"/>
      <c r="P62" s="29"/>
      <c r="Q62" s="26"/>
      <c r="R62" s="26"/>
      <c r="S62" s="26"/>
    </row>
    <row r="63" spans="1:19" x14ac:dyDescent="0.25">
      <c r="A63" s="28"/>
      <c r="B63" s="28"/>
      <c r="C63" s="28"/>
      <c r="D63" s="28"/>
      <c r="E63" s="28"/>
      <c r="F63" s="58"/>
      <c r="G63" s="74"/>
      <c r="H63" s="74"/>
      <c r="I63" s="27"/>
      <c r="J63" s="75"/>
      <c r="K63" s="76"/>
      <c r="N63" s="29"/>
      <c r="O63" s="29"/>
      <c r="P63" s="29"/>
      <c r="Q63" s="26"/>
      <c r="R63" s="26"/>
      <c r="S63" s="26"/>
    </row>
    <row r="64" spans="1:19" ht="19.5" thickBot="1" x14ac:dyDescent="0.35">
      <c r="A64" s="31" t="s">
        <v>85</v>
      </c>
      <c r="B64" s="28"/>
      <c r="C64" s="28"/>
      <c r="D64" s="28"/>
      <c r="E64" s="28"/>
      <c r="F64" s="58"/>
      <c r="G64" s="74"/>
      <c r="H64" s="74"/>
      <c r="I64" s="27"/>
      <c r="J64" s="75"/>
      <c r="K64" s="76"/>
      <c r="N64" s="29"/>
      <c r="O64" s="29"/>
      <c r="P64" s="29"/>
      <c r="Q64" s="26"/>
      <c r="R64" s="26"/>
      <c r="S64" s="26"/>
    </row>
    <row r="65" spans="1:19" x14ac:dyDescent="0.25">
      <c r="A65" s="35"/>
      <c r="B65" s="41"/>
      <c r="C65" s="41"/>
      <c r="D65" s="42" t="s">
        <v>36</v>
      </c>
      <c r="E65" s="41"/>
      <c r="F65" s="42" t="str">
        <f>IF($B$3="",$B$2,$B$3)</f>
        <v>Sharemilker</v>
      </c>
      <c r="G65" s="42" t="str">
        <f>IF($B$3="",$B$2,$B$3)</f>
        <v>Sharemilker</v>
      </c>
      <c r="H65" s="43" t="str">
        <f>IF($E$3="",$E$2,$E$3)</f>
        <v>Owner</v>
      </c>
      <c r="J65" s="77"/>
      <c r="K65" s="78"/>
      <c r="N65" s="29"/>
      <c r="O65" s="29"/>
      <c r="P65" s="29"/>
      <c r="Q65" s="26"/>
      <c r="R65" s="26"/>
      <c r="S65" s="26"/>
    </row>
    <row r="66" spans="1:19" x14ac:dyDescent="0.25">
      <c r="A66" s="45" t="s">
        <v>80</v>
      </c>
      <c r="B66" s="46"/>
      <c r="C66" s="46"/>
      <c r="D66" s="47" t="s">
        <v>37</v>
      </c>
      <c r="E66" s="46"/>
      <c r="F66" s="47" t="s">
        <v>3</v>
      </c>
      <c r="G66" s="47" t="s">
        <v>5</v>
      </c>
      <c r="H66" s="48" t="s">
        <v>5</v>
      </c>
      <c r="J66" s="79" t="s">
        <v>72</v>
      </c>
      <c r="K66" s="48" t="s">
        <v>82</v>
      </c>
      <c r="N66" s="29"/>
      <c r="O66" s="29"/>
      <c r="P66" s="29"/>
      <c r="Q66" s="26"/>
      <c r="R66" s="26"/>
      <c r="S66" s="26"/>
    </row>
    <row r="67" spans="1:19" x14ac:dyDescent="0.25">
      <c r="A67" s="81"/>
      <c r="B67" s="82" t="s">
        <v>74</v>
      </c>
      <c r="C67" s="82"/>
      <c r="D67" s="118">
        <v>50000</v>
      </c>
      <c r="E67" s="82"/>
      <c r="F67" s="22">
        <v>1</v>
      </c>
      <c r="G67" s="83">
        <f>F67*D67</f>
        <v>50000</v>
      </c>
      <c r="H67" s="84">
        <f>D67-G67</f>
        <v>0</v>
      </c>
      <c r="J67" s="56">
        <f t="shared" si="5"/>
        <v>166.66666666666666</v>
      </c>
      <c r="K67" s="57">
        <f>J67/($K$4/100)</f>
        <v>1.5151515151515151</v>
      </c>
      <c r="N67" s="29"/>
      <c r="O67" s="29"/>
      <c r="P67" s="29"/>
      <c r="Q67" s="26"/>
      <c r="R67" s="26"/>
      <c r="S67" s="26"/>
    </row>
    <row r="68" spans="1:19" x14ac:dyDescent="0.25">
      <c r="A68" s="45"/>
      <c r="B68" s="46" t="s">
        <v>78</v>
      </c>
      <c r="C68" s="46"/>
      <c r="D68" s="115">
        <v>0</v>
      </c>
      <c r="E68" s="46"/>
      <c r="F68" s="21">
        <v>1</v>
      </c>
      <c r="G68" s="85">
        <f>F68*D68</f>
        <v>0</v>
      </c>
      <c r="H68" s="61">
        <f>D68-G68</f>
        <v>0</v>
      </c>
      <c r="J68" s="62">
        <f t="shared" si="5"/>
        <v>0</v>
      </c>
      <c r="K68" s="63">
        <f>J68/($K$4/100)</f>
        <v>0</v>
      </c>
      <c r="N68" s="29"/>
      <c r="O68" s="29"/>
      <c r="P68" s="29"/>
      <c r="Q68" s="26"/>
      <c r="R68" s="26"/>
      <c r="S68" s="26"/>
    </row>
    <row r="69" spans="1:19" x14ac:dyDescent="0.25">
      <c r="A69" s="39"/>
      <c r="B69" s="64" t="s">
        <v>92</v>
      </c>
      <c r="C69" s="28"/>
      <c r="D69" s="65">
        <f>SUM(D67:D68)</f>
        <v>50000</v>
      </c>
      <c r="E69" s="28"/>
      <c r="F69" s="32"/>
      <c r="G69" s="54">
        <f>SUM(G67:G68)</f>
        <v>50000</v>
      </c>
      <c r="H69" s="55">
        <f>SUM(H67:H68)</f>
        <v>0</v>
      </c>
      <c r="J69" s="56">
        <f t="shared" si="5"/>
        <v>166.66666666666666</v>
      </c>
      <c r="K69" s="57">
        <f>J69/($K$4/100)</f>
        <v>1.5151515151515151</v>
      </c>
      <c r="N69" s="29"/>
      <c r="O69" s="29"/>
      <c r="P69" s="29"/>
      <c r="Q69" s="26"/>
      <c r="R69" s="26"/>
      <c r="S69" s="26"/>
    </row>
    <row r="70" spans="1:19" ht="15.75" thickBot="1" x14ac:dyDescent="0.3">
      <c r="A70" s="66"/>
      <c r="B70" s="67" t="s">
        <v>91</v>
      </c>
      <c r="C70" s="68"/>
      <c r="D70" s="86"/>
      <c r="E70" s="68"/>
      <c r="F70" s="87"/>
      <c r="G70" s="70">
        <f>G69/D69</f>
        <v>1</v>
      </c>
      <c r="H70" s="71">
        <f>H69/D69</f>
        <v>0</v>
      </c>
      <c r="J70" s="72"/>
      <c r="K70" s="73"/>
      <c r="N70" s="29"/>
      <c r="O70" s="29"/>
      <c r="P70" s="29"/>
      <c r="Q70" s="26"/>
      <c r="R70" s="26"/>
      <c r="S70" s="26"/>
    </row>
    <row r="71" spans="1:19" x14ac:dyDescent="0.25">
      <c r="A71" s="28"/>
      <c r="B71" s="28"/>
      <c r="C71" s="28"/>
      <c r="D71" s="65"/>
      <c r="E71" s="28"/>
      <c r="F71" s="32"/>
      <c r="G71" s="54"/>
      <c r="H71" s="54"/>
      <c r="J71" s="75"/>
      <c r="K71" s="76"/>
      <c r="N71" s="29"/>
      <c r="O71" s="29"/>
      <c r="P71" s="29"/>
      <c r="Q71" s="26"/>
      <c r="R71" s="26"/>
      <c r="S71" s="26"/>
    </row>
    <row r="72" spans="1:19" ht="19.5" thickBot="1" x14ac:dyDescent="0.35">
      <c r="A72" s="31" t="s">
        <v>87</v>
      </c>
      <c r="B72" s="28"/>
      <c r="C72" s="28"/>
      <c r="D72" s="65"/>
      <c r="E72" s="28"/>
      <c r="F72" s="32"/>
      <c r="G72" s="54"/>
      <c r="H72" s="54"/>
      <c r="J72" s="75"/>
      <c r="K72" s="76"/>
      <c r="N72" s="29"/>
      <c r="O72" s="29"/>
      <c r="P72" s="29"/>
      <c r="Q72" s="26"/>
      <c r="R72" s="26"/>
      <c r="S72" s="26"/>
    </row>
    <row r="73" spans="1:19" x14ac:dyDescent="0.25">
      <c r="A73" s="35"/>
      <c r="B73" s="41"/>
      <c r="C73" s="41"/>
      <c r="D73" s="42" t="s">
        <v>36</v>
      </c>
      <c r="E73" s="41"/>
      <c r="F73" s="42"/>
      <c r="G73" s="42" t="str">
        <f>IF($B$3="",$B$2,$B$3)</f>
        <v>Sharemilker</v>
      </c>
      <c r="H73" s="43" t="str">
        <f>IF($E$3="",$E$2,$E$3)</f>
        <v>Owner</v>
      </c>
      <c r="J73" s="77"/>
      <c r="K73" s="78"/>
      <c r="N73" s="29"/>
      <c r="O73" s="29"/>
      <c r="P73" s="29"/>
      <c r="Q73" s="26"/>
      <c r="R73" s="26"/>
      <c r="S73" s="26"/>
    </row>
    <row r="74" spans="1:19" x14ac:dyDescent="0.25">
      <c r="A74" s="88"/>
      <c r="B74" s="89"/>
      <c r="C74" s="89"/>
      <c r="D74" s="47" t="s">
        <v>37</v>
      </c>
      <c r="E74" s="46"/>
      <c r="F74" s="47"/>
      <c r="G74" s="47" t="s">
        <v>5</v>
      </c>
      <c r="H74" s="48" t="s">
        <v>5</v>
      </c>
      <c r="J74" s="79" t="s">
        <v>72</v>
      </c>
      <c r="K74" s="48" t="s">
        <v>82</v>
      </c>
      <c r="N74" s="29"/>
      <c r="O74" s="29"/>
      <c r="P74" s="29"/>
      <c r="Q74" s="26"/>
      <c r="R74" s="26"/>
      <c r="S74" s="26"/>
    </row>
    <row r="75" spans="1:19" x14ac:dyDescent="0.25">
      <c r="A75" s="90" t="s">
        <v>44</v>
      </c>
      <c r="B75" s="28"/>
      <c r="C75" s="28"/>
      <c r="D75" s="65">
        <f>D29</f>
        <v>124176</v>
      </c>
      <c r="E75" s="28"/>
      <c r="F75" s="91"/>
      <c r="G75" s="92">
        <f>G29</f>
        <v>43260</v>
      </c>
      <c r="H75" s="93">
        <f>H29</f>
        <v>80916</v>
      </c>
      <c r="J75" s="56">
        <f t="shared" si="5"/>
        <v>413.92</v>
      </c>
      <c r="K75" s="57">
        <f>J75/($K$4/100)</f>
        <v>3.762909090909091</v>
      </c>
      <c r="N75" s="29"/>
      <c r="O75" s="29"/>
      <c r="P75" s="29"/>
      <c r="Q75" s="26"/>
      <c r="R75" s="26"/>
      <c r="S75" s="26"/>
    </row>
    <row r="76" spans="1:19" x14ac:dyDescent="0.25">
      <c r="A76" s="90" t="s">
        <v>77</v>
      </c>
      <c r="B76" s="28"/>
      <c r="C76" s="28"/>
      <c r="D76" s="65">
        <f>D61</f>
        <v>416258</v>
      </c>
      <c r="E76" s="28"/>
      <c r="F76" s="91"/>
      <c r="G76" s="92">
        <f>G61</f>
        <v>262707.5</v>
      </c>
      <c r="H76" s="93">
        <f>H61</f>
        <v>153550.5</v>
      </c>
      <c r="J76" s="56">
        <f t="shared" si="5"/>
        <v>1387.5266666666666</v>
      </c>
      <c r="K76" s="57">
        <f>J76/($K$4/100)</f>
        <v>12.613878787878788</v>
      </c>
      <c r="N76" s="29"/>
      <c r="O76" s="29"/>
      <c r="P76" s="29"/>
      <c r="Q76" s="26"/>
      <c r="R76" s="26"/>
      <c r="S76" s="26"/>
    </row>
    <row r="77" spans="1:19" x14ac:dyDescent="0.25">
      <c r="A77" s="94" t="s">
        <v>79</v>
      </c>
      <c r="B77" s="46"/>
      <c r="C77" s="46"/>
      <c r="D77" s="95">
        <f>D69</f>
        <v>50000</v>
      </c>
      <c r="E77" s="46"/>
      <c r="F77" s="96"/>
      <c r="G77" s="97">
        <f>G69</f>
        <v>50000</v>
      </c>
      <c r="H77" s="98">
        <f>H69</f>
        <v>0</v>
      </c>
      <c r="J77" s="62">
        <f t="shared" si="5"/>
        <v>166.66666666666666</v>
      </c>
      <c r="K77" s="63">
        <f>J77/($K$4/100)</f>
        <v>1.5151515151515151</v>
      </c>
      <c r="N77" s="29"/>
      <c r="O77" s="29"/>
      <c r="P77" s="29"/>
      <c r="Q77" s="26"/>
      <c r="R77" s="26"/>
      <c r="S77" s="26"/>
    </row>
    <row r="78" spans="1:19" x14ac:dyDescent="0.25">
      <c r="A78" s="39"/>
      <c r="B78" s="64" t="s">
        <v>36</v>
      </c>
      <c r="C78" s="28"/>
      <c r="D78" s="65">
        <f>SUM(D75:D77)</f>
        <v>590434</v>
      </c>
      <c r="E78" s="28"/>
      <c r="F78" s="99"/>
      <c r="G78" s="54">
        <f>SUM(G75:G77)</f>
        <v>355967.5</v>
      </c>
      <c r="H78" s="55">
        <f>SUM(H75:H77)</f>
        <v>234466.5</v>
      </c>
      <c r="J78" s="56">
        <f t="shared" si="5"/>
        <v>1968.1133333333332</v>
      </c>
      <c r="K78" s="57">
        <f>J78/($K$4/100)</f>
        <v>17.891939393939392</v>
      </c>
      <c r="N78" s="29"/>
      <c r="O78" s="29"/>
      <c r="P78" s="29"/>
      <c r="Q78" s="26"/>
      <c r="R78" s="26"/>
      <c r="S78" s="26"/>
    </row>
    <row r="79" spans="1:19" ht="15.75" thickBot="1" x14ac:dyDescent="0.3">
      <c r="A79" s="66"/>
      <c r="B79" s="67" t="s">
        <v>91</v>
      </c>
      <c r="C79" s="68"/>
      <c r="D79" s="68"/>
      <c r="E79" s="68"/>
      <c r="F79" s="68"/>
      <c r="G79" s="70">
        <f>G78/D78</f>
        <v>0.60289126303702023</v>
      </c>
      <c r="H79" s="71">
        <f>H78/D78</f>
        <v>0.39710873696297977</v>
      </c>
      <c r="J79" s="72"/>
      <c r="K79" s="73"/>
      <c r="N79" s="29"/>
      <c r="O79" s="29"/>
      <c r="P79" s="29"/>
      <c r="Q79" s="26"/>
      <c r="R79" s="26"/>
      <c r="S79" s="26"/>
    </row>
    <row r="80" spans="1:19" x14ac:dyDescent="0.25">
      <c r="A80" s="28"/>
      <c r="B80" s="28"/>
      <c r="C80" s="28"/>
      <c r="D80" s="28"/>
      <c r="E80" s="28"/>
      <c r="F80" s="28"/>
      <c r="G80" s="74"/>
      <c r="H80" s="74"/>
      <c r="J80" s="75"/>
      <c r="K80" s="76"/>
      <c r="N80" s="29"/>
      <c r="O80" s="29"/>
      <c r="P80" s="29"/>
      <c r="Q80" s="26"/>
      <c r="R80" s="26"/>
      <c r="S80" s="26"/>
    </row>
    <row r="81" spans="1:11" ht="19.5" thickBot="1" x14ac:dyDescent="0.35">
      <c r="A81" s="31" t="s">
        <v>86</v>
      </c>
      <c r="B81" s="28"/>
      <c r="C81" s="28"/>
      <c r="D81" s="28"/>
      <c r="E81" s="28"/>
      <c r="F81" s="28"/>
      <c r="G81" s="74"/>
      <c r="H81" s="74"/>
      <c r="J81" s="75"/>
      <c r="K81" s="76"/>
    </row>
    <row r="82" spans="1:11" x14ac:dyDescent="0.25">
      <c r="A82" s="35"/>
      <c r="B82" s="41"/>
      <c r="C82" s="41"/>
      <c r="D82" s="41" t="s">
        <v>10</v>
      </c>
      <c r="E82" s="41"/>
      <c r="F82" s="42" t="str">
        <f>IF($B$3="",$B$2,$B$3)</f>
        <v>Sharemilker</v>
      </c>
      <c r="G82" s="42" t="str">
        <f>IF($B$3="",$B$2,$B$3)</f>
        <v>Sharemilker</v>
      </c>
      <c r="H82" s="43" t="str">
        <f>IF($E$3="",$E$2,$E$3)</f>
        <v>Owner</v>
      </c>
      <c r="J82" s="77"/>
      <c r="K82" s="78"/>
    </row>
    <row r="83" spans="1:11" x14ac:dyDescent="0.25">
      <c r="A83" s="45" t="s">
        <v>6</v>
      </c>
      <c r="B83" s="46"/>
      <c r="C83" s="46"/>
      <c r="D83" s="47" t="s">
        <v>7</v>
      </c>
      <c r="E83" s="46"/>
      <c r="F83" s="47" t="s">
        <v>3</v>
      </c>
      <c r="G83" s="47" t="s">
        <v>9</v>
      </c>
      <c r="H83" s="48" t="s">
        <v>9</v>
      </c>
      <c r="J83" s="79" t="s">
        <v>72</v>
      </c>
      <c r="K83" s="48" t="s">
        <v>82</v>
      </c>
    </row>
    <row r="84" spans="1:11" x14ac:dyDescent="0.25">
      <c r="A84" s="39"/>
      <c r="B84" s="28" t="s">
        <v>15</v>
      </c>
      <c r="C84" s="28"/>
      <c r="D84" s="100">
        <f>K3*(K4/100)*K5</f>
        <v>594000</v>
      </c>
      <c r="E84" s="28"/>
      <c r="F84" s="1">
        <v>0.57999999999999996</v>
      </c>
      <c r="G84" s="54">
        <f t="shared" ref="G84:G90" si="7">F84*D84</f>
        <v>344520</v>
      </c>
      <c r="H84" s="55">
        <f t="shared" ref="H84:H90" si="8">D84-G84</f>
        <v>249480</v>
      </c>
      <c r="J84" s="56">
        <f t="shared" si="5"/>
        <v>1980</v>
      </c>
      <c r="K84" s="57">
        <f t="shared" ref="K84:K91" si="9">J84/($K$4/100)</f>
        <v>18</v>
      </c>
    </row>
    <row r="85" spans="1:11" x14ac:dyDescent="0.25">
      <c r="A85" s="39"/>
      <c r="B85" s="28" t="s">
        <v>16</v>
      </c>
      <c r="C85" s="28"/>
      <c r="D85" s="23">
        <v>30000</v>
      </c>
      <c r="E85" s="28"/>
      <c r="F85" s="1">
        <v>1</v>
      </c>
      <c r="G85" s="54">
        <f t="shared" si="7"/>
        <v>30000</v>
      </c>
      <c r="H85" s="55">
        <f t="shared" si="8"/>
        <v>0</v>
      </c>
      <c r="J85" s="56">
        <f t="shared" si="5"/>
        <v>100</v>
      </c>
      <c r="K85" s="57">
        <f t="shared" si="9"/>
        <v>0.90909090909090906</v>
      </c>
    </row>
    <row r="86" spans="1:11" x14ac:dyDescent="0.25">
      <c r="A86" s="39"/>
      <c r="B86" s="28" t="s">
        <v>31</v>
      </c>
      <c r="C86" s="28"/>
      <c r="D86" s="23">
        <v>0</v>
      </c>
      <c r="E86" s="28"/>
      <c r="F86" s="1">
        <v>0</v>
      </c>
      <c r="G86" s="54">
        <f t="shared" si="7"/>
        <v>0</v>
      </c>
      <c r="H86" s="55">
        <f t="shared" si="8"/>
        <v>0</v>
      </c>
      <c r="J86" s="56">
        <f t="shared" si="5"/>
        <v>0</v>
      </c>
      <c r="K86" s="57">
        <f t="shared" si="9"/>
        <v>0</v>
      </c>
    </row>
    <row r="87" spans="1:11" x14ac:dyDescent="0.25">
      <c r="A87" s="39"/>
      <c r="B87" s="28" t="s">
        <v>32</v>
      </c>
      <c r="C87" s="28"/>
      <c r="D87" s="23">
        <v>0</v>
      </c>
      <c r="E87" s="28"/>
      <c r="F87" s="1">
        <v>0</v>
      </c>
      <c r="G87" s="54">
        <f t="shared" si="7"/>
        <v>0</v>
      </c>
      <c r="H87" s="55">
        <f t="shared" si="8"/>
        <v>0</v>
      </c>
      <c r="J87" s="56">
        <f t="shared" si="5"/>
        <v>0</v>
      </c>
      <c r="K87" s="57">
        <f t="shared" si="9"/>
        <v>0</v>
      </c>
    </row>
    <row r="88" spans="1:11" x14ac:dyDescent="0.25">
      <c r="A88" s="39"/>
      <c r="B88" s="28" t="s">
        <v>17</v>
      </c>
      <c r="C88" s="28"/>
      <c r="D88" s="23">
        <v>0</v>
      </c>
      <c r="E88" s="28"/>
      <c r="F88" s="1">
        <v>0</v>
      </c>
      <c r="G88" s="54">
        <f t="shared" si="7"/>
        <v>0</v>
      </c>
      <c r="H88" s="55">
        <f t="shared" si="8"/>
        <v>0</v>
      </c>
      <c r="J88" s="56">
        <f t="shared" si="5"/>
        <v>0</v>
      </c>
      <c r="K88" s="57">
        <f t="shared" si="9"/>
        <v>0</v>
      </c>
    </row>
    <row r="89" spans="1:11" x14ac:dyDescent="0.25">
      <c r="A89" s="39"/>
      <c r="B89" s="28" t="s">
        <v>18</v>
      </c>
      <c r="C89" s="28"/>
      <c r="D89" s="23">
        <v>0</v>
      </c>
      <c r="E89" s="28"/>
      <c r="F89" s="1">
        <v>0</v>
      </c>
      <c r="G89" s="54">
        <f t="shared" si="7"/>
        <v>0</v>
      </c>
      <c r="H89" s="55">
        <f t="shared" si="8"/>
        <v>0</v>
      </c>
      <c r="J89" s="56">
        <f t="shared" si="5"/>
        <v>0</v>
      </c>
      <c r="K89" s="57">
        <f t="shared" si="9"/>
        <v>0</v>
      </c>
    </row>
    <row r="90" spans="1:11" x14ac:dyDescent="0.25">
      <c r="A90" s="45"/>
      <c r="B90" s="46" t="s">
        <v>19</v>
      </c>
      <c r="C90" s="46"/>
      <c r="D90" s="24">
        <v>0</v>
      </c>
      <c r="E90" s="46"/>
      <c r="F90" s="21">
        <v>0</v>
      </c>
      <c r="G90" s="60">
        <f t="shared" si="7"/>
        <v>0</v>
      </c>
      <c r="H90" s="61">
        <f t="shared" si="8"/>
        <v>0</v>
      </c>
      <c r="J90" s="62">
        <f t="shared" si="5"/>
        <v>0</v>
      </c>
      <c r="K90" s="63">
        <f t="shared" si="9"/>
        <v>0</v>
      </c>
    </row>
    <row r="91" spans="1:11" x14ac:dyDescent="0.25">
      <c r="A91" s="39"/>
      <c r="B91" s="64" t="s">
        <v>55</v>
      </c>
      <c r="C91" s="28"/>
      <c r="D91" s="100">
        <f>SUM(D84:D90)</f>
        <v>624000</v>
      </c>
      <c r="E91" s="80"/>
      <c r="F91" s="58"/>
      <c r="G91" s="54">
        <f>SUM(G84:G90)</f>
        <v>374520</v>
      </c>
      <c r="H91" s="55">
        <f>SUM(H84:H90)</f>
        <v>249480</v>
      </c>
      <c r="J91" s="56">
        <f t="shared" si="5"/>
        <v>2080</v>
      </c>
      <c r="K91" s="57">
        <f t="shared" si="9"/>
        <v>18.90909090909091</v>
      </c>
    </row>
    <row r="92" spans="1:11" x14ac:dyDescent="0.25">
      <c r="A92" s="39"/>
      <c r="B92" s="64" t="s">
        <v>93</v>
      </c>
      <c r="C92" s="28"/>
      <c r="D92" s="101"/>
      <c r="E92" s="80"/>
      <c r="F92" s="58"/>
      <c r="G92" s="74">
        <f>G91/D91</f>
        <v>0.60019230769230769</v>
      </c>
      <c r="H92" s="102">
        <f>H91/D91</f>
        <v>0.39980769230769231</v>
      </c>
      <c r="J92" s="103"/>
      <c r="K92" s="104"/>
    </row>
    <row r="93" spans="1:11" ht="15.75" thickBot="1" x14ac:dyDescent="0.3">
      <c r="A93" s="66"/>
      <c r="B93" s="68"/>
      <c r="C93" s="105" t="s">
        <v>94</v>
      </c>
      <c r="D93" s="68"/>
      <c r="E93" s="106"/>
      <c r="F93" s="69"/>
      <c r="G93" s="70">
        <f>G79-G92</f>
        <v>2.6989553447125392E-3</v>
      </c>
      <c r="H93" s="71">
        <f>H79-H92</f>
        <v>-2.6989553447125392E-3</v>
      </c>
      <c r="J93" s="107"/>
      <c r="K93" s="73"/>
    </row>
    <row r="94" spans="1:11" x14ac:dyDescent="0.25">
      <c r="A94" s="28"/>
      <c r="B94" s="28"/>
      <c r="C94" s="28"/>
      <c r="D94" s="101"/>
      <c r="E94" s="80"/>
      <c r="F94" s="58"/>
      <c r="G94" s="74"/>
      <c r="H94" s="74"/>
      <c r="J94" s="65"/>
      <c r="K94" s="76"/>
    </row>
  </sheetData>
  <sheetProtection sheet="1"/>
  <mergeCells count="2">
    <mergeCell ref="B3:C3"/>
    <mergeCell ref="E3:G3"/>
  </mergeCells>
  <pageMargins left="0.7" right="0.7" top="0.75" bottom="0.75" header="0.3" footer="0.3"/>
  <pageSetup scale="85" orientation="landscape" r:id="rId1"/>
  <rowBreaks count="2" manualBreakCount="2">
    <brk id="30" max="16383" man="1"/>
    <brk id="7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Per CWT</vt:lpstr>
      <vt:lpstr>Introduction</vt:lpstr>
      <vt:lpstr>Labor-Only</vt:lpstr>
      <vt:lpstr>50-50</vt:lpstr>
    </vt:vector>
  </TitlesOfParts>
  <Company>University of Missouri Extension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Sharemilking Evaluation</dc:title>
  <dc:creator>Ryan Milhollin</dc:creator>
  <cp:lastModifiedBy>Milhollin, Ryan K.</cp:lastModifiedBy>
  <cp:lastPrinted>2010-01-15T21:17:06Z</cp:lastPrinted>
  <dcterms:created xsi:type="dcterms:W3CDTF">2008-05-15T17:50:50Z</dcterms:created>
  <dcterms:modified xsi:type="dcterms:W3CDTF">2020-05-11T14:50:00Z</dcterms:modified>
</cp:coreProperties>
</file>