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75" yWindow="2400" windowWidth="4020" windowHeight="3150" activeTab="1"/>
  </bookViews>
  <sheets>
    <sheet name="Input" sheetId="1" r:id="rId1"/>
    <sheet name="See the Results" sheetId="2" r:id="rId2"/>
    <sheet name="Impact of Heifer Development" sheetId="3" state="hidden" r:id="rId3"/>
    <sheet name="Chart points" sheetId="4" state="hidden" r:id="rId4"/>
  </sheets>
  <definedNames>
    <definedName name="_xlnm.Print_Area" localSheetId="1">'See the Results'!$B$2:$I$22</definedName>
    <definedName name="RiskCollectDistributionSamples">2</definedName>
    <definedName name="RiskFixedSeed">1</definedName>
    <definedName name="RiskHasSettings">TRUE</definedName>
    <definedName name="RiskMonitorConvergence">TRUE</definedName>
    <definedName name="RiskNumIterations">100</definedName>
    <definedName name="RiskNumSimulations">1</definedName>
    <definedName name="RiskPauseOnError">FALSE</definedName>
    <definedName name="RiskRealTimeResults">TRUE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1</definedName>
    <definedName name="RiskStatFunctionsUpdateFreq">1</definedName>
    <definedName name="RiskUpdateDisplay">TRUE</definedName>
    <definedName name="RiskUpdateStatFunctions">TRUE</definedName>
    <definedName name="RiskUseDifferentSeedForEachSim">FALSE</definedName>
    <definedName name="RiskUseFixedSeed">FALSE</definedName>
  </definedNames>
  <calcPr fullCalcOnLoad="1"/>
</workbook>
</file>

<file path=xl/sharedStrings.xml><?xml version="1.0" encoding="utf-8"?>
<sst xmlns="http://schemas.openxmlformats.org/spreadsheetml/2006/main" count="168" uniqueCount="124">
  <si>
    <t>x</t>
  </si>
  <si>
    <t>y</t>
  </si>
  <si>
    <t>Profit</t>
  </si>
  <si>
    <t>Deg</t>
  </si>
  <si>
    <t>Degrees</t>
  </si>
  <si>
    <t>Tick Marks</t>
  </si>
  <si>
    <t>If &lt;0</t>
  </si>
  <si>
    <t>Arrow point (x,y)</t>
  </si>
  <si>
    <t>Pivot point (x,y)</t>
  </si>
  <si>
    <t>Curve</t>
  </si>
  <si>
    <t>pivot</t>
  </si>
  <si>
    <t>arrow</t>
  </si>
  <si>
    <t>rent</t>
  </si>
  <si>
    <t>don't delete</t>
  </si>
  <si>
    <t>I</t>
  </si>
  <si>
    <t>II</t>
  </si>
  <si>
    <t>III</t>
  </si>
  <si>
    <t>IIII</t>
  </si>
  <si>
    <t>IIIII</t>
  </si>
  <si>
    <t>IIIIII</t>
  </si>
  <si>
    <t>IIIIIII</t>
  </si>
  <si>
    <t>IIIIIIII</t>
  </si>
  <si>
    <t>IIIIIIIII</t>
  </si>
  <si>
    <t>IIIIIIIIII</t>
  </si>
  <si>
    <t>IIIIIIIIIII</t>
  </si>
  <si>
    <t>IIIIIIIIIIII</t>
  </si>
  <si>
    <t>IIIIIIIIIIIII</t>
  </si>
  <si>
    <t>IIIIIIIIIIIIII</t>
  </si>
  <si>
    <t>IIIIIIIIIIIIIII</t>
  </si>
  <si>
    <t>IIIIIIIIIIIIIIII</t>
  </si>
  <si>
    <t>IIIIIIIIIIIIIIIII</t>
  </si>
  <si>
    <t>IIIIIIIIIIIIIIIIII</t>
  </si>
  <si>
    <t>METER</t>
  </si>
  <si>
    <t>BARS</t>
  </si>
  <si>
    <t>Alternative bar system using If statement in cell K36</t>
  </si>
  <si>
    <t>DAIRY FARM PRODUCTION INFORMATION:</t>
  </si>
  <si>
    <t>Current age at first calving</t>
  </si>
  <si>
    <t>months of age</t>
  </si>
  <si>
    <t>Current weight at first calving</t>
  </si>
  <si>
    <t>pounds</t>
  </si>
  <si>
    <t>$/cwt</t>
  </si>
  <si>
    <t>Heifers expected average daily milk production</t>
  </si>
  <si>
    <t xml:space="preserve">Lactating cow ration </t>
  </si>
  <si>
    <t>$/head/day</t>
  </si>
  <si>
    <t xml:space="preserve">Springer heifer ration </t>
  </si>
  <si>
    <t>Time spent milking per day</t>
  </si>
  <si>
    <t>hours/day</t>
  </si>
  <si>
    <t>$/hour</t>
  </si>
  <si>
    <t>Herd size</t>
  </si>
  <si>
    <t>cows</t>
  </si>
  <si>
    <t>Average number of heifers calved per year</t>
  </si>
  <si>
    <t xml:space="preserve">heifers </t>
  </si>
  <si>
    <r>
      <t xml:space="preserve">Labor costs to hire milkers </t>
    </r>
    <r>
      <rPr>
        <sz val="10"/>
        <color indexed="8"/>
        <rFont val="Calibri"/>
        <family val="2"/>
      </rPr>
      <t>(with benefits)</t>
    </r>
  </si>
  <si>
    <t xml:space="preserve">The dairy currently is calving heifers weighing </t>
  </si>
  <si>
    <t>of their mature weight at</t>
  </si>
  <si>
    <t xml:space="preserve">1.) </t>
  </si>
  <si>
    <t xml:space="preserve">days </t>
  </si>
  <si>
    <t>total</t>
  </si>
  <si>
    <t xml:space="preserve">2.) </t>
  </si>
  <si>
    <t>Minus increased feed costs</t>
  </si>
  <si>
    <t>days fed</t>
  </si>
  <si>
    <t>per day</t>
  </si>
  <si>
    <t>= Net additional feed costs</t>
  </si>
  <si>
    <t xml:space="preserve">3.) </t>
  </si>
  <si>
    <t xml:space="preserve">Minus extra milking labor expense </t>
  </si>
  <si>
    <t>days</t>
  </si>
  <si>
    <t xml:space="preserve">Net Economic Impact </t>
  </si>
  <si>
    <t>Per heifer calved</t>
  </si>
  <si>
    <t>Per farm per year</t>
  </si>
  <si>
    <t>Weight at first calving</t>
  </si>
  <si>
    <t>Age at first calving</t>
  </si>
  <si>
    <t>months</t>
  </si>
  <si>
    <t>mo.</t>
  </si>
  <si>
    <t>First calving</t>
  </si>
  <si>
    <t>PER HEIFER CALVED</t>
  </si>
  <si>
    <t>These cells are controlled at Main sheet</t>
  </si>
  <si>
    <t>Expected long run average mailbox milk price</t>
  </si>
  <si>
    <t>4.)</t>
  </si>
  <si>
    <t xml:space="preserve">5.) </t>
  </si>
  <si>
    <t>lost pounds of milk 1st lactation</t>
  </si>
  <si>
    <t>Per total cows in ther herd</t>
  </si>
  <si>
    <t>Minus heifer ration saved from being fed</t>
  </si>
  <si>
    <t>Per Heifer</t>
  </si>
  <si>
    <t>Changing your heifer development system to calve those heifers at  at 24 months, the economic impacts would be</t>
  </si>
  <si>
    <t>PER EVERY COW IN HERD</t>
  </si>
  <si>
    <t>Extra labor expense</t>
  </si>
  <si>
    <t>Extra electricity, parlor supplies, etc.</t>
  </si>
  <si>
    <t xml:space="preserve">Electricity, parlor supplies, etc. costs  </t>
  </si>
  <si>
    <t>Expected mature weights of cows in herd</t>
  </si>
  <si>
    <t>Note:  Milk Lost in 1st lactation is calculated at 5 lbs milk loss per lb less than than optimal bodyweight as reported in J. F. Keown, et al, Journal of Dairy Science, Vol 69, No 7, 1986.</t>
  </si>
  <si>
    <t xml:space="preserve">  Extra lactating ration used</t>
  </si>
  <si>
    <t>Per every cow in the herd</t>
  </si>
  <si>
    <t>Per whole farm</t>
  </si>
  <si>
    <t>MONEY LEFT ON THE TABLE</t>
  </si>
  <si>
    <t>MONEY LEFT ON THE TABLE FROM</t>
  </si>
  <si>
    <t>WEIGHT AT FIRST CALVING</t>
  </si>
  <si>
    <t xml:space="preserve">NOT REACHING OPTIMAL AGE AND </t>
  </si>
  <si>
    <t xml:space="preserve">  Heifer ration saved</t>
  </si>
  <si>
    <t xml:space="preserve">        Net feed costs</t>
  </si>
  <si>
    <t>MONEY LEFT ON THE TABLE CURRENTLY</t>
  </si>
  <si>
    <t>Lost milk sales for calving late</t>
  </si>
  <si>
    <t>Lost milk sales from calving light heifers</t>
  </si>
  <si>
    <t xml:space="preserve">Feed costs </t>
  </si>
  <si>
    <t>Extra lactating cow ration fed</t>
  </si>
  <si>
    <t>Minus extra electricity, parlor supplies, etc. used</t>
  </si>
  <si>
    <t>Estimated optimal weight of replacements at calving (85% of mature herd size)</t>
  </si>
  <si>
    <t>Expected mature weights of cows in herd reported by dairyman</t>
  </si>
  <si>
    <t>Reported weight at calving as percent of herd's mature weight (variable)</t>
  </si>
  <si>
    <t>If&gt;314706</t>
  </si>
  <si>
    <t>Commercial Agriculture Program</t>
  </si>
  <si>
    <t xml:space="preserve">Funding for this project provided by the
 Missouri Dairy Growth Council  </t>
  </si>
  <si>
    <t>Lost milk income from calving lighter</t>
  </si>
  <si>
    <t>Lost milk sales from calving younger</t>
  </si>
  <si>
    <t>lbs.</t>
  </si>
  <si>
    <t>Instructions</t>
  </si>
  <si>
    <t xml:space="preserve">2) On the See the Results worksheet, use the buttons to move the age and weight at first calving to match your estimated dairy farm's age and weight at first calving.  </t>
  </si>
  <si>
    <t>Dairyman’s Money Left on the Table Estimator</t>
  </si>
  <si>
    <t>estimated age and weight at first calving for your dairy farm.</t>
  </si>
  <si>
    <t>calving.  You can use the buttons up or down to see various scenarios of these variables.</t>
  </si>
  <si>
    <t xml:space="preserve">1) Enter all of your dairy production information into the orange cells below and proceed to the See the Results </t>
  </si>
  <si>
    <t>worksheet.</t>
  </si>
  <si>
    <t xml:space="preserve">3) The meter is intended to quantify the economic costs and benefits of meeting an optimal age and weight at first </t>
  </si>
  <si>
    <t xml:space="preserve">opportunity costs of raising dairy heifers under their farm's current management regime. </t>
  </si>
  <si>
    <t xml:space="preserve">For the dairyman, this simple spreadsheet tool can be used to estimate the lost 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</si>
</sst>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0"/>
    <numFmt numFmtId="166" formatCode="0.00_)"/>
    <numFmt numFmtId="167" formatCode="0.000_)"/>
    <numFmt numFmtId="168" formatCode="&quot;$&quot;#,##0.00"/>
    <numFmt numFmtId="169" formatCode="mmmm\ d\,\ yyyy"/>
    <numFmt numFmtId="170" formatCode="0.0%"/>
    <numFmt numFmtId="171" formatCode="&quot;$&quot;#,##0.000_);\(&quot;$&quot;#,##0.000\)"/>
    <numFmt numFmtId="172" formatCode="&quot;$&quot;#,##0.000"/>
    <numFmt numFmtId="173" formatCode="0.000"/>
    <numFmt numFmtId="174" formatCode="&quot;$&quot;#,##0.00000"/>
    <numFmt numFmtId="175" formatCode="#,##0.000000"/>
    <numFmt numFmtId="176" formatCode="#,##0.00000"/>
    <numFmt numFmtId="177" formatCode="&quot;$&quot;#,##0.00;[Red]&quot;$&quot;#,##0.00"/>
    <numFmt numFmtId="178" formatCode="&quot;$&quot;#,##0;[Red]&quot;$&quot;#,##0"/>
    <numFmt numFmtId="179" formatCode="0.0"/>
    <numFmt numFmtId="180" formatCode="#,##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0"/>
    <numFmt numFmtId="185" formatCode="0.00000"/>
    <numFmt numFmtId="186" formatCode="#,##0.000_);[Red]\(#,##0.000\)"/>
    <numFmt numFmtId="187" formatCode="&quot;$&quot;#,##0.000_);[Red]\(&quot;$&quot;#,##0.000\)"/>
    <numFmt numFmtId="188" formatCode="#,##0.0_);[Red]\(#,##0.0\)"/>
    <numFmt numFmtId="189" formatCode="0.000%"/>
    <numFmt numFmtId="190" formatCode="0_);[Red]\(0\)"/>
    <numFmt numFmtId="191" formatCode="#,##0.0000_);[Red]\(#,##0.0000\)"/>
    <numFmt numFmtId="192" formatCode="[$-409]dddd\,\ mmmm\ dd\,\ yyyy"/>
    <numFmt numFmtId="193" formatCode="&quot;$&quot;#,##0.0000"/>
    <numFmt numFmtId="194" formatCode="&quot;$&quot;#,##0.0"/>
    <numFmt numFmtId="195" formatCode="[$$-409]#,##0.00;[Red]\-[$$-409]#,##0.00"/>
    <numFmt numFmtId="196" formatCode="0.00;[Red]\-0.00"/>
    <numFmt numFmtId="197" formatCode="0.00%;[Red]\-0.00%"/>
    <numFmt numFmtId="198" formatCode="[$$-409]#,##0;[Red]\-[$$-409]#,##0"/>
    <numFmt numFmtId="199" formatCode="[$$-409]#,##0.00"/>
    <numFmt numFmtId="200" formatCode="0.0%;[Red]\-0.0%"/>
    <numFmt numFmtId="201" formatCode="[$$-409]#,##0"/>
    <numFmt numFmtId="202" formatCode=";;;"/>
    <numFmt numFmtId="203" formatCode="0.0;[Red]\-0.0"/>
    <numFmt numFmtId="204" formatCode="[$$-409]#,##0.00;[Red][$$-409]#,##0.00"/>
    <numFmt numFmtId="205" formatCode="#,##0.0"/>
    <numFmt numFmtId="206" formatCode="[$$-409]#,##0.0"/>
    <numFmt numFmtId="207" formatCode="[$$-409]#,##0.0;[Red]\-[$$-409]#,##0.0"/>
    <numFmt numFmtId="208" formatCode="m/d;@"/>
    <numFmt numFmtId="209" formatCode="0.000000"/>
    <numFmt numFmtId="210" formatCode="_(* #,##0.0_);_(* \(#,##0.0\);_(* &quot;-&quot;??_);_(@_)"/>
    <numFmt numFmtId="211" formatCode="_(* #,##0_);_(* \(#,##0\);_(* &quot;-&quot;??_);_(@_)"/>
    <numFmt numFmtId="212" formatCode="0.0000000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[$€-2]\ #,##0.00_);[Red]\([$€-2]\ #,##0.00\)"/>
  </numFmts>
  <fonts count="6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u val="single"/>
      <sz val="14"/>
      <name val="Arial"/>
      <family val="0"/>
    </font>
    <font>
      <sz val="10"/>
      <color indexed="22"/>
      <name val="Arial"/>
      <family val="0"/>
    </font>
    <font>
      <sz val="13"/>
      <name val="Arial"/>
      <family val="2"/>
    </font>
    <font>
      <u val="single"/>
      <sz val="13"/>
      <name val="Arial"/>
      <family val="2"/>
    </font>
    <font>
      <b/>
      <sz val="16"/>
      <name val="Arial"/>
      <family val="2"/>
    </font>
    <font>
      <b/>
      <sz val="16"/>
      <color indexed="17"/>
      <name val="Arial"/>
      <family val="2"/>
    </font>
    <font>
      <b/>
      <sz val="16"/>
      <color indexed="19"/>
      <name val="Arial"/>
      <family val="2"/>
    </font>
    <font>
      <b/>
      <sz val="16"/>
      <color indexed="11"/>
      <name val="Arial"/>
      <family val="2"/>
    </font>
    <font>
      <b/>
      <sz val="16"/>
      <color indexed="62"/>
      <name val="Arial"/>
      <family val="2"/>
    </font>
    <font>
      <sz val="10"/>
      <color indexed="17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Times New Roman"/>
      <family val="1"/>
    </font>
    <font>
      <sz val="12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sz val="8"/>
      <color indexed="8"/>
      <name val="Calibri"/>
      <family val="2"/>
    </font>
    <font>
      <sz val="22"/>
      <color indexed="8"/>
      <name val="Calibri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Calibri"/>
      <family val="2"/>
    </font>
    <font>
      <b/>
      <sz val="12"/>
      <color indexed="58"/>
      <name val="Arial"/>
      <family val="2"/>
    </font>
    <font>
      <b/>
      <sz val="10"/>
      <name val="MS Sans Serif"/>
      <family val="2"/>
    </font>
    <font>
      <sz val="9"/>
      <color indexed="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color indexed="9"/>
      <name val="Calibri"/>
      <family val="2"/>
    </font>
    <font>
      <sz val="9"/>
      <color indexed="9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2"/>
      <color indexed="57"/>
      <name val="Calibri"/>
      <family val="2"/>
    </font>
    <font>
      <sz val="11.5"/>
      <color indexed="8"/>
      <name val="Arial"/>
      <family val="0"/>
    </font>
    <font>
      <b/>
      <sz val="8"/>
      <name val="Calibri"/>
      <family val="2"/>
    </font>
    <font>
      <sz val="12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23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73" fontId="0" fillId="0" borderId="12" xfId="0" applyNumberFormat="1" applyBorder="1" applyAlignment="1">
      <alignment/>
    </xf>
    <xf numFmtId="173" fontId="0" fillId="0" borderId="0" xfId="0" applyNumberFormat="1" applyBorder="1" applyAlignment="1">
      <alignment/>
    </xf>
    <xf numFmtId="164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0" xfId="0" applyFill="1" applyBorder="1" applyAlignment="1">
      <alignment/>
    </xf>
    <xf numFmtId="1" fontId="0" fillId="0" borderId="17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9" fontId="0" fillId="0" borderId="0" xfId="0" applyNumberFormat="1" applyAlignment="1">
      <alignment/>
    </xf>
    <xf numFmtId="4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 quotePrefix="1">
      <alignment/>
    </xf>
    <xf numFmtId="0" fontId="5" fillId="0" borderId="0" xfId="0" applyFont="1" applyBorder="1" applyAlignment="1">
      <alignment horizontal="right"/>
    </xf>
    <xf numFmtId="37" fontId="0" fillId="0" borderId="0" xfId="0" applyNumberFormat="1" applyBorder="1" applyAlignment="1">
      <alignment/>
    </xf>
    <xf numFmtId="4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68" fontId="5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3" fontId="20" fillId="0" borderId="15" xfId="0" applyNumberFormat="1" applyFont="1" applyFill="1" applyBorder="1" applyAlignment="1" applyProtection="1">
      <alignment/>
      <protection/>
    </xf>
    <xf numFmtId="1" fontId="0" fillId="0" borderId="0" xfId="0" applyNumberFormat="1" applyFill="1" applyBorder="1" applyAlignment="1">
      <alignment/>
    </xf>
    <xf numFmtId="0" fontId="5" fillId="0" borderId="18" xfId="0" applyFont="1" applyBorder="1" applyAlignment="1">
      <alignment/>
    </xf>
    <xf numFmtId="0" fontId="0" fillId="0" borderId="18" xfId="0" applyBorder="1" applyAlignment="1">
      <alignment/>
    </xf>
    <xf numFmtId="0" fontId="8" fillId="0" borderId="18" xfId="0" applyFont="1" applyBorder="1" applyAlignment="1">
      <alignment/>
    </xf>
    <xf numFmtId="43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22" fillId="0" borderId="19" xfId="0" applyNumberFormat="1" applyFont="1" applyBorder="1" applyAlignment="1">
      <alignment/>
    </xf>
    <xf numFmtId="0" fontId="18" fillId="0" borderId="0" xfId="0" applyFont="1" applyAlignment="1">
      <alignment/>
    </xf>
    <xf numFmtId="43" fontId="18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0" applyNumberFormat="1" applyFont="1" applyBorder="1" applyAlignment="1">
      <alignment/>
    </xf>
    <xf numFmtId="0" fontId="42" fillId="0" borderId="20" xfId="61" applyNumberFormat="1" applyFont="1" applyFill="1" applyBorder="1" applyAlignment="1" applyProtection="1">
      <alignment/>
      <protection/>
    </xf>
    <xf numFmtId="0" fontId="43" fillId="0" borderId="21" xfId="61" applyNumberFormat="1" applyFont="1" applyFill="1" applyBorder="1" applyAlignment="1" applyProtection="1">
      <alignment/>
      <protection/>
    </xf>
    <xf numFmtId="0" fontId="43" fillId="0" borderId="22" xfId="61" applyNumberFormat="1" applyFont="1" applyFill="1" applyBorder="1" applyAlignment="1" applyProtection="1">
      <alignment/>
      <protection/>
    </xf>
    <xf numFmtId="0" fontId="23" fillId="0" borderId="0" xfId="64">
      <alignment/>
      <protection/>
    </xf>
    <xf numFmtId="0" fontId="23" fillId="0" borderId="0" xfId="64" applyFill="1">
      <alignment/>
      <protection/>
    </xf>
    <xf numFmtId="0" fontId="46" fillId="0" borderId="23" xfId="61" applyNumberFormat="1" applyFont="1" applyFill="1" applyBorder="1" applyAlignment="1" applyProtection="1">
      <alignment/>
      <protection/>
    </xf>
    <xf numFmtId="0" fontId="46" fillId="0" borderId="24" xfId="61" applyNumberFormat="1" applyFont="1" applyFill="1" applyBorder="1" applyAlignment="1" applyProtection="1">
      <alignment/>
      <protection/>
    </xf>
    <xf numFmtId="0" fontId="23" fillId="16" borderId="20" xfId="64" applyFill="1" applyBorder="1">
      <alignment/>
      <protection/>
    </xf>
    <xf numFmtId="0" fontId="24" fillId="16" borderId="21" xfId="64" applyFont="1" applyFill="1" applyBorder="1">
      <alignment/>
      <protection/>
    </xf>
    <xf numFmtId="0" fontId="24" fillId="16" borderId="21" xfId="64" applyFont="1" applyFill="1" applyBorder="1" applyAlignment="1">
      <alignment horizontal="right"/>
      <protection/>
    </xf>
    <xf numFmtId="0" fontId="24" fillId="16" borderId="21" xfId="64" applyFont="1" applyFill="1" applyBorder="1" applyAlignment="1">
      <alignment horizontal="left"/>
      <protection/>
    </xf>
    <xf numFmtId="3" fontId="23" fillId="16" borderId="21" xfId="64" applyNumberFormat="1" applyFill="1" applyBorder="1">
      <alignment/>
      <protection/>
    </xf>
    <xf numFmtId="0" fontId="24" fillId="16" borderId="22" xfId="64" applyFont="1" applyFill="1" applyBorder="1">
      <alignment/>
      <protection/>
    </xf>
    <xf numFmtId="0" fontId="23" fillId="0" borderId="0" xfId="64" applyFill="1" applyBorder="1">
      <alignment/>
      <protection/>
    </xf>
    <xf numFmtId="0" fontId="23" fillId="0" borderId="0" xfId="64" applyBorder="1">
      <alignment/>
      <protection/>
    </xf>
    <xf numFmtId="0" fontId="23" fillId="16" borderId="25" xfId="64" applyFill="1" applyBorder="1">
      <alignment/>
      <protection/>
    </xf>
    <xf numFmtId="0" fontId="23" fillId="16" borderId="18" xfId="64" applyFill="1" applyBorder="1">
      <alignment/>
      <protection/>
    </xf>
    <xf numFmtId="9" fontId="23" fillId="16" borderId="18" xfId="67" applyFont="1" applyFill="1" applyBorder="1" applyAlignment="1">
      <alignment/>
    </xf>
    <xf numFmtId="3" fontId="23" fillId="16" borderId="24" xfId="64" applyNumberFormat="1" applyFill="1" applyBorder="1">
      <alignment/>
      <protection/>
    </xf>
    <xf numFmtId="0" fontId="23" fillId="0" borderId="26" xfId="64" applyFont="1" applyBorder="1">
      <alignment/>
      <protection/>
    </xf>
    <xf numFmtId="0" fontId="23" fillId="0" borderId="23" xfId="64" applyBorder="1">
      <alignment/>
      <protection/>
    </xf>
    <xf numFmtId="0" fontId="23" fillId="0" borderId="26" xfId="64" applyBorder="1">
      <alignment/>
      <protection/>
    </xf>
    <xf numFmtId="0" fontId="48" fillId="0" borderId="0" xfId="64" applyFont="1" applyBorder="1" applyAlignment="1">
      <alignment horizontal="center"/>
      <protection/>
    </xf>
    <xf numFmtId="168" fontId="23" fillId="20" borderId="27" xfId="45" applyNumberFormat="1" applyFont="1" applyFill="1" applyBorder="1" applyAlignment="1">
      <alignment/>
    </xf>
    <xf numFmtId="0" fontId="46" fillId="0" borderId="0" xfId="64" applyFont="1" applyBorder="1" applyAlignment="1">
      <alignment horizontal="center"/>
      <protection/>
    </xf>
    <xf numFmtId="168" fontId="23" fillId="20" borderId="28" xfId="64" applyNumberFormat="1" applyFill="1" applyBorder="1">
      <alignment/>
      <protection/>
    </xf>
    <xf numFmtId="168" fontId="23" fillId="0" borderId="0" xfId="64" applyNumberFormat="1" applyBorder="1">
      <alignment/>
      <protection/>
    </xf>
    <xf numFmtId="0" fontId="23" fillId="0" borderId="0" xfId="64" applyBorder="1" quotePrefix="1">
      <alignment/>
      <protection/>
    </xf>
    <xf numFmtId="168" fontId="23" fillId="0" borderId="0" xfId="45" applyNumberFormat="1" applyFont="1" applyBorder="1" applyAlignment="1">
      <alignment/>
    </xf>
    <xf numFmtId="168" fontId="23" fillId="20" borderId="28" xfId="45" applyNumberFormat="1" applyFont="1" applyFill="1" applyBorder="1" applyAlignment="1">
      <alignment/>
    </xf>
    <xf numFmtId="0" fontId="23" fillId="16" borderId="21" xfId="64" applyFill="1" applyBorder="1">
      <alignment/>
      <protection/>
    </xf>
    <xf numFmtId="164" fontId="23" fillId="20" borderId="28" xfId="64" applyNumberFormat="1" applyFill="1" applyBorder="1">
      <alignment/>
      <protection/>
    </xf>
    <xf numFmtId="0" fontId="23" fillId="16" borderId="22" xfId="64" applyFill="1" applyBorder="1">
      <alignment/>
      <protection/>
    </xf>
    <xf numFmtId="0" fontId="23" fillId="16" borderId="26" xfId="64" applyFill="1" applyBorder="1">
      <alignment/>
      <protection/>
    </xf>
    <xf numFmtId="0" fontId="23" fillId="16" borderId="0" xfId="64" applyFill="1" applyBorder="1">
      <alignment/>
      <protection/>
    </xf>
    <xf numFmtId="0" fontId="24" fillId="16" borderId="0" xfId="64" applyFont="1" applyFill="1" applyBorder="1">
      <alignment/>
      <protection/>
    </xf>
    <xf numFmtId="0" fontId="23" fillId="16" borderId="23" xfId="64" applyFill="1" applyBorder="1">
      <alignment/>
      <protection/>
    </xf>
    <xf numFmtId="0" fontId="24" fillId="16" borderId="18" xfId="64" applyFont="1" applyFill="1" applyBorder="1">
      <alignment/>
      <protection/>
    </xf>
    <xf numFmtId="164" fontId="23" fillId="20" borderId="29" xfId="64" applyNumberFormat="1" applyFill="1" applyBorder="1">
      <alignment/>
      <protection/>
    </xf>
    <xf numFmtId="0" fontId="23" fillId="16" borderId="24" xfId="64" applyFill="1" applyBorder="1">
      <alignment/>
      <protection/>
    </xf>
    <xf numFmtId="0" fontId="23" fillId="0" borderId="0" xfId="64" applyFill="1" quotePrefix="1">
      <alignment/>
      <protection/>
    </xf>
    <xf numFmtId="17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center"/>
    </xf>
    <xf numFmtId="179" fontId="22" fillId="0" borderId="19" xfId="0" applyNumberFormat="1" applyFont="1" applyBorder="1" applyAlignment="1">
      <alignment horizontal="center"/>
    </xf>
    <xf numFmtId="3" fontId="23" fillId="0" borderId="0" xfId="64" applyNumberFormat="1" applyFill="1" applyBorder="1">
      <alignment/>
      <protection/>
    </xf>
    <xf numFmtId="9" fontId="23" fillId="0" borderId="0" xfId="67" applyFont="1" applyFill="1" applyBorder="1" applyAlignment="1">
      <alignment/>
    </xf>
    <xf numFmtId="3" fontId="9" fillId="0" borderId="15" xfId="0" applyNumberFormat="1" applyFont="1" applyFill="1" applyBorder="1" applyAlignment="1" applyProtection="1">
      <alignment/>
      <protection/>
    </xf>
    <xf numFmtId="3" fontId="9" fillId="0" borderId="15" xfId="0" applyNumberFormat="1" applyFont="1" applyFill="1" applyBorder="1" applyAlignment="1" applyProtection="1">
      <alignment horizontal="center"/>
      <protection/>
    </xf>
    <xf numFmtId="0" fontId="23" fillId="0" borderId="0" xfId="64" applyFont="1" applyFill="1">
      <alignment/>
      <protection/>
    </xf>
    <xf numFmtId="9" fontId="52" fillId="16" borderId="21" xfId="67" applyFont="1" applyFill="1" applyBorder="1" applyAlignment="1">
      <alignment horizontal="center"/>
    </xf>
    <xf numFmtId="205" fontId="52" fillId="16" borderId="21" xfId="64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3" fontId="23" fillId="0" borderId="0" xfId="64" applyNumberFormat="1" applyBorder="1">
      <alignment/>
      <protection/>
    </xf>
    <xf numFmtId="9" fontId="0" fillId="0" borderId="0" xfId="67" applyFont="1" applyFill="1" applyAlignment="1">
      <alignment/>
    </xf>
    <xf numFmtId="9" fontId="23" fillId="0" borderId="0" xfId="64" applyNumberFormat="1" applyFont="1" applyFill="1">
      <alignment/>
      <protection/>
    </xf>
    <xf numFmtId="168" fontId="5" fillId="0" borderId="10" xfId="0" applyNumberFormat="1" applyFont="1" applyFill="1" applyBorder="1" applyAlignment="1" applyProtection="1">
      <alignment horizontal="center" vertical="top"/>
      <protection/>
    </xf>
    <xf numFmtId="0" fontId="53" fillId="0" borderId="12" xfId="0" applyFont="1" applyBorder="1" applyAlignment="1" applyProtection="1">
      <alignment horizontal="left" vertical="top"/>
      <protection/>
    </xf>
    <xf numFmtId="0" fontId="0" fillId="0" borderId="12" xfId="0" applyBorder="1" applyAlignment="1" applyProtection="1">
      <alignment/>
      <protection/>
    </xf>
    <xf numFmtId="3" fontId="16" fillId="0" borderId="14" xfId="0" applyNumberFormat="1" applyFont="1" applyBorder="1" applyAlignment="1" applyProtection="1">
      <alignment horizontal="left"/>
      <protection/>
    </xf>
    <xf numFmtId="0" fontId="43" fillId="0" borderId="26" xfId="61" applyNumberFormat="1" applyFont="1" applyFill="1" applyBorder="1" applyAlignment="1" applyProtection="1">
      <alignment horizontal="left"/>
      <protection/>
    </xf>
    <xf numFmtId="0" fontId="43" fillId="0" borderId="20" xfId="61" applyNumberFormat="1" applyFont="1" applyFill="1" applyBorder="1" applyAlignment="1" applyProtection="1">
      <alignment horizontal="left"/>
      <protection/>
    </xf>
    <xf numFmtId="0" fontId="54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8" fillId="0" borderId="0" xfId="0" applyFont="1" applyBorder="1" applyAlignment="1" applyProtection="1">
      <alignment/>
      <protection/>
    </xf>
    <xf numFmtId="168" fontId="5" fillId="0" borderId="12" xfId="0" applyNumberFormat="1" applyFont="1" applyFill="1" applyBorder="1" applyAlignment="1" applyProtection="1">
      <alignment horizontal="center" vertical="top"/>
      <protection/>
    </xf>
    <xf numFmtId="0" fontId="43" fillId="0" borderId="14" xfId="61" applyNumberFormat="1" applyFont="1" applyFill="1" applyBorder="1" applyAlignment="1" applyProtection="1">
      <alignment horizontal="center"/>
      <protection/>
    </xf>
    <xf numFmtId="164" fontId="6" fillId="0" borderId="14" xfId="0" applyNumberFormat="1" applyFont="1" applyFill="1" applyBorder="1" applyAlignment="1" applyProtection="1">
      <alignment horizontal="center"/>
      <protection/>
    </xf>
    <xf numFmtId="168" fontId="5" fillId="0" borderId="11" xfId="0" applyNumberFormat="1" applyFont="1" applyFill="1" applyBorder="1" applyAlignment="1" applyProtection="1">
      <alignment horizontal="center" vertical="top"/>
      <protection/>
    </xf>
    <xf numFmtId="168" fontId="62" fillId="0" borderId="11" xfId="0" applyNumberFormat="1" applyFont="1" applyFill="1" applyBorder="1" applyAlignment="1" applyProtection="1">
      <alignment horizontal="right"/>
      <protection/>
    </xf>
    <xf numFmtId="0" fontId="62" fillId="0" borderId="0" xfId="0" applyFont="1" applyBorder="1" applyAlignment="1" applyProtection="1">
      <alignment horizontal="left"/>
      <protection/>
    </xf>
    <xf numFmtId="6" fontId="63" fillId="0" borderId="0" xfId="0" applyNumberFormat="1" applyFont="1" applyBorder="1" applyAlignment="1" applyProtection="1">
      <alignment horizontal="center" vertical="center"/>
      <protection/>
    </xf>
    <xf numFmtId="6" fontId="63" fillId="0" borderId="0" xfId="0" applyNumberFormat="1" applyFont="1" applyBorder="1" applyAlignment="1" applyProtection="1">
      <alignment horizontal="center" vertical="top"/>
      <protection/>
    </xf>
    <xf numFmtId="3" fontId="61" fillId="0" borderId="15" xfId="0" applyNumberFormat="1" applyFont="1" applyFill="1" applyBorder="1" applyAlignment="1" applyProtection="1">
      <alignment horizontal="center"/>
      <protection/>
    </xf>
    <xf numFmtId="164" fontId="64" fillId="0" borderId="0" xfId="0" applyNumberFormat="1" applyFont="1" applyBorder="1" applyAlignment="1" applyProtection="1">
      <alignment/>
      <protection/>
    </xf>
    <xf numFmtId="0" fontId="6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6" fillId="24" borderId="0" xfId="0" applyFont="1" applyFill="1" applyBorder="1" applyAlignment="1" applyProtection="1">
      <alignment horizontal="right"/>
      <protection/>
    </xf>
    <xf numFmtId="0" fontId="12" fillId="24" borderId="0" xfId="0" applyFont="1" applyFill="1" applyBorder="1" applyAlignment="1" applyProtection="1">
      <alignment horizontal="left"/>
      <protection/>
    </xf>
    <xf numFmtId="0" fontId="4" fillId="24" borderId="0" xfId="0" applyFont="1" applyFill="1" applyBorder="1" applyAlignment="1" applyProtection="1">
      <alignment horizontal="left"/>
      <protection/>
    </xf>
    <xf numFmtId="0" fontId="0" fillId="24" borderId="0" xfId="0" applyFill="1" applyBorder="1" applyAlignment="1" applyProtection="1">
      <alignment/>
      <protection/>
    </xf>
    <xf numFmtId="0" fontId="11" fillId="24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/>
      <protection/>
    </xf>
    <xf numFmtId="0" fontId="13" fillId="24" borderId="0" xfId="0" applyFont="1" applyFill="1" applyBorder="1" applyAlignment="1" applyProtection="1">
      <alignment/>
      <protection/>
    </xf>
    <xf numFmtId="0" fontId="14" fillId="24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center"/>
      <protection/>
    </xf>
    <xf numFmtId="0" fontId="15" fillId="24" borderId="0" xfId="0" applyFont="1" applyFill="1" applyBorder="1" applyAlignment="1" applyProtection="1">
      <alignment vertical="top"/>
      <protection/>
    </xf>
    <xf numFmtId="0" fontId="4" fillId="24" borderId="0" xfId="0" applyFont="1" applyFill="1" applyBorder="1" applyAlignment="1" applyProtection="1">
      <alignment horizontal="center" vertical="top"/>
      <protection/>
    </xf>
    <xf numFmtId="0" fontId="43" fillId="24" borderId="0" xfId="61" applyNumberFormat="1" applyFont="1" applyFill="1" applyBorder="1" applyAlignment="1" applyProtection="1">
      <alignment/>
      <protection/>
    </xf>
    <xf numFmtId="0" fontId="46" fillId="24" borderId="0" xfId="61" applyNumberFormat="1" applyFont="1" applyFill="1" applyBorder="1" applyAlignment="1" applyProtection="1">
      <alignment horizontal="center"/>
      <protection/>
    </xf>
    <xf numFmtId="3" fontId="45" fillId="25" borderId="0" xfId="61" applyNumberFormat="1" applyFont="1" applyFill="1" applyBorder="1" applyAlignment="1" applyProtection="1">
      <alignment/>
      <protection locked="0"/>
    </xf>
    <xf numFmtId="168" fontId="45" fillId="25" borderId="0" xfId="61" applyNumberFormat="1" applyFont="1" applyFill="1" applyBorder="1" applyAlignment="1" applyProtection="1">
      <alignment/>
      <protection locked="0"/>
    </xf>
    <xf numFmtId="3" fontId="45" fillId="25" borderId="18" xfId="61" applyNumberFormat="1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 horizontal="center"/>
      <protection/>
    </xf>
    <xf numFmtId="0" fontId="56" fillId="0" borderId="0" xfId="0" applyFont="1" applyFill="1" applyBorder="1" applyAlignment="1" applyProtection="1">
      <alignment horizontal="right"/>
      <protection/>
    </xf>
    <xf numFmtId="0" fontId="56" fillId="0" borderId="0" xfId="0" applyFont="1" applyFill="1" applyBorder="1" applyAlignment="1" applyProtection="1">
      <alignment horizontal="left"/>
      <protection/>
    </xf>
    <xf numFmtId="8" fontId="6" fillId="0" borderId="12" xfId="0" applyNumberFormat="1" applyFont="1" applyFill="1" applyBorder="1" applyAlignment="1" applyProtection="1">
      <alignment horizontal="center"/>
      <protection/>
    </xf>
    <xf numFmtId="168" fontId="50" fillId="0" borderId="0" xfId="0" applyNumberFormat="1" applyFont="1" applyFill="1" applyBorder="1" applyAlignment="1" applyProtection="1">
      <alignment horizontal="right"/>
      <protection/>
    </xf>
    <xf numFmtId="168" fontId="6" fillId="0" borderId="0" xfId="0" applyNumberFormat="1" applyFont="1" applyFill="1" applyBorder="1" applyAlignment="1" applyProtection="1">
      <alignment horizontal="center"/>
      <protection/>
    </xf>
    <xf numFmtId="168" fontId="51" fillId="0" borderId="0" xfId="0" applyNumberFormat="1" applyFont="1" applyFill="1" applyBorder="1" applyAlignment="1" applyProtection="1">
      <alignment horizontal="right"/>
      <protection/>
    </xf>
    <xf numFmtId="5" fontId="45" fillId="0" borderId="0" xfId="45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5" fontId="45" fillId="0" borderId="10" xfId="45" applyNumberFormat="1" applyFont="1" applyBorder="1" applyAlignment="1" applyProtection="1">
      <alignment/>
      <protection/>
    </xf>
    <xf numFmtId="5" fontId="45" fillId="0" borderId="12" xfId="45" applyNumberFormat="1" applyFont="1" applyBorder="1" applyAlignment="1" applyProtection="1">
      <alignment/>
      <protection/>
    </xf>
    <xf numFmtId="5" fontId="45" fillId="0" borderId="14" xfId="45" applyNumberFormat="1" applyFont="1" applyBorder="1" applyAlignment="1" applyProtection="1">
      <alignment/>
      <protection/>
    </xf>
    <xf numFmtId="0" fontId="60" fillId="0" borderId="11" xfId="64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55" fillId="0" borderId="11" xfId="64" applyFont="1" applyFill="1" applyBorder="1" applyProtection="1">
      <alignment/>
      <protection/>
    </xf>
    <xf numFmtId="9" fontId="47" fillId="0" borderId="11" xfId="67" applyFont="1" applyFill="1" applyBorder="1" applyAlignment="1" applyProtection="1">
      <alignment horizontal="center"/>
      <protection/>
    </xf>
    <xf numFmtId="0" fontId="24" fillId="0" borderId="11" xfId="64" applyFont="1" applyFill="1" applyBorder="1" applyAlignment="1" applyProtection="1">
      <alignment horizontal="left"/>
      <protection/>
    </xf>
    <xf numFmtId="0" fontId="24" fillId="0" borderId="11" xfId="64" applyFont="1" applyFill="1" applyBorder="1" applyProtection="1">
      <alignment/>
      <protection/>
    </xf>
    <xf numFmtId="0" fontId="23" fillId="0" borderId="0" xfId="64" applyFill="1" applyBorder="1" applyProtection="1">
      <alignment/>
      <protection/>
    </xf>
    <xf numFmtId="9" fontId="23" fillId="0" borderId="0" xfId="67" applyFont="1" applyFill="1" applyBorder="1" applyAlignment="1" applyProtection="1">
      <alignment/>
      <protection/>
    </xf>
    <xf numFmtId="0" fontId="23" fillId="24" borderId="0" xfId="64" applyFont="1" applyFill="1" applyProtection="1">
      <alignment/>
      <protection/>
    </xf>
    <xf numFmtId="0" fontId="23" fillId="0" borderId="0" xfId="64" applyFont="1" applyProtection="1">
      <alignment/>
      <protection/>
    </xf>
    <xf numFmtId="0" fontId="44" fillId="24" borderId="0" xfId="60" applyFont="1" applyFill="1" applyProtection="1">
      <alignment/>
      <protection/>
    </xf>
    <xf numFmtId="0" fontId="23" fillId="24" borderId="0" xfId="64" applyFill="1" applyProtection="1">
      <alignment/>
      <protection/>
    </xf>
    <xf numFmtId="205" fontId="45" fillId="7" borderId="0" xfId="61" applyNumberFormat="1" applyFont="1" applyFill="1" applyBorder="1" applyAlignment="1" applyProtection="1">
      <alignment/>
      <protection/>
    </xf>
    <xf numFmtId="3" fontId="45" fillId="7" borderId="0" xfId="61" applyNumberFormat="1" applyFont="1" applyFill="1" applyBorder="1" applyAlignment="1" applyProtection="1">
      <alignment/>
      <protection/>
    </xf>
    <xf numFmtId="3" fontId="45" fillId="24" borderId="0" xfId="61" applyNumberFormat="1" applyFont="1" applyFill="1" applyBorder="1" applyAlignment="1" applyProtection="1">
      <alignment/>
      <protection/>
    </xf>
    <xf numFmtId="0" fontId="23" fillId="24" borderId="0" xfId="64" applyFont="1" applyFill="1" applyBorder="1" applyProtection="1">
      <alignment/>
      <protection/>
    </xf>
    <xf numFmtId="0" fontId="23" fillId="0" borderId="0" xfId="64" applyFont="1" applyBorder="1" applyProtection="1">
      <alignment/>
      <protection/>
    </xf>
    <xf numFmtId="0" fontId="0" fillId="24" borderId="0" xfId="0" applyFill="1" applyAlignment="1" applyProtection="1">
      <alignment/>
      <protection/>
    </xf>
    <xf numFmtId="0" fontId="10" fillId="24" borderId="0" xfId="0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right"/>
      <protection/>
    </xf>
    <xf numFmtId="1" fontId="3" fillId="24" borderId="0" xfId="0" applyNumberFormat="1" applyFont="1" applyFill="1" applyBorder="1" applyAlignment="1" applyProtection="1">
      <alignment/>
      <protection/>
    </xf>
    <xf numFmtId="0" fontId="20" fillId="24" borderId="0" xfId="0" applyFont="1" applyFill="1" applyAlignment="1" applyProtection="1">
      <alignment/>
      <protection/>
    </xf>
    <xf numFmtId="0" fontId="24" fillId="24" borderId="0" xfId="64" applyFont="1" applyFill="1" applyBorder="1" applyProtection="1">
      <alignment/>
      <protection/>
    </xf>
    <xf numFmtId="3" fontId="23" fillId="24" borderId="0" xfId="64" applyNumberFormat="1" applyFill="1" applyBorder="1" applyProtection="1">
      <alignment/>
      <protection/>
    </xf>
    <xf numFmtId="0" fontId="23" fillId="24" borderId="0" xfId="64" applyFill="1" applyBorder="1" applyProtection="1">
      <alignment/>
      <protection/>
    </xf>
    <xf numFmtId="0" fontId="48" fillId="24" borderId="0" xfId="64" applyFont="1" applyFill="1" applyBorder="1" applyAlignment="1" applyProtection="1">
      <alignment horizontal="center"/>
      <protection/>
    </xf>
    <xf numFmtId="168" fontId="23" fillId="24" borderId="0" xfId="45" applyNumberFormat="1" applyFont="1" applyFill="1" applyBorder="1" applyAlignment="1" applyProtection="1">
      <alignment/>
      <protection/>
    </xf>
    <xf numFmtId="0" fontId="46" fillId="24" borderId="0" xfId="64" applyFont="1" applyFill="1" applyBorder="1" applyAlignment="1" applyProtection="1">
      <alignment horizontal="center"/>
      <protection/>
    </xf>
    <xf numFmtId="168" fontId="23" fillId="24" borderId="0" xfId="64" applyNumberFormat="1" applyFill="1" applyBorder="1" applyProtection="1">
      <alignment/>
      <protection/>
    </xf>
    <xf numFmtId="0" fontId="23" fillId="24" borderId="0" xfId="64" applyFill="1" applyBorder="1" applyProtection="1" quotePrefix="1">
      <alignment/>
      <protection/>
    </xf>
    <xf numFmtId="0" fontId="17" fillId="24" borderId="0" xfId="0" applyFont="1" applyFill="1" applyBorder="1" applyAlignment="1" applyProtection="1">
      <alignment/>
      <protection/>
    </xf>
    <xf numFmtId="164" fontId="23" fillId="24" borderId="0" xfId="64" applyNumberFormat="1" applyFill="1" applyBorder="1" applyProtection="1">
      <alignment/>
      <protection/>
    </xf>
    <xf numFmtId="0" fontId="43" fillId="0" borderId="26" xfId="61" applyNumberFormat="1" applyFont="1" applyFill="1" applyBorder="1" applyAlignment="1" applyProtection="1">
      <alignment/>
      <protection/>
    </xf>
    <xf numFmtId="0" fontId="43" fillId="0" borderId="25" xfId="61" applyNumberFormat="1" applyFont="1" applyFill="1" applyBorder="1" applyAlignment="1" applyProtection="1">
      <alignment/>
      <protection/>
    </xf>
    <xf numFmtId="0" fontId="43" fillId="24" borderId="0" xfId="64" applyFont="1" applyFill="1" applyProtection="1">
      <alignment/>
      <protection/>
    </xf>
    <xf numFmtId="0" fontId="45" fillId="24" borderId="0" xfId="0" applyFont="1" applyFill="1" applyAlignment="1">
      <alignment horizontal="left" wrapText="1"/>
    </xf>
    <xf numFmtId="0" fontId="64" fillId="24" borderId="0" xfId="60" applyFont="1" applyFill="1" applyProtection="1">
      <alignment/>
      <protection/>
    </xf>
    <xf numFmtId="0" fontId="64" fillId="24" borderId="0" xfId="0" applyFont="1" applyFill="1" applyAlignment="1">
      <alignment horizontal="left" wrapText="1"/>
    </xf>
    <xf numFmtId="0" fontId="59" fillId="26" borderId="30" xfId="0" applyFont="1" applyFill="1" applyBorder="1" applyAlignment="1" applyProtection="1">
      <alignment horizontal="left"/>
      <protection/>
    </xf>
    <xf numFmtId="0" fontId="0" fillId="0" borderId="31" xfId="0" applyBorder="1" applyAlignment="1" applyProtection="1">
      <alignment/>
      <protection/>
    </xf>
    <xf numFmtId="0" fontId="57" fillId="0" borderId="21" xfId="0" applyFont="1" applyFill="1" applyBorder="1" applyAlignment="1" applyProtection="1">
      <alignment horizontal="left"/>
      <protection/>
    </xf>
    <xf numFmtId="0" fontId="58" fillId="0" borderId="21" xfId="0" applyFont="1" applyBorder="1" applyAlignment="1" applyProtection="1">
      <alignment/>
      <protection/>
    </xf>
    <xf numFmtId="0" fontId="61" fillId="0" borderId="21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59" fillId="26" borderId="32" xfId="0" applyFont="1" applyFill="1" applyBorder="1" applyAlignment="1" applyProtection="1">
      <alignment horizontal="left"/>
      <protection/>
    </xf>
    <xf numFmtId="0" fontId="6" fillId="0" borderId="23" xfId="0" applyFont="1" applyFill="1" applyBorder="1" applyAlignment="1" applyProtection="1">
      <alignment horizontal="center"/>
      <protection/>
    </xf>
    <xf numFmtId="0" fontId="59" fillId="26" borderId="33" xfId="0" applyFont="1" applyFill="1" applyBorder="1" applyAlignment="1" applyProtection="1">
      <alignment/>
      <protection/>
    </xf>
    <xf numFmtId="168" fontId="6" fillId="0" borderId="23" xfId="0" applyNumberFormat="1" applyFont="1" applyFill="1" applyBorder="1" applyAlignment="1" applyProtection="1">
      <alignment horizontal="center"/>
      <protection/>
    </xf>
    <xf numFmtId="0" fontId="43" fillId="0" borderId="34" xfId="61" applyNumberFormat="1" applyFont="1" applyFill="1" applyBorder="1" applyAlignment="1" applyProtection="1">
      <alignment horizontal="left"/>
      <protection/>
    </xf>
    <xf numFmtId="0" fontId="0" fillId="0" borderId="35" xfId="0" applyBorder="1" applyAlignment="1" applyProtection="1">
      <alignment/>
      <protection/>
    </xf>
    <xf numFmtId="0" fontId="43" fillId="0" borderId="32" xfId="61" applyNumberFormat="1" applyFont="1" applyFill="1" applyBorder="1" applyAlignment="1" applyProtection="1">
      <alignment horizontal="left"/>
      <protection/>
    </xf>
    <xf numFmtId="0" fontId="0" fillId="0" borderId="23" xfId="0" applyBorder="1" applyAlignment="1" applyProtection="1">
      <alignment/>
      <protection/>
    </xf>
    <xf numFmtId="0" fontId="7" fillId="0" borderId="23" xfId="0" applyFont="1" applyBorder="1" applyAlignment="1" applyProtection="1">
      <alignment horizontal="right"/>
      <protection/>
    </xf>
    <xf numFmtId="164" fontId="6" fillId="0" borderId="23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164" fontId="21" fillId="0" borderId="23" xfId="0" applyNumberFormat="1" applyFont="1" applyBorder="1" applyAlignment="1" applyProtection="1">
      <alignment horizontal="center"/>
      <protection/>
    </xf>
    <xf numFmtId="168" fontId="16" fillId="0" borderId="36" xfId="0" applyNumberFormat="1" applyFont="1" applyFill="1" applyBorder="1" applyAlignment="1" applyProtection="1">
      <alignment horizontal="right" vertical="top"/>
      <protection/>
    </xf>
    <xf numFmtId="0" fontId="0" fillId="0" borderId="37" xfId="0" applyBorder="1" applyAlignment="1" applyProtection="1">
      <alignment/>
      <protection/>
    </xf>
    <xf numFmtId="3" fontId="47" fillId="0" borderId="35" xfId="64" applyNumberFormat="1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23" fillId="0" borderId="23" xfId="64" applyFill="1" applyBorder="1" applyProtection="1">
      <alignment/>
      <protection/>
    </xf>
    <xf numFmtId="0" fontId="67" fillId="0" borderId="25" xfId="0" applyFont="1" applyBorder="1" applyAlignment="1" applyProtection="1">
      <alignment/>
      <protection/>
    </xf>
    <xf numFmtId="0" fontId="23" fillId="0" borderId="18" xfId="64" applyFont="1" applyFill="1" applyBorder="1" applyProtection="1">
      <alignment/>
      <protection/>
    </xf>
    <xf numFmtId="0" fontId="23" fillId="0" borderId="18" xfId="64" applyFill="1" applyBorder="1" applyProtection="1">
      <alignment/>
      <protection/>
    </xf>
    <xf numFmtId="0" fontId="23" fillId="0" borderId="24" xfId="64" applyFill="1" applyBorder="1" applyProtection="1">
      <alignment/>
      <protection/>
    </xf>
    <xf numFmtId="0" fontId="45" fillId="24" borderId="0" xfId="0" applyFont="1" applyFill="1" applyAlignment="1">
      <alignment horizontal="left" wrapText="1"/>
    </xf>
    <xf numFmtId="0" fontId="59" fillId="26" borderId="26" xfId="61" applyNumberFormat="1" applyFont="1" applyFill="1" applyBorder="1" applyAlignment="1" applyProtection="1">
      <alignment horizontal="center"/>
      <protection/>
    </xf>
    <xf numFmtId="0" fontId="59" fillId="26" borderId="0" xfId="61" applyNumberFormat="1" applyFont="1" applyFill="1" applyBorder="1" applyAlignment="1" applyProtection="1">
      <alignment horizontal="center"/>
      <protection/>
    </xf>
    <xf numFmtId="0" fontId="65" fillId="0" borderId="34" xfId="61" applyNumberFormat="1" applyFont="1" applyFill="1" applyBorder="1" applyAlignment="1" applyProtection="1">
      <alignment horizontal="center" wrapText="1"/>
      <protection/>
    </xf>
    <xf numFmtId="0" fontId="65" fillId="0" borderId="33" xfId="61" applyNumberFormat="1" applyFont="1" applyFill="1" applyBorder="1" applyAlignment="1" applyProtection="1">
      <alignment horizontal="center" wrapText="1"/>
      <protection/>
    </xf>
    <xf numFmtId="3" fontId="49" fillId="0" borderId="0" xfId="64" applyNumberFormat="1" applyFont="1" applyFill="1" applyAlignment="1">
      <alignment horizontal="center"/>
      <protection/>
    </xf>
    <xf numFmtId="9" fontId="49" fillId="0" borderId="0" xfId="64" applyNumberFormat="1" applyFont="1" applyFill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rmal_wcDairyman's Heifer Budget Tool 2 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575"/>
          <c:h val="0.99175"/>
        </c:manualLayout>
      </c:layout>
      <c:scatterChart>
        <c:scatterStyle val="lineMarker"/>
        <c:varyColors val="0"/>
        <c:ser>
          <c:idx val="1"/>
          <c:order val="0"/>
          <c:tx>
            <c:v>Curve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'Chart points'!$A$30:$A$117</c:f>
              <c:numCache>
                <c:ptCount val="88"/>
                <c:pt idx="0">
                  <c:v>-0.9998476951563913</c:v>
                </c:pt>
                <c:pt idx="1">
                  <c:v>-0.9986295347545738</c:v>
                </c:pt>
                <c:pt idx="2">
                  <c:v>-0.9961946980917455</c:v>
                </c:pt>
                <c:pt idx="3">
                  <c:v>-0.992546151641322</c:v>
                </c:pt>
                <c:pt idx="4">
                  <c:v>-0.9876883405951378</c:v>
                </c:pt>
                <c:pt idx="5">
                  <c:v>-0.981627183447664</c:v>
                </c:pt>
                <c:pt idx="6">
                  <c:v>-0.9743700647852352</c:v>
                </c:pt>
                <c:pt idx="7">
                  <c:v>-0.9659258262890683</c:v>
                </c:pt>
                <c:pt idx="8">
                  <c:v>-0.9563047559630354</c:v>
                </c:pt>
                <c:pt idx="9">
                  <c:v>-0.9455185755993168</c:v>
                </c:pt>
                <c:pt idx="10">
                  <c:v>-0.9335804264972017</c:v>
                </c:pt>
                <c:pt idx="11">
                  <c:v>-0.9205048534524404</c:v>
                </c:pt>
                <c:pt idx="12">
                  <c:v>-0.9063077870366499</c:v>
                </c:pt>
                <c:pt idx="13">
                  <c:v>-0.8910065241883679</c:v>
                </c:pt>
                <c:pt idx="14">
                  <c:v>-0.8746197071393957</c:v>
                </c:pt>
                <c:pt idx="15">
                  <c:v>-0.8571673007021123</c:v>
                </c:pt>
                <c:pt idx="16">
                  <c:v>-0.838670567945424</c:v>
                </c:pt>
                <c:pt idx="17">
                  <c:v>-0.8191520442889918</c:v>
                </c:pt>
                <c:pt idx="18">
                  <c:v>-0.7986355100472928</c:v>
                </c:pt>
                <c:pt idx="19">
                  <c:v>-0.7771459614569709</c:v>
                </c:pt>
                <c:pt idx="20">
                  <c:v>-0.7547095802227721</c:v>
                </c:pt>
                <c:pt idx="21">
                  <c:v>-0.7313537016191706</c:v>
                </c:pt>
                <c:pt idx="22">
                  <c:v>-0.7071067811865476</c:v>
                </c:pt>
                <c:pt idx="23">
                  <c:v>-0.6819983600624985</c:v>
                </c:pt>
                <c:pt idx="24">
                  <c:v>-0.6560590289905073</c:v>
                </c:pt>
                <c:pt idx="25">
                  <c:v>-0.6293203910498375</c:v>
                </c:pt>
                <c:pt idx="26">
                  <c:v>-0.6018150231520484</c:v>
                </c:pt>
                <c:pt idx="27">
                  <c:v>-0.5735764363510462</c:v>
                </c:pt>
                <c:pt idx="28">
                  <c:v>-0.5446390350150272</c:v>
                </c:pt>
                <c:pt idx="29">
                  <c:v>-0.5150380749100544</c:v>
                </c:pt>
                <c:pt idx="30">
                  <c:v>-0.4848096202463371</c:v>
                </c:pt>
                <c:pt idx="31">
                  <c:v>-0.4539904997395468</c:v>
                </c:pt>
                <c:pt idx="32">
                  <c:v>-0.42261826174069944</c:v>
                </c:pt>
                <c:pt idx="33">
                  <c:v>-0.39073112848927394</c:v>
                </c:pt>
                <c:pt idx="34">
                  <c:v>-0.3583679495453004</c:v>
                </c:pt>
                <c:pt idx="35">
                  <c:v>-0.32556815445715676</c:v>
                </c:pt>
                <c:pt idx="36">
                  <c:v>-0.29237170472273677</c:v>
                </c:pt>
                <c:pt idx="37">
                  <c:v>-0.25881904510252074</c:v>
                </c:pt>
                <c:pt idx="38">
                  <c:v>-0.22495105434386492</c:v>
                </c:pt>
                <c:pt idx="39">
                  <c:v>-0.19080899537654492</c:v>
                </c:pt>
                <c:pt idx="40">
                  <c:v>-0.15643446504023092</c:v>
                </c:pt>
                <c:pt idx="41">
                  <c:v>-0.12186934340514749</c:v>
                </c:pt>
                <c:pt idx="42">
                  <c:v>-0.08715574274765814</c:v>
                </c:pt>
                <c:pt idx="43">
                  <c:v>-0.052335956242943966</c:v>
                </c:pt>
                <c:pt idx="44">
                  <c:v>-0.017452406437283376</c:v>
                </c:pt>
                <c:pt idx="45">
                  <c:v>0.017452406437283477</c:v>
                </c:pt>
                <c:pt idx="46">
                  <c:v>0.05233595624294362</c:v>
                </c:pt>
                <c:pt idx="47">
                  <c:v>0.08715574274765824</c:v>
                </c:pt>
                <c:pt idx="48">
                  <c:v>0.12186934340514737</c:v>
                </c:pt>
                <c:pt idx="49">
                  <c:v>0.15643446504023104</c:v>
                </c:pt>
                <c:pt idx="50">
                  <c:v>0.1908089953765448</c:v>
                </c:pt>
                <c:pt idx="51">
                  <c:v>0.2249510543438648</c:v>
                </c:pt>
                <c:pt idx="52">
                  <c:v>0.25881904510252085</c:v>
                </c:pt>
                <c:pt idx="53">
                  <c:v>0.29237170472273666</c:v>
                </c:pt>
                <c:pt idx="54">
                  <c:v>0.3255681544571564</c:v>
                </c:pt>
                <c:pt idx="55">
                  <c:v>0.35836794954530027</c:v>
                </c:pt>
                <c:pt idx="56">
                  <c:v>0.3907311284892736</c:v>
                </c:pt>
                <c:pt idx="57">
                  <c:v>0.42261826174069933</c:v>
                </c:pt>
                <c:pt idx="58">
                  <c:v>0.4539904997395467</c:v>
                </c:pt>
                <c:pt idx="59">
                  <c:v>0.484809620246337</c:v>
                </c:pt>
                <c:pt idx="60">
                  <c:v>0.5150380749100543</c:v>
                </c:pt>
                <c:pt idx="61">
                  <c:v>0.5446390350150271</c:v>
                </c:pt>
                <c:pt idx="62">
                  <c:v>0.5735764363510458</c:v>
                </c:pt>
                <c:pt idx="63">
                  <c:v>0.6018150231520484</c:v>
                </c:pt>
                <c:pt idx="64">
                  <c:v>0.6293203910498373</c:v>
                </c:pt>
                <c:pt idx="65">
                  <c:v>0.6560590289905075</c:v>
                </c:pt>
                <c:pt idx="66">
                  <c:v>0.6819983600624984</c:v>
                </c:pt>
                <c:pt idx="67">
                  <c:v>0.7071067811865475</c:v>
                </c:pt>
                <c:pt idx="68">
                  <c:v>0.7313537016191705</c:v>
                </c:pt>
                <c:pt idx="69">
                  <c:v>0.754709580222772</c:v>
                </c:pt>
                <c:pt idx="70">
                  <c:v>0.7771459614569707</c:v>
                </c:pt>
                <c:pt idx="71">
                  <c:v>0.7986355100472929</c:v>
                </c:pt>
                <c:pt idx="72">
                  <c:v>0.8191520442889916</c:v>
                </c:pt>
                <c:pt idx="73">
                  <c:v>0.8386705679454242</c:v>
                </c:pt>
                <c:pt idx="74">
                  <c:v>0.8571673007021122</c:v>
                </c:pt>
                <c:pt idx="75">
                  <c:v>0.8746197071393957</c:v>
                </c:pt>
                <c:pt idx="76">
                  <c:v>0.8910065241883678</c:v>
                </c:pt>
                <c:pt idx="77">
                  <c:v>0.9063077870366499</c:v>
                </c:pt>
                <c:pt idx="78">
                  <c:v>0.9205048534524402</c:v>
                </c:pt>
                <c:pt idx="79">
                  <c:v>0.9335804264972017</c:v>
                </c:pt>
                <c:pt idx="80">
                  <c:v>0.9455185755993167</c:v>
                </c:pt>
                <c:pt idx="81">
                  <c:v>0.9563047559630354</c:v>
                </c:pt>
                <c:pt idx="82">
                  <c:v>0.9659258262890682</c:v>
                </c:pt>
                <c:pt idx="83">
                  <c:v>0.981627183447664</c:v>
                </c:pt>
                <c:pt idx="84">
                  <c:v>0.9876883405951377</c:v>
                </c:pt>
                <c:pt idx="85">
                  <c:v>0.992546151641322</c:v>
                </c:pt>
                <c:pt idx="86">
                  <c:v>0.9961946980917455</c:v>
                </c:pt>
                <c:pt idx="87">
                  <c:v>0.9986295347545738</c:v>
                </c:pt>
              </c:numCache>
            </c:numRef>
          </c:xVal>
          <c:yVal>
            <c:numRef>
              <c:f>'Chart points'!$B$30:$B$117</c:f>
              <c:numCache>
                <c:ptCount val="88"/>
                <c:pt idx="0">
                  <c:v>0.01745240643728351</c:v>
                </c:pt>
                <c:pt idx="1">
                  <c:v>0.05233595624294383</c:v>
                </c:pt>
                <c:pt idx="2">
                  <c:v>0.08715574274765817</c:v>
                </c:pt>
                <c:pt idx="3">
                  <c:v>0.12186934340514748</c:v>
                </c:pt>
                <c:pt idx="4">
                  <c:v>0.15643446504023087</c:v>
                </c:pt>
                <c:pt idx="5">
                  <c:v>0.1908089953765448</c:v>
                </c:pt>
                <c:pt idx="6">
                  <c:v>0.224951054343865</c:v>
                </c:pt>
                <c:pt idx="7">
                  <c:v>0.25881904510252074</c:v>
                </c:pt>
                <c:pt idx="8">
                  <c:v>0.29237170472273677</c:v>
                </c:pt>
                <c:pt idx="9">
                  <c:v>0.32556815445715664</c:v>
                </c:pt>
                <c:pt idx="10">
                  <c:v>0.35836794954530027</c:v>
                </c:pt>
                <c:pt idx="11">
                  <c:v>0.3907311284892737</c:v>
                </c:pt>
                <c:pt idx="12">
                  <c:v>0.42261826174069944</c:v>
                </c:pt>
                <c:pt idx="13">
                  <c:v>0.45399049973954675</c:v>
                </c:pt>
                <c:pt idx="14">
                  <c:v>0.48480962024633706</c:v>
                </c:pt>
                <c:pt idx="15">
                  <c:v>0.5150380749100542</c:v>
                </c:pt>
                <c:pt idx="16">
                  <c:v>0.5446390350150271</c:v>
                </c:pt>
                <c:pt idx="17">
                  <c:v>0.573576436351046</c:v>
                </c:pt>
                <c:pt idx="18">
                  <c:v>0.6018150231520483</c:v>
                </c:pt>
                <c:pt idx="19">
                  <c:v>0.6293203910498374</c:v>
                </c:pt>
                <c:pt idx="20">
                  <c:v>0.6560590289905072</c:v>
                </c:pt>
                <c:pt idx="21">
                  <c:v>0.6819983600624985</c:v>
                </c:pt>
                <c:pt idx="22">
                  <c:v>0.7071067811865475</c:v>
                </c:pt>
                <c:pt idx="23">
                  <c:v>0.7313537016191705</c:v>
                </c:pt>
                <c:pt idx="24">
                  <c:v>0.754709580222772</c:v>
                </c:pt>
                <c:pt idx="25">
                  <c:v>0.7771459614569708</c:v>
                </c:pt>
                <c:pt idx="26">
                  <c:v>0.7986355100472928</c:v>
                </c:pt>
                <c:pt idx="27">
                  <c:v>0.8191520442889918</c:v>
                </c:pt>
                <c:pt idx="28">
                  <c:v>0.8386705679454239</c:v>
                </c:pt>
                <c:pt idx="29">
                  <c:v>0.8571673007021122</c:v>
                </c:pt>
                <c:pt idx="30">
                  <c:v>0.8746197071393957</c:v>
                </c:pt>
                <c:pt idx="31">
                  <c:v>0.8910065241883678</c:v>
                </c:pt>
                <c:pt idx="32">
                  <c:v>0.9063077870366499</c:v>
                </c:pt>
                <c:pt idx="33">
                  <c:v>0.9205048534524403</c:v>
                </c:pt>
                <c:pt idx="34">
                  <c:v>0.9335804264972017</c:v>
                </c:pt>
                <c:pt idx="35">
                  <c:v>0.9455185755993167</c:v>
                </c:pt>
                <c:pt idx="36">
                  <c:v>0.9563047559630354</c:v>
                </c:pt>
                <c:pt idx="37">
                  <c:v>0.9659258262890683</c:v>
                </c:pt>
                <c:pt idx="38">
                  <c:v>0.9743700647852352</c:v>
                </c:pt>
                <c:pt idx="39">
                  <c:v>0.981627183447664</c:v>
                </c:pt>
                <c:pt idx="40">
                  <c:v>0.9876883405951378</c:v>
                </c:pt>
                <c:pt idx="41">
                  <c:v>0.992546151641322</c:v>
                </c:pt>
                <c:pt idx="42">
                  <c:v>0.9961946980917455</c:v>
                </c:pt>
                <c:pt idx="43">
                  <c:v>0.9986295347545738</c:v>
                </c:pt>
                <c:pt idx="44">
                  <c:v>0.9998476951563913</c:v>
                </c:pt>
                <c:pt idx="45">
                  <c:v>0.9998476951563913</c:v>
                </c:pt>
                <c:pt idx="46">
                  <c:v>0.9986295347545738</c:v>
                </c:pt>
                <c:pt idx="47">
                  <c:v>0.9961946980917455</c:v>
                </c:pt>
                <c:pt idx="48">
                  <c:v>0.9925461516413221</c:v>
                </c:pt>
                <c:pt idx="49">
                  <c:v>0.9876883405951377</c:v>
                </c:pt>
                <c:pt idx="50">
                  <c:v>0.981627183447664</c:v>
                </c:pt>
                <c:pt idx="51">
                  <c:v>0.9743700647852352</c:v>
                </c:pt>
                <c:pt idx="52">
                  <c:v>0.9659258262890683</c:v>
                </c:pt>
                <c:pt idx="53">
                  <c:v>0.9563047559630355</c:v>
                </c:pt>
                <c:pt idx="54">
                  <c:v>0.9455185755993168</c:v>
                </c:pt>
                <c:pt idx="55">
                  <c:v>0.9335804264972017</c:v>
                </c:pt>
                <c:pt idx="56">
                  <c:v>0.9205048534524404</c:v>
                </c:pt>
                <c:pt idx="57">
                  <c:v>0.90630778703665</c:v>
                </c:pt>
                <c:pt idx="58">
                  <c:v>0.8910065241883679</c:v>
                </c:pt>
                <c:pt idx="59">
                  <c:v>0.8746197071393959</c:v>
                </c:pt>
                <c:pt idx="60">
                  <c:v>0.8571673007021123</c:v>
                </c:pt>
                <c:pt idx="61">
                  <c:v>0.8386705679454239</c:v>
                </c:pt>
                <c:pt idx="62">
                  <c:v>0.819152044288992</c:v>
                </c:pt>
                <c:pt idx="63">
                  <c:v>0.7986355100472927</c:v>
                </c:pt>
                <c:pt idx="64">
                  <c:v>0.777145961456971</c:v>
                </c:pt>
                <c:pt idx="65">
                  <c:v>0.7547095802227718</c:v>
                </c:pt>
                <c:pt idx="66">
                  <c:v>0.7313537016191706</c:v>
                </c:pt>
                <c:pt idx="67">
                  <c:v>0.7071067811865476</c:v>
                </c:pt>
                <c:pt idx="68">
                  <c:v>0.6819983600624986</c:v>
                </c:pt>
                <c:pt idx="69">
                  <c:v>0.6560590289905073</c:v>
                </c:pt>
                <c:pt idx="70">
                  <c:v>0.6293203910498377</c:v>
                </c:pt>
                <c:pt idx="71">
                  <c:v>0.6018150231520482</c:v>
                </c:pt>
                <c:pt idx="72">
                  <c:v>0.5735764363510464</c:v>
                </c:pt>
                <c:pt idx="73">
                  <c:v>0.544639035015027</c:v>
                </c:pt>
                <c:pt idx="74">
                  <c:v>0.5150380749100544</c:v>
                </c:pt>
                <c:pt idx="75">
                  <c:v>0.48480962024633717</c:v>
                </c:pt>
                <c:pt idx="76">
                  <c:v>0.45399049973954686</c:v>
                </c:pt>
                <c:pt idx="77">
                  <c:v>0.4226182617406995</c:v>
                </c:pt>
                <c:pt idx="78">
                  <c:v>0.39073112848927416</c:v>
                </c:pt>
                <c:pt idx="79">
                  <c:v>0.3583679495453002</c:v>
                </c:pt>
                <c:pt idx="80">
                  <c:v>0.32556815445715703</c:v>
                </c:pt>
                <c:pt idx="81">
                  <c:v>0.29237170472273705</c:v>
                </c:pt>
                <c:pt idx="82">
                  <c:v>0.258819045102521</c:v>
                </c:pt>
                <c:pt idx="83">
                  <c:v>0.19080899537654497</c:v>
                </c:pt>
                <c:pt idx="84">
                  <c:v>0.15643446504023098</c:v>
                </c:pt>
                <c:pt idx="85">
                  <c:v>0.12186934340514755</c:v>
                </c:pt>
                <c:pt idx="86">
                  <c:v>0.08715574274765864</c:v>
                </c:pt>
                <c:pt idx="87">
                  <c:v>0.05233595624294381</c:v>
                </c:pt>
              </c:numCache>
            </c:numRef>
          </c:yVal>
          <c:smooth val="1"/>
        </c:ser>
        <c:ser>
          <c:idx val="0"/>
          <c:order val="1"/>
          <c:tx>
            <c:v>Pivot Point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'Chart points'!$F$23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'Chart points'!$G$23</c:f>
              <c:numCache>
                <c:ptCount val="1"/>
                <c:pt idx="0">
                  <c:v>0.01</c:v>
                </c:pt>
              </c:numCache>
            </c:numRef>
          </c:yVal>
          <c:smooth val="0"/>
        </c:ser>
        <c:ser>
          <c:idx val="3"/>
          <c:order val="2"/>
          <c:tx>
            <c:v>arrow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'Chart points'!$F$23:$F$24</c:f>
              <c:numCache>
                <c:ptCount val="2"/>
                <c:pt idx="0">
                  <c:v>0</c:v>
                </c:pt>
                <c:pt idx="1">
                  <c:v>-0.93</c:v>
                </c:pt>
              </c:numCache>
            </c:numRef>
          </c:xVal>
          <c:yVal>
            <c:numRef>
              <c:f>'Chart points'!$G$23:$G$24</c:f>
              <c:numCache>
                <c:ptCount val="2"/>
                <c:pt idx="0">
                  <c:v>0.01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3"/>
          <c:tx>
            <c:v>point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'Chart points'!$F$24</c:f>
              <c:numCache>
                <c:ptCount val="1"/>
                <c:pt idx="0">
                  <c:v>-0.93</c:v>
                </c:pt>
              </c:numCache>
            </c:numRef>
          </c:xVal>
          <c:yVal>
            <c:numRef>
              <c:f>'Chart points'!$G$24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tick marks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'Chart points'!$B$21:$B$27</c:f>
              <c:numCache>
                <c:ptCount val="7"/>
                <c:pt idx="0">
                  <c:v>-0.25881904510252074</c:v>
                </c:pt>
                <c:pt idx="1">
                  <c:v>-6.1257422745431E-17</c:v>
                </c:pt>
                <c:pt idx="2">
                  <c:v>0.25881904510252085</c:v>
                </c:pt>
                <c:pt idx="3">
                  <c:v>0.5</c:v>
                </c:pt>
                <c:pt idx="4">
                  <c:v>0.7071067811865475</c:v>
                </c:pt>
                <c:pt idx="5">
                  <c:v>0.8660254037844387</c:v>
                </c:pt>
                <c:pt idx="6">
                  <c:v>0.9659258262890682</c:v>
                </c:pt>
              </c:numCache>
            </c:numRef>
          </c:xVal>
          <c:yVal>
            <c:numRef>
              <c:f>'Chart points'!$C$21:$C$27</c:f>
              <c:numCache>
                <c:ptCount val="7"/>
                <c:pt idx="0">
                  <c:v>0.9659258262890683</c:v>
                </c:pt>
                <c:pt idx="1">
                  <c:v>1</c:v>
                </c:pt>
                <c:pt idx="2">
                  <c:v>0.9659258262890683</c:v>
                </c:pt>
                <c:pt idx="3">
                  <c:v>0.8660254037844387</c:v>
                </c:pt>
                <c:pt idx="4">
                  <c:v>0.7071067811865476</c:v>
                </c:pt>
                <c:pt idx="5">
                  <c:v>0.5</c:v>
                </c:pt>
                <c:pt idx="6">
                  <c:v>0.258819045102521</c:v>
                </c:pt>
              </c:numCache>
            </c:numRef>
          </c:yVal>
          <c:smooth val="0"/>
        </c:ser>
        <c:ser>
          <c:idx val="5"/>
          <c:order val="5"/>
          <c:tx>
            <c:v>red marks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'Chart points'!$B$17:$B$20</c:f>
              <c:numCache>
                <c:ptCount val="4"/>
                <c:pt idx="0">
                  <c:v>-0.9659258262890683</c:v>
                </c:pt>
                <c:pt idx="1">
                  <c:v>-0.8660254037844387</c:v>
                </c:pt>
                <c:pt idx="2">
                  <c:v>-0.7071067811865476</c:v>
                </c:pt>
                <c:pt idx="3">
                  <c:v>-0.5</c:v>
                </c:pt>
              </c:numCache>
            </c:numRef>
          </c:xVal>
          <c:yVal>
            <c:numRef>
              <c:f>'Chart points'!$C$17:$C$20</c:f>
              <c:numCache>
                <c:ptCount val="4"/>
                <c:pt idx="0">
                  <c:v>0.25881904510252074</c:v>
                </c:pt>
                <c:pt idx="1">
                  <c:v>0.5</c:v>
                </c:pt>
                <c:pt idx="2">
                  <c:v>0.7071067811865475</c:v>
                </c:pt>
                <c:pt idx="3">
                  <c:v>0.8660254037844386</c:v>
                </c:pt>
              </c:numCache>
            </c:numRef>
          </c:yVal>
          <c:smooth val="0"/>
        </c:ser>
        <c:axId val="9396704"/>
        <c:axId val="17461473"/>
      </c:scatterChart>
      <c:valAx>
        <c:axId val="9396704"/>
        <c:scaling>
          <c:orientation val="minMax"/>
          <c:max val="1"/>
          <c:min val="-1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461473"/>
        <c:crosses val="autoZero"/>
        <c:crossBetween val="midCat"/>
        <c:dispUnits/>
        <c:majorUnit val="1"/>
        <c:minorUnit val="0.1"/>
      </c:valAx>
      <c:valAx>
        <c:axId val="174614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39670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6</xdr:row>
      <xdr:rowOff>57150</xdr:rowOff>
    </xdr:from>
    <xdr:to>
      <xdr:col>7</xdr:col>
      <xdr:colOff>742950</xdr:colOff>
      <xdr:row>16</xdr:row>
      <xdr:rowOff>180975</xdr:rowOff>
    </xdr:to>
    <xdr:graphicFrame>
      <xdr:nvGraphicFramePr>
        <xdr:cNvPr id="1" name="Chart 1"/>
        <xdr:cNvGraphicFramePr/>
      </xdr:nvGraphicFramePr>
      <xdr:xfrm>
        <a:off x="4714875" y="1400175"/>
        <a:ext cx="41243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133350</xdr:colOff>
      <xdr:row>13</xdr:row>
      <xdr:rowOff>200025</xdr:rowOff>
    </xdr:from>
    <xdr:ext cx="695325" cy="209550"/>
    <xdr:sp>
      <xdr:nvSpPr>
        <xdr:cNvPr id="2" name="Text Box 2"/>
        <xdr:cNvSpPr txBox="1">
          <a:spLocks noChangeArrowheads="1"/>
        </xdr:cNvSpPr>
      </xdr:nvSpPr>
      <xdr:spPr>
        <a:xfrm>
          <a:off x="4152900" y="3143250"/>
          <a:ext cx="695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27,000</a:t>
          </a:r>
        </a:p>
      </xdr:txBody>
    </xdr:sp>
    <xdr:clientData/>
  </xdr:oneCellAnchor>
  <xdr:twoCellAnchor>
    <xdr:from>
      <xdr:col>3</xdr:col>
      <xdr:colOff>619125</xdr:colOff>
      <xdr:row>9</xdr:row>
      <xdr:rowOff>142875</xdr:rowOff>
    </xdr:from>
    <xdr:to>
      <xdr:col>4</xdr:col>
      <xdr:colOff>381000</xdr:colOff>
      <xdr:row>10</xdr:row>
      <xdr:rowOff>180975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638675" y="2181225"/>
          <a:ext cx="752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81,000</a:t>
          </a:r>
        </a:p>
      </xdr:txBody>
    </xdr:sp>
    <xdr:clientData/>
  </xdr:twoCellAnchor>
  <xdr:oneCellAnchor>
    <xdr:from>
      <xdr:col>6</xdr:col>
      <xdr:colOff>752475</xdr:colOff>
      <xdr:row>8</xdr:row>
      <xdr:rowOff>85725</xdr:rowOff>
    </xdr:from>
    <xdr:ext cx="609600" cy="228600"/>
    <xdr:sp>
      <xdr:nvSpPr>
        <xdr:cNvPr id="4" name="Text Box 5"/>
        <xdr:cNvSpPr txBox="1">
          <a:spLocks noChangeArrowheads="1"/>
        </xdr:cNvSpPr>
      </xdr:nvSpPr>
      <xdr:spPr>
        <a:xfrm>
          <a:off x="7820025" y="1895475"/>
          <a:ext cx="60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$211,000</a:t>
          </a:r>
        </a:p>
      </xdr:txBody>
    </xdr:sp>
    <xdr:clientData/>
  </xdr:oneCellAnchor>
  <xdr:oneCellAnchor>
    <xdr:from>
      <xdr:col>4</xdr:col>
      <xdr:colOff>695325</xdr:colOff>
      <xdr:row>7</xdr:row>
      <xdr:rowOff>38100</xdr:rowOff>
    </xdr:from>
    <xdr:ext cx="609600" cy="219075"/>
    <xdr:sp>
      <xdr:nvSpPr>
        <xdr:cNvPr id="5" name="Text Box 6"/>
        <xdr:cNvSpPr txBox="1">
          <a:spLocks noChangeArrowheads="1"/>
        </xdr:cNvSpPr>
      </xdr:nvSpPr>
      <xdr:spPr>
        <a:xfrm>
          <a:off x="5705475" y="1609725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$135,000</a:t>
          </a:r>
        </a:p>
      </xdr:txBody>
    </xdr:sp>
    <xdr:clientData/>
  </xdr:oneCellAnchor>
  <xdr:oneCellAnchor>
    <xdr:from>
      <xdr:col>6</xdr:col>
      <xdr:colOff>104775</xdr:colOff>
      <xdr:row>7</xdr:row>
      <xdr:rowOff>38100</xdr:rowOff>
    </xdr:from>
    <xdr:ext cx="609600" cy="219075"/>
    <xdr:sp>
      <xdr:nvSpPr>
        <xdr:cNvPr id="6" name="Text Box 7"/>
        <xdr:cNvSpPr txBox="1">
          <a:spLocks noChangeArrowheads="1"/>
        </xdr:cNvSpPr>
      </xdr:nvSpPr>
      <xdr:spPr>
        <a:xfrm>
          <a:off x="7172325" y="1609725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$184,000</a:t>
          </a:r>
        </a:p>
      </xdr:txBody>
    </xdr:sp>
    <xdr:clientData/>
  </xdr:oneCellAnchor>
  <xdr:oneCellAnchor>
    <xdr:from>
      <xdr:col>4</xdr:col>
      <xdr:colOff>104775</xdr:colOff>
      <xdr:row>8</xdr:row>
      <xdr:rowOff>9525</xdr:rowOff>
    </xdr:from>
    <xdr:ext cx="609600" cy="228600"/>
    <xdr:sp>
      <xdr:nvSpPr>
        <xdr:cNvPr id="7" name="Text Box 10"/>
        <xdr:cNvSpPr txBox="1">
          <a:spLocks noChangeArrowheads="1"/>
        </xdr:cNvSpPr>
      </xdr:nvSpPr>
      <xdr:spPr>
        <a:xfrm>
          <a:off x="5114925" y="1819275"/>
          <a:ext cx="60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$108,000</a:t>
          </a:r>
        </a:p>
      </xdr:txBody>
    </xdr:sp>
    <xdr:clientData/>
  </xdr:oneCellAnchor>
  <xdr:oneCellAnchor>
    <xdr:from>
      <xdr:col>3</xdr:col>
      <xdr:colOff>314325</xdr:colOff>
      <xdr:row>11</xdr:row>
      <xdr:rowOff>152400</xdr:rowOff>
    </xdr:from>
    <xdr:ext cx="552450" cy="228600"/>
    <xdr:sp>
      <xdr:nvSpPr>
        <xdr:cNvPr id="8" name="Text Box 11"/>
        <xdr:cNvSpPr txBox="1">
          <a:spLocks noChangeArrowheads="1"/>
        </xdr:cNvSpPr>
      </xdr:nvSpPr>
      <xdr:spPr>
        <a:xfrm>
          <a:off x="4333875" y="2638425"/>
          <a:ext cx="552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54,000</a:t>
          </a:r>
        </a:p>
      </xdr:txBody>
    </xdr:sp>
    <xdr:clientData/>
  </xdr:oneCellAnchor>
  <xdr:oneCellAnchor>
    <xdr:from>
      <xdr:col>4</xdr:col>
      <xdr:colOff>495300</xdr:colOff>
      <xdr:row>7</xdr:row>
      <xdr:rowOff>209550</xdr:rowOff>
    </xdr:from>
    <xdr:ext cx="95250" cy="228600"/>
    <xdr:sp>
      <xdr:nvSpPr>
        <xdr:cNvPr id="9" name="Text Box 12"/>
        <xdr:cNvSpPr txBox="1">
          <a:spLocks noChangeArrowheads="1"/>
        </xdr:cNvSpPr>
      </xdr:nvSpPr>
      <xdr:spPr>
        <a:xfrm>
          <a:off x="5505450" y="1781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152400</xdr:colOff>
      <xdr:row>9</xdr:row>
      <xdr:rowOff>142875</xdr:rowOff>
    </xdr:from>
    <xdr:ext cx="619125" cy="228600"/>
    <xdr:sp>
      <xdr:nvSpPr>
        <xdr:cNvPr id="10" name="Text Box 30"/>
        <xdr:cNvSpPr txBox="1">
          <a:spLocks noChangeArrowheads="1"/>
        </xdr:cNvSpPr>
      </xdr:nvSpPr>
      <xdr:spPr>
        <a:xfrm>
          <a:off x="8248650" y="2181225"/>
          <a:ext cx="619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$238,000</a:t>
          </a:r>
        </a:p>
      </xdr:txBody>
    </xdr:sp>
    <xdr:clientData/>
  </xdr:oneCellAnchor>
  <xdr:oneCellAnchor>
    <xdr:from>
      <xdr:col>7</xdr:col>
      <xdr:colOff>514350</xdr:colOff>
      <xdr:row>11</xdr:row>
      <xdr:rowOff>133350</xdr:rowOff>
    </xdr:from>
    <xdr:ext cx="619125" cy="228600"/>
    <xdr:sp>
      <xdr:nvSpPr>
        <xdr:cNvPr id="11" name="Text Box 30"/>
        <xdr:cNvSpPr txBox="1">
          <a:spLocks noChangeArrowheads="1"/>
        </xdr:cNvSpPr>
      </xdr:nvSpPr>
      <xdr:spPr>
        <a:xfrm>
          <a:off x="8610600" y="2619375"/>
          <a:ext cx="619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$265,000</a:t>
          </a:r>
        </a:p>
      </xdr:txBody>
    </xdr:sp>
    <xdr:clientData/>
  </xdr:oneCellAnchor>
  <xdr:oneCellAnchor>
    <xdr:from>
      <xdr:col>7</xdr:col>
      <xdr:colOff>676275</xdr:colOff>
      <xdr:row>13</xdr:row>
      <xdr:rowOff>190500</xdr:rowOff>
    </xdr:from>
    <xdr:ext cx="609600" cy="228600"/>
    <xdr:sp>
      <xdr:nvSpPr>
        <xdr:cNvPr id="12" name="Text Box 30"/>
        <xdr:cNvSpPr txBox="1">
          <a:spLocks noChangeArrowheads="1"/>
        </xdr:cNvSpPr>
      </xdr:nvSpPr>
      <xdr:spPr>
        <a:xfrm>
          <a:off x="8772525" y="3133725"/>
          <a:ext cx="60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$292,000</a:t>
          </a:r>
        </a:p>
      </xdr:txBody>
    </xdr:sp>
    <xdr:clientData/>
  </xdr:oneCellAnchor>
  <xdr:oneCellAnchor>
    <xdr:from>
      <xdr:col>5</xdr:col>
      <xdr:colOff>381000</xdr:colOff>
      <xdr:row>6</xdr:row>
      <xdr:rowOff>104775</xdr:rowOff>
    </xdr:from>
    <xdr:ext cx="628650" cy="228600"/>
    <xdr:sp>
      <xdr:nvSpPr>
        <xdr:cNvPr id="13" name="Text Box 9"/>
        <xdr:cNvSpPr txBox="1">
          <a:spLocks noChangeArrowheads="1"/>
        </xdr:cNvSpPr>
      </xdr:nvSpPr>
      <xdr:spPr>
        <a:xfrm>
          <a:off x="6419850" y="1447800"/>
          <a:ext cx="628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158,000</a:t>
          </a:r>
        </a:p>
      </xdr:txBody>
    </xdr:sp>
    <xdr:clientData/>
  </xdr:oneCellAnchor>
  <xdr:twoCellAnchor editAs="oneCell">
    <xdr:from>
      <xdr:col>1</xdr:col>
      <xdr:colOff>9525</xdr:colOff>
      <xdr:row>19</xdr:row>
      <xdr:rowOff>133350</xdr:rowOff>
    </xdr:from>
    <xdr:to>
      <xdr:col>1</xdr:col>
      <xdr:colOff>1924050</xdr:colOff>
      <xdr:row>21</xdr:row>
      <xdr:rowOff>123825</xdr:rowOff>
    </xdr:to>
    <xdr:pic>
      <xdr:nvPicPr>
        <xdr:cNvPr id="14" name="Picture 13" descr="Extension-Logo-C-3in.t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533900"/>
          <a:ext cx="1914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9"/>
  <sheetViews>
    <sheetView showGridLines="0" workbookViewId="0" topLeftCell="A1">
      <selection activeCell="C23" sqref="C23"/>
    </sheetView>
  </sheetViews>
  <sheetFormatPr defaultColWidth="10.421875" defaultRowHeight="12.75"/>
  <cols>
    <col min="1" max="1" width="5.57421875" style="196" customWidth="1"/>
    <col min="2" max="2" width="50.7109375" style="196" customWidth="1"/>
    <col min="3" max="3" width="16.00390625" style="196" customWidth="1"/>
    <col min="4" max="4" width="16.8515625" style="196" customWidth="1"/>
    <col min="5" max="5" width="10.421875" style="196" customWidth="1"/>
    <col min="6" max="6" width="14.57421875" style="196" customWidth="1"/>
    <col min="7" max="16384" width="10.421875" style="196" customWidth="1"/>
  </cols>
  <sheetData>
    <row r="1" spans="1:28" ht="19.5" customHeight="1">
      <c r="A1" s="195"/>
      <c r="B1" s="224" t="s">
        <v>116</v>
      </c>
      <c r="C1" s="222"/>
      <c r="D1" s="222"/>
      <c r="E1" s="222"/>
      <c r="F1" s="222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</row>
    <row r="2" spans="1:28" ht="15" customHeight="1">
      <c r="A2" s="195"/>
      <c r="B2" s="253" t="s">
        <v>123</v>
      </c>
      <c r="C2" s="253"/>
      <c r="D2" s="253"/>
      <c r="E2" s="253"/>
      <c r="F2" s="253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</row>
    <row r="3" spans="1:28" ht="15" customHeight="1">
      <c r="A3" s="195"/>
      <c r="B3" s="253" t="s">
        <v>122</v>
      </c>
      <c r="C3" s="253"/>
      <c r="D3" s="253"/>
      <c r="E3" s="253"/>
      <c r="F3" s="253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</row>
    <row r="4" spans="1:28" ht="15" customHeight="1">
      <c r="A4" s="195"/>
      <c r="B4" s="223"/>
      <c r="C4" s="223"/>
      <c r="D4" s="223"/>
      <c r="E4" s="223"/>
      <c r="F4" s="223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</row>
    <row r="5" spans="1:28" ht="19.5" customHeight="1">
      <c r="A5" s="195"/>
      <c r="B5" s="225" t="s">
        <v>114</v>
      </c>
      <c r="C5" s="223"/>
      <c r="D5" s="223"/>
      <c r="E5" s="223"/>
      <c r="F5" s="223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</row>
    <row r="6" spans="1:28" ht="15" customHeight="1">
      <c r="A6" s="195"/>
      <c r="B6" s="253" t="s">
        <v>119</v>
      </c>
      <c r="C6" s="253"/>
      <c r="D6" s="253"/>
      <c r="E6" s="253"/>
      <c r="F6" s="253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</row>
    <row r="7" spans="1:28" ht="15" customHeight="1">
      <c r="A7" s="195"/>
      <c r="B7" s="223" t="s">
        <v>120</v>
      </c>
      <c r="C7" s="223"/>
      <c r="D7" s="223"/>
      <c r="E7" s="223"/>
      <c r="F7" s="223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</row>
    <row r="8" spans="1:28" ht="15" customHeight="1">
      <c r="A8" s="195"/>
      <c r="B8" s="253" t="s">
        <v>115</v>
      </c>
      <c r="C8" s="253"/>
      <c r="D8" s="253"/>
      <c r="E8" s="253"/>
      <c r="F8" s="253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</row>
    <row r="9" spans="1:28" ht="15" customHeight="1">
      <c r="A9" s="195"/>
      <c r="B9" s="253" t="s">
        <v>117</v>
      </c>
      <c r="C9" s="253"/>
      <c r="D9" s="253"/>
      <c r="E9" s="253"/>
      <c r="F9" s="253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</row>
    <row r="10" spans="1:28" ht="15" customHeight="1">
      <c r="A10" s="195"/>
      <c r="B10" s="253" t="s">
        <v>121</v>
      </c>
      <c r="C10" s="253"/>
      <c r="D10" s="253"/>
      <c r="E10" s="253"/>
      <c r="F10" s="253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</row>
    <row r="11" spans="1:28" ht="15" customHeight="1">
      <c r="A11" s="195"/>
      <c r="B11" s="253" t="s">
        <v>118</v>
      </c>
      <c r="C11" s="253"/>
      <c r="D11" s="253"/>
      <c r="E11" s="253"/>
      <c r="F11" s="253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</row>
    <row r="12" spans="1:28" ht="15.75" thickBot="1">
      <c r="A12" s="195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</row>
    <row r="13" spans="1:28" ht="15.75">
      <c r="A13" s="195"/>
      <c r="B13" s="70" t="s">
        <v>35</v>
      </c>
      <c r="C13" s="71"/>
      <c r="D13" s="72"/>
      <c r="E13" s="170"/>
      <c r="F13" s="197"/>
      <c r="G13" s="198"/>
      <c r="H13" s="198"/>
      <c r="I13" s="198"/>
      <c r="J13" s="198"/>
      <c r="K13" s="198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</row>
    <row r="14" spans="1:28" ht="15.75" hidden="1">
      <c r="A14" s="195"/>
      <c r="B14" s="220" t="s">
        <v>36</v>
      </c>
      <c r="C14" s="199"/>
      <c r="D14" s="75" t="s">
        <v>37</v>
      </c>
      <c r="E14" s="170" t="s">
        <v>75</v>
      </c>
      <c r="F14" s="197"/>
      <c r="G14" s="198"/>
      <c r="H14" s="198"/>
      <c r="I14" s="198"/>
      <c r="J14" s="198"/>
      <c r="K14" s="198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</row>
    <row r="15" spans="1:28" ht="15.75" hidden="1">
      <c r="A15" s="195"/>
      <c r="B15" s="220" t="s">
        <v>38</v>
      </c>
      <c r="C15" s="200"/>
      <c r="D15" s="75" t="s">
        <v>39</v>
      </c>
      <c r="E15" s="170"/>
      <c r="F15" s="197"/>
      <c r="G15" s="198"/>
      <c r="H15" s="198"/>
      <c r="I15" s="198"/>
      <c r="J15" s="198"/>
      <c r="K15" s="198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</row>
    <row r="16" spans="1:28" ht="15.75">
      <c r="A16" s="195"/>
      <c r="B16" s="220" t="s">
        <v>88</v>
      </c>
      <c r="C16" s="172">
        <v>1550</v>
      </c>
      <c r="D16" s="75" t="s">
        <v>39</v>
      </c>
      <c r="E16" s="170"/>
      <c r="F16" s="197"/>
      <c r="G16" s="198"/>
      <c r="H16" s="198"/>
      <c r="I16" s="198"/>
      <c r="J16" s="198"/>
      <c r="K16" s="198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</row>
    <row r="17" spans="1:28" ht="15.75">
      <c r="A17" s="195"/>
      <c r="B17" s="220" t="s">
        <v>76</v>
      </c>
      <c r="C17" s="173">
        <v>14</v>
      </c>
      <c r="D17" s="75" t="s">
        <v>40</v>
      </c>
      <c r="E17" s="170"/>
      <c r="F17" s="197"/>
      <c r="G17" s="198"/>
      <c r="H17" s="198"/>
      <c r="I17" s="198"/>
      <c r="J17" s="198"/>
      <c r="K17" s="198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</row>
    <row r="18" spans="1:28" ht="15.75">
      <c r="A18" s="195"/>
      <c r="B18" s="220" t="s">
        <v>41</v>
      </c>
      <c r="C18" s="172">
        <v>80</v>
      </c>
      <c r="D18" s="75" t="s">
        <v>39</v>
      </c>
      <c r="E18" s="170"/>
      <c r="F18" s="197"/>
      <c r="G18" s="198"/>
      <c r="H18" s="198"/>
      <c r="I18" s="198"/>
      <c r="J18" s="198"/>
      <c r="K18" s="198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</row>
    <row r="19" spans="1:28" ht="15.75">
      <c r="A19" s="195"/>
      <c r="B19" s="220" t="s">
        <v>42</v>
      </c>
      <c r="C19" s="173">
        <v>4</v>
      </c>
      <c r="D19" s="75" t="s">
        <v>43</v>
      </c>
      <c r="E19" s="170"/>
      <c r="F19" s="197"/>
      <c r="G19" s="198"/>
      <c r="H19" s="198"/>
      <c r="I19" s="198"/>
      <c r="J19" s="198"/>
      <c r="K19" s="198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</row>
    <row r="20" spans="1:28" ht="15.75">
      <c r="A20" s="195"/>
      <c r="B20" s="220" t="s">
        <v>44</v>
      </c>
      <c r="C20" s="173">
        <v>1.2</v>
      </c>
      <c r="D20" s="75" t="s">
        <v>43</v>
      </c>
      <c r="E20" s="170"/>
      <c r="F20" s="197"/>
      <c r="G20" s="198"/>
      <c r="H20" s="198"/>
      <c r="I20" s="198"/>
      <c r="J20" s="198"/>
      <c r="K20" s="198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</row>
    <row r="21" spans="1:28" ht="15.75">
      <c r="A21" s="195"/>
      <c r="B21" s="220" t="s">
        <v>45</v>
      </c>
      <c r="C21" s="172">
        <v>7</v>
      </c>
      <c r="D21" s="75" t="s">
        <v>46</v>
      </c>
      <c r="E21" s="170"/>
      <c r="F21" s="197"/>
      <c r="G21" s="198"/>
      <c r="H21" s="198"/>
      <c r="I21" s="198"/>
      <c r="J21" s="198"/>
      <c r="K21" s="198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</row>
    <row r="22" spans="1:28" ht="15.75">
      <c r="A22" s="195"/>
      <c r="B22" s="220" t="s">
        <v>52</v>
      </c>
      <c r="C22" s="173">
        <v>12.5</v>
      </c>
      <c r="D22" s="75" t="s">
        <v>47</v>
      </c>
      <c r="E22" s="170"/>
      <c r="F22" s="197"/>
      <c r="G22" s="198"/>
      <c r="H22" s="198"/>
      <c r="I22" s="198"/>
      <c r="J22" s="198"/>
      <c r="K22" s="198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</row>
    <row r="23" spans="1:28" ht="15.75">
      <c r="A23" s="195"/>
      <c r="B23" s="220" t="s">
        <v>87</v>
      </c>
      <c r="C23" s="173">
        <v>0.6</v>
      </c>
      <c r="D23" s="75" t="s">
        <v>40</v>
      </c>
      <c r="E23" s="170"/>
      <c r="F23" s="197"/>
      <c r="G23" s="198"/>
      <c r="H23" s="198"/>
      <c r="I23" s="198"/>
      <c r="J23" s="198"/>
      <c r="K23" s="198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</row>
    <row r="24" spans="1:28" ht="15.75">
      <c r="A24" s="195"/>
      <c r="B24" s="220" t="s">
        <v>48</v>
      </c>
      <c r="C24" s="172">
        <v>350</v>
      </c>
      <c r="D24" s="75" t="s">
        <v>49</v>
      </c>
      <c r="E24" s="170"/>
      <c r="F24" s="197"/>
      <c r="G24" s="198"/>
      <c r="H24" s="198"/>
      <c r="I24" s="198"/>
      <c r="J24" s="198"/>
      <c r="K24" s="198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</row>
    <row r="25" spans="1:28" ht="16.5" thickBot="1">
      <c r="A25" s="195"/>
      <c r="B25" s="221" t="s">
        <v>50</v>
      </c>
      <c r="C25" s="174">
        <v>120</v>
      </c>
      <c r="D25" s="76" t="s">
        <v>51</v>
      </c>
      <c r="E25" s="170"/>
      <c r="F25" s="197"/>
      <c r="G25" s="198"/>
      <c r="H25" s="198"/>
      <c r="I25" s="198"/>
      <c r="J25" s="198"/>
      <c r="K25" s="198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</row>
    <row r="26" spans="1:28" ht="15.75">
      <c r="A26" s="195"/>
      <c r="B26" s="170"/>
      <c r="C26" s="201"/>
      <c r="D26" s="170"/>
      <c r="E26" s="170"/>
      <c r="F26" s="197"/>
      <c r="G26" s="198"/>
      <c r="H26" s="198"/>
      <c r="I26" s="198"/>
      <c r="J26" s="198"/>
      <c r="K26" s="198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</row>
    <row r="27" spans="1:28" ht="15.75">
      <c r="A27" s="195"/>
      <c r="B27" s="170"/>
      <c r="C27" s="201"/>
      <c r="D27" s="170"/>
      <c r="E27" s="170"/>
      <c r="F27" s="197"/>
      <c r="G27" s="198"/>
      <c r="H27" s="198"/>
      <c r="I27" s="198"/>
      <c r="J27" s="198"/>
      <c r="K27" s="198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</row>
    <row r="28" spans="1:28" ht="15">
      <c r="A28" s="195"/>
      <c r="B28" s="195"/>
      <c r="C28" s="195"/>
      <c r="D28" s="195"/>
      <c r="E28" s="195"/>
      <c r="F28" s="195"/>
      <c r="G28" s="195"/>
      <c r="H28" s="195"/>
      <c r="I28" s="198"/>
      <c r="J28" s="198"/>
      <c r="K28" s="198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</row>
    <row r="29" spans="1:28" ht="15">
      <c r="A29" s="195"/>
      <c r="B29" s="195"/>
      <c r="C29" s="195"/>
      <c r="D29" s="195"/>
      <c r="E29" s="195"/>
      <c r="F29" s="195"/>
      <c r="G29" s="195"/>
      <c r="H29" s="195"/>
      <c r="I29" s="198"/>
      <c r="J29" s="198"/>
      <c r="K29" s="198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</row>
    <row r="30" spans="1:28" ht="15">
      <c r="A30" s="195"/>
      <c r="B30" s="195"/>
      <c r="C30" s="195"/>
      <c r="D30" s="195"/>
      <c r="E30" s="195"/>
      <c r="F30" s="195"/>
      <c r="G30" s="195"/>
      <c r="H30" s="195"/>
      <c r="I30" s="198"/>
      <c r="J30" s="198"/>
      <c r="K30" s="198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</row>
    <row r="31" spans="1:28" ht="15">
      <c r="A31" s="195"/>
      <c r="B31" s="195"/>
      <c r="C31" s="195"/>
      <c r="D31" s="195"/>
      <c r="E31" s="195"/>
      <c r="F31" s="195"/>
      <c r="G31" s="195"/>
      <c r="H31" s="195"/>
      <c r="I31" s="198"/>
      <c r="J31" s="198"/>
      <c r="K31" s="198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</row>
    <row r="32" spans="1:28" ht="15">
      <c r="A32" s="195"/>
      <c r="B32" s="195"/>
      <c r="C32" s="195"/>
      <c r="D32" s="195"/>
      <c r="E32" s="195"/>
      <c r="F32" s="195"/>
      <c r="G32" s="195"/>
      <c r="H32" s="195"/>
      <c r="I32" s="198"/>
      <c r="J32" s="198"/>
      <c r="K32" s="198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</row>
    <row r="33" spans="1:28" ht="15">
      <c r="A33" s="195"/>
      <c r="B33" s="195"/>
      <c r="C33" s="195"/>
      <c r="D33" s="195"/>
      <c r="E33" s="195"/>
      <c r="F33" s="195"/>
      <c r="G33" s="195"/>
      <c r="H33" s="195"/>
      <c r="I33" s="198"/>
      <c r="J33" s="198"/>
      <c r="K33" s="198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</row>
    <row r="34" spans="1:28" ht="15">
      <c r="A34" s="195"/>
      <c r="B34" s="195"/>
      <c r="C34" s="195"/>
      <c r="D34" s="195"/>
      <c r="E34" s="195"/>
      <c r="F34" s="195"/>
      <c r="G34" s="195"/>
      <c r="H34" s="195"/>
      <c r="I34" s="198"/>
      <c r="J34" s="198"/>
      <c r="K34" s="198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</row>
    <row r="35" spans="1:28" ht="15">
      <c r="A35" s="195"/>
      <c r="B35" s="195"/>
      <c r="C35" s="195"/>
      <c r="D35" s="195"/>
      <c r="E35" s="195"/>
      <c r="F35" s="195"/>
      <c r="G35" s="195"/>
      <c r="H35" s="195"/>
      <c r="I35" s="198"/>
      <c r="J35" s="198"/>
      <c r="K35" s="198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</row>
    <row r="36" spans="1:28" ht="15">
      <c r="A36" s="195"/>
      <c r="B36" s="195"/>
      <c r="C36" s="195"/>
      <c r="D36" s="195"/>
      <c r="E36" s="195"/>
      <c r="F36" s="195"/>
      <c r="G36" s="195"/>
      <c r="H36" s="195"/>
      <c r="I36" s="198"/>
      <c r="J36" s="198"/>
      <c r="K36" s="198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</row>
    <row r="37" spans="1:28" ht="15">
      <c r="A37" s="195"/>
      <c r="B37" s="195"/>
      <c r="C37" s="195"/>
      <c r="D37" s="195"/>
      <c r="E37" s="195"/>
      <c r="F37" s="195"/>
      <c r="G37" s="195"/>
      <c r="H37" s="195"/>
      <c r="I37" s="198"/>
      <c r="J37" s="198"/>
      <c r="K37" s="198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</row>
    <row r="38" spans="1:28" ht="15">
      <c r="A38" s="195"/>
      <c r="B38" s="195"/>
      <c r="C38" s="195"/>
      <c r="D38" s="195"/>
      <c r="E38" s="195"/>
      <c r="F38" s="195"/>
      <c r="G38" s="195"/>
      <c r="H38" s="195"/>
      <c r="I38" s="198"/>
      <c r="J38" s="198"/>
      <c r="K38" s="198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</row>
    <row r="39" spans="1:28" ht="15">
      <c r="A39" s="195"/>
      <c r="B39" s="195"/>
      <c r="C39" s="195"/>
      <c r="D39" s="195"/>
      <c r="E39" s="195"/>
      <c r="F39" s="195"/>
      <c r="G39" s="195"/>
      <c r="H39" s="195"/>
      <c r="I39" s="198"/>
      <c r="J39" s="198"/>
      <c r="K39" s="198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</row>
    <row r="40" spans="1:28" ht="15">
      <c r="A40" s="195"/>
      <c r="B40" s="195"/>
      <c r="C40" s="195"/>
      <c r="D40" s="195"/>
      <c r="E40" s="195"/>
      <c r="F40" s="195"/>
      <c r="G40" s="195"/>
      <c r="H40" s="195"/>
      <c r="I40" s="198"/>
      <c r="J40" s="198"/>
      <c r="K40" s="198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</row>
    <row r="41" spans="1:28" ht="15">
      <c r="A41" s="195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</row>
    <row r="42" spans="1:28" ht="15">
      <c r="A42" s="195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</row>
    <row r="43" spans="1:28" ht="15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</row>
    <row r="44" spans="1:28" ht="15">
      <c r="A44" s="195"/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</row>
    <row r="45" spans="1:28" ht="15">
      <c r="A45" s="195"/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</row>
    <row r="46" spans="1:28" ht="15">
      <c r="A46" s="195"/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</row>
    <row r="47" spans="1:28" ht="15">
      <c r="A47" s="195"/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</row>
    <row r="48" spans="1:28" ht="15">
      <c r="A48" s="195"/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</row>
    <row r="49" spans="1:28" ht="15">
      <c r="A49" s="195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</row>
    <row r="50" spans="1:28" ht="15">
      <c r="A50" s="195"/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</row>
    <row r="51" spans="1:28" ht="15">
      <c r="A51" s="195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</row>
    <row r="52" spans="1:28" ht="15">
      <c r="A52" s="195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</row>
    <row r="53" spans="1:28" ht="15">
      <c r="A53" s="195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</row>
    <row r="54" spans="1:28" ht="15">
      <c r="A54" s="195"/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</row>
    <row r="55" spans="1:28" ht="15">
      <c r="A55" s="195"/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</row>
    <row r="56" spans="1:28" ht="15">
      <c r="A56" s="195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</row>
    <row r="57" spans="1:28" ht="15">
      <c r="A57" s="195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</row>
    <row r="58" spans="1:28" ht="15">
      <c r="A58" s="195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</row>
    <row r="59" spans="1:28" ht="15">
      <c r="A59" s="195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</row>
    <row r="60" spans="1:28" ht="15">
      <c r="A60" s="195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</row>
    <row r="61" spans="1:28" ht="15">
      <c r="A61" s="195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</row>
    <row r="62" spans="1:28" ht="15">
      <c r="A62" s="195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</row>
    <row r="63" spans="1:28" ht="15">
      <c r="A63" s="195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</row>
    <row r="64" spans="1:28" ht="15">
      <c r="A64" s="195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</row>
    <row r="65" spans="1:28" ht="15">
      <c r="A65" s="195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</row>
    <row r="66" spans="1:28" ht="15">
      <c r="A66" s="195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</row>
    <row r="67" spans="1:28" ht="15">
      <c r="A67" s="195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</row>
    <row r="68" spans="1:28" ht="15">
      <c r="A68" s="195"/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</row>
    <row r="69" spans="1:28" ht="15">
      <c r="A69" s="195"/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</row>
    <row r="70" spans="1:28" ht="15">
      <c r="A70" s="195"/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</row>
    <row r="71" spans="1:28" ht="15">
      <c r="A71" s="195"/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</row>
    <row r="72" spans="1:28" ht="15">
      <c r="A72" s="195"/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</row>
    <row r="73" spans="1:28" ht="15">
      <c r="A73" s="195"/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</row>
    <row r="74" spans="1:28" ht="15">
      <c r="A74" s="195"/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</row>
    <row r="75" spans="1:28" ht="15">
      <c r="A75" s="195"/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</row>
    <row r="76" spans="1:28" ht="15">
      <c r="A76" s="195"/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</row>
    <row r="77" spans="1:28" ht="15">
      <c r="A77" s="195"/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</row>
    <row r="78" spans="1:28" ht="15">
      <c r="A78" s="195"/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</row>
    <row r="79" spans="1:28" ht="15">
      <c r="A79" s="195"/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</row>
    <row r="80" spans="1:28" ht="15">
      <c r="A80" s="195"/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</row>
    <row r="81" spans="1:28" ht="15">
      <c r="A81" s="195"/>
      <c r="B81" s="195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</row>
    <row r="82" spans="1:28" ht="15">
      <c r="A82" s="195"/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</row>
    <row r="83" spans="1:28" ht="15">
      <c r="A83" s="195"/>
      <c r="B83" s="195"/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</row>
    <row r="84" spans="1:28" ht="15">
      <c r="A84" s="195"/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</row>
    <row r="85" spans="1:28" ht="15">
      <c r="A85" s="195"/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</row>
    <row r="86" spans="1:28" ht="15">
      <c r="A86" s="195"/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</row>
    <row r="87" spans="1:28" ht="15">
      <c r="A87" s="195"/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</row>
    <row r="88" spans="1:28" ht="15">
      <c r="A88" s="195"/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</row>
    <row r="89" spans="1:28" ht="15">
      <c r="A89" s="195"/>
      <c r="B89" s="202"/>
      <c r="C89" s="202"/>
      <c r="D89" s="171"/>
      <c r="E89" s="202"/>
      <c r="F89" s="202"/>
      <c r="G89" s="202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</row>
    <row r="90" spans="1:28" ht="15">
      <c r="A90" s="195"/>
      <c r="B90" s="202"/>
      <c r="C90" s="202"/>
      <c r="D90" s="202"/>
      <c r="E90" s="202"/>
      <c r="F90" s="202"/>
      <c r="G90" s="202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</row>
    <row r="91" spans="1:28" ht="15">
      <c r="A91" s="195"/>
      <c r="B91" s="202"/>
      <c r="C91" s="202"/>
      <c r="D91" s="202"/>
      <c r="E91" s="202"/>
      <c r="F91" s="202"/>
      <c r="G91" s="202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</row>
    <row r="92" spans="1:28" ht="15">
      <c r="A92" s="195"/>
      <c r="B92" s="202"/>
      <c r="C92" s="202"/>
      <c r="D92" s="202"/>
      <c r="E92" s="202"/>
      <c r="F92" s="202"/>
      <c r="G92" s="202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</row>
    <row r="93" spans="1:28" ht="15">
      <c r="A93" s="195"/>
      <c r="B93" s="202"/>
      <c r="C93" s="202"/>
      <c r="D93" s="202"/>
      <c r="E93" s="202"/>
      <c r="F93" s="202"/>
      <c r="G93" s="202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</row>
    <row r="94" spans="1:28" ht="15">
      <c r="A94" s="195"/>
      <c r="B94" s="202"/>
      <c r="C94" s="202"/>
      <c r="D94" s="202"/>
      <c r="E94" s="202"/>
      <c r="F94" s="202"/>
      <c r="G94" s="202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</row>
    <row r="95" spans="1:28" ht="15">
      <c r="A95" s="195"/>
      <c r="B95" s="202"/>
      <c r="C95" s="202"/>
      <c r="D95" s="202"/>
      <c r="E95" s="202"/>
      <c r="F95" s="202"/>
      <c r="G95" s="202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</row>
    <row r="96" spans="1:28" ht="15">
      <c r="A96" s="195"/>
      <c r="B96" s="202"/>
      <c r="C96" s="202"/>
      <c r="D96" s="202"/>
      <c r="E96" s="202"/>
      <c r="F96" s="202"/>
      <c r="G96" s="202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</row>
    <row r="97" spans="1:28" ht="15">
      <c r="A97" s="195"/>
      <c r="B97" s="202"/>
      <c r="C97" s="202"/>
      <c r="D97" s="202"/>
      <c r="E97" s="202"/>
      <c r="F97" s="202"/>
      <c r="G97" s="202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</row>
    <row r="98" spans="1:28" ht="15">
      <c r="A98" s="195"/>
      <c r="B98" s="202"/>
      <c r="C98" s="202"/>
      <c r="D98" s="202"/>
      <c r="E98" s="202"/>
      <c r="F98" s="202"/>
      <c r="G98" s="202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</row>
    <row r="99" spans="1:28" ht="15">
      <c r="A99" s="195"/>
      <c r="B99" s="202"/>
      <c r="C99" s="202"/>
      <c r="D99" s="202"/>
      <c r="E99" s="202"/>
      <c r="F99" s="202"/>
      <c r="G99" s="202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  <c r="AA99" s="195"/>
      <c r="AB99" s="195"/>
    </row>
    <row r="100" spans="1:28" ht="15">
      <c r="A100" s="195"/>
      <c r="B100" s="202"/>
      <c r="C100" s="202"/>
      <c r="D100" s="202"/>
      <c r="E100" s="202"/>
      <c r="F100" s="202"/>
      <c r="G100" s="202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5"/>
    </row>
    <row r="101" spans="1:28" ht="15">
      <c r="A101" s="195"/>
      <c r="B101" s="202"/>
      <c r="C101" s="202"/>
      <c r="D101" s="202"/>
      <c r="E101" s="202"/>
      <c r="F101" s="202"/>
      <c r="G101" s="202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  <c r="AA101" s="195"/>
      <c r="AB101" s="195"/>
    </row>
    <row r="102" spans="1:28" ht="15">
      <c r="A102" s="195"/>
      <c r="B102" s="202"/>
      <c r="C102" s="202"/>
      <c r="D102" s="202"/>
      <c r="E102" s="202"/>
      <c r="F102" s="202"/>
      <c r="G102" s="202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  <c r="AA102" s="195"/>
      <c r="AB102" s="195"/>
    </row>
    <row r="103" spans="1:28" ht="15">
      <c r="A103" s="195"/>
      <c r="B103" s="202"/>
      <c r="C103" s="202"/>
      <c r="D103" s="202"/>
      <c r="E103" s="202"/>
      <c r="F103" s="202"/>
      <c r="G103" s="202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5"/>
      <c r="AB103" s="195"/>
    </row>
    <row r="104" spans="1:28" ht="15">
      <c r="A104" s="195"/>
      <c r="B104" s="202"/>
      <c r="C104" s="202"/>
      <c r="D104" s="202"/>
      <c r="E104" s="202"/>
      <c r="F104" s="202"/>
      <c r="G104" s="202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</row>
    <row r="105" spans="1:28" ht="15">
      <c r="A105" s="195"/>
      <c r="B105" s="202"/>
      <c r="C105" s="202"/>
      <c r="D105" s="202"/>
      <c r="E105" s="202"/>
      <c r="F105" s="202"/>
      <c r="G105" s="202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  <c r="AA105" s="195"/>
      <c r="AB105" s="195"/>
    </row>
    <row r="106" spans="1:28" ht="15">
      <c r="A106" s="195"/>
      <c r="B106" s="202"/>
      <c r="C106" s="202"/>
      <c r="D106" s="202"/>
      <c r="E106" s="202"/>
      <c r="F106" s="202"/>
      <c r="G106" s="202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95"/>
      <c r="AA106" s="195"/>
      <c r="AB106" s="195"/>
    </row>
    <row r="107" spans="1:28" ht="15">
      <c r="A107" s="195"/>
      <c r="B107" s="202"/>
      <c r="C107" s="202"/>
      <c r="D107" s="202"/>
      <c r="E107" s="202"/>
      <c r="F107" s="202"/>
      <c r="G107" s="202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</row>
    <row r="108" spans="1:28" ht="15">
      <c r="A108" s="195"/>
      <c r="B108" s="202"/>
      <c r="C108" s="202"/>
      <c r="D108" s="202"/>
      <c r="E108" s="202"/>
      <c r="F108" s="202"/>
      <c r="G108" s="202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</row>
    <row r="109" spans="1:28" ht="15">
      <c r="A109" s="195"/>
      <c r="B109" s="202"/>
      <c r="C109" s="202"/>
      <c r="D109" s="202"/>
      <c r="E109" s="202"/>
      <c r="F109" s="202"/>
      <c r="G109" s="202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</row>
    <row r="110" spans="1:28" ht="15">
      <c r="A110" s="195"/>
      <c r="B110" s="202"/>
      <c r="C110" s="202"/>
      <c r="D110" s="202"/>
      <c r="E110" s="202"/>
      <c r="F110" s="202"/>
      <c r="G110" s="202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</row>
    <row r="111" spans="1:28" ht="15">
      <c r="A111" s="195"/>
      <c r="B111" s="202"/>
      <c r="C111" s="202"/>
      <c r="D111" s="202"/>
      <c r="E111" s="202"/>
      <c r="F111" s="202"/>
      <c r="G111" s="202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195"/>
    </row>
    <row r="112" spans="2:7" ht="15">
      <c r="B112" s="203"/>
      <c r="C112" s="203"/>
      <c r="D112" s="203"/>
      <c r="E112" s="203"/>
      <c r="F112" s="203"/>
      <c r="G112" s="203"/>
    </row>
    <row r="113" spans="2:7" ht="15">
      <c r="B113" s="203"/>
      <c r="C113" s="203"/>
      <c r="D113" s="203"/>
      <c r="E113" s="203"/>
      <c r="F113" s="203"/>
      <c r="G113" s="203"/>
    </row>
    <row r="114" spans="2:7" ht="15">
      <c r="B114" s="203"/>
      <c r="C114" s="203"/>
      <c r="D114" s="203"/>
      <c r="E114" s="203"/>
      <c r="F114" s="203"/>
      <c r="G114" s="203"/>
    </row>
    <row r="115" spans="2:7" ht="15">
      <c r="B115" s="203"/>
      <c r="C115" s="203"/>
      <c r="D115" s="203"/>
      <c r="E115" s="203"/>
      <c r="F115" s="203"/>
      <c r="G115" s="203"/>
    </row>
    <row r="116" spans="2:7" ht="15">
      <c r="B116" s="203"/>
      <c r="C116" s="203"/>
      <c r="D116" s="203"/>
      <c r="E116" s="203"/>
      <c r="F116" s="203"/>
      <c r="G116" s="203"/>
    </row>
    <row r="117" spans="2:7" ht="15">
      <c r="B117" s="203"/>
      <c r="C117" s="203"/>
      <c r="D117" s="203"/>
      <c r="E117" s="203"/>
      <c r="F117" s="203"/>
      <c r="G117" s="203"/>
    </row>
    <row r="118" spans="2:7" ht="15">
      <c r="B118" s="203"/>
      <c r="C118" s="203"/>
      <c r="D118" s="203"/>
      <c r="E118" s="203"/>
      <c r="F118" s="203"/>
      <c r="G118" s="203"/>
    </row>
    <row r="119" spans="2:7" ht="15">
      <c r="B119" s="203"/>
      <c r="C119" s="203"/>
      <c r="D119" s="203"/>
      <c r="E119" s="203"/>
      <c r="F119" s="203"/>
      <c r="G119" s="203"/>
    </row>
    <row r="120" spans="2:7" ht="15">
      <c r="B120" s="203"/>
      <c r="C120" s="203"/>
      <c r="D120" s="203"/>
      <c r="E120" s="203"/>
      <c r="F120" s="203"/>
      <c r="G120" s="203"/>
    </row>
    <row r="121" spans="2:7" ht="15">
      <c r="B121" s="203"/>
      <c r="C121" s="203"/>
      <c r="D121" s="203"/>
      <c r="E121" s="203"/>
      <c r="F121" s="203"/>
      <c r="G121" s="203"/>
    </row>
    <row r="122" spans="2:7" ht="15">
      <c r="B122" s="203"/>
      <c r="C122" s="203"/>
      <c r="D122" s="203"/>
      <c r="E122" s="203"/>
      <c r="F122" s="203"/>
      <c r="G122" s="203"/>
    </row>
    <row r="123" spans="2:7" ht="15">
      <c r="B123" s="203"/>
      <c r="C123" s="203"/>
      <c r="D123" s="203"/>
      <c r="E123" s="203"/>
      <c r="F123" s="203"/>
      <c r="G123" s="203"/>
    </row>
    <row r="124" spans="2:7" ht="15">
      <c r="B124" s="203"/>
      <c r="C124" s="203"/>
      <c r="D124" s="203"/>
      <c r="E124" s="203"/>
      <c r="F124" s="203"/>
      <c r="G124" s="203"/>
    </row>
    <row r="125" spans="2:7" ht="15">
      <c r="B125" s="203"/>
      <c r="C125" s="203"/>
      <c r="D125" s="203"/>
      <c r="E125" s="203"/>
      <c r="F125" s="203"/>
      <c r="G125" s="203"/>
    </row>
    <row r="126" spans="2:7" ht="15">
      <c r="B126" s="203"/>
      <c r="C126" s="203"/>
      <c r="D126" s="203"/>
      <c r="E126" s="203"/>
      <c r="F126" s="203"/>
      <c r="G126" s="203"/>
    </row>
    <row r="127" spans="2:7" ht="15">
      <c r="B127" s="203"/>
      <c r="C127" s="203"/>
      <c r="D127" s="203"/>
      <c r="E127" s="203"/>
      <c r="F127" s="203"/>
      <c r="G127" s="203"/>
    </row>
    <row r="128" spans="2:7" ht="15">
      <c r="B128" s="203"/>
      <c r="C128" s="203"/>
      <c r="D128" s="203"/>
      <c r="E128" s="203"/>
      <c r="F128" s="203"/>
      <c r="G128" s="203"/>
    </row>
    <row r="129" spans="2:7" ht="15">
      <c r="B129" s="203"/>
      <c r="C129" s="203"/>
      <c r="D129" s="203"/>
      <c r="E129" s="203"/>
      <c r="F129" s="203"/>
      <c r="G129" s="203"/>
    </row>
    <row r="130" spans="2:7" ht="15">
      <c r="B130" s="203"/>
      <c r="C130" s="203"/>
      <c r="D130" s="203"/>
      <c r="E130" s="203"/>
      <c r="F130" s="203"/>
      <c r="G130" s="203"/>
    </row>
    <row r="131" spans="2:7" ht="15">
      <c r="B131" s="203"/>
      <c r="C131" s="203"/>
      <c r="D131" s="203"/>
      <c r="E131" s="203"/>
      <c r="F131" s="203"/>
      <c r="G131" s="203"/>
    </row>
    <row r="132" spans="2:7" ht="15">
      <c r="B132" s="203"/>
      <c r="C132" s="203"/>
      <c r="D132" s="203"/>
      <c r="E132" s="203"/>
      <c r="F132" s="203"/>
      <c r="G132" s="203"/>
    </row>
    <row r="133" spans="2:7" ht="15">
      <c r="B133" s="203"/>
      <c r="C133" s="203"/>
      <c r="D133" s="203"/>
      <c r="E133" s="203"/>
      <c r="F133" s="203"/>
      <c r="G133" s="203"/>
    </row>
    <row r="134" spans="2:7" ht="15">
      <c r="B134" s="203"/>
      <c r="C134" s="203"/>
      <c r="D134" s="203"/>
      <c r="E134" s="203"/>
      <c r="F134" s="203"/>
      <c r="G134" s="203"/>
    </row>
    <row r="135" spans="2:7" ht="15">
      <c r="B135" s="203"/>
      <c r="C135" s="203"/>
      <c r="D135" s="203"/>
      <c r="E135" s="203"/>
      <c r="F135" s="203"/>
      <c r="G135" s="203"/>
    </row>
    <row r="136" spans="2:7" ht="15">
      <c r="B136" s="203"/>
      <c r="C136" s="203"/>
      <c r="D136" s="203"/>
      <c r="E136" s="203"/>
      <c r="F136" s="203"/>
      <c r="G136" s="203"/>
    </row>
    <row r="137" spans="2:7" ht="15">
      <c r="B137" s="203"/>
      <c r="C137" s="203"/>
      <c r="D137" s="203"/>
      <c r="E137" s="203"/>
      <c r="F137" s="203"/>
      <c r="G137" s="203"/>
    </row>
    <row r="138" spans="2:7" ht="15">
      <c r="B138" s="203"/>
      <c r="C138" s="203"/>
      <c r="D138" s="203"/>
      <c r="E138" s="203"/>
      <c r="F138" s="203"/>
      <c r="G138" s="203"/>
    </row>
    <row r="139" spans="2:7" ht="15">
      <c r="B139" s="203"/>
      <c r="C139" s="203"/>
      <c r="D139" s="203"/>
      <c r="E139" s="203"/>
      <c r="F139" s="203"/>
      <c r="G139" s="203"/>
    </row>
    <row r="140" spans="2:7" ht="15">
      <c r="B140" s="203"/>
      <c r="C140" s="203"/>
      <c r="D140" s="203"/>
      <c r="E140" s="203"/>
      <c r="F140" s="203"/>
      <c r="G140" s="203"/>
    </row>
    <row r="141" spans="2:7" ht="15">
      <c r="B141" s="203"/>
      <c r="C141" s="203"/>
      <c r="D141" s="203"/>
      <c r="E141" s="203"/>
      <c r="F141" s="203"/>
      <c r="G141" s="203"/>
    </row>
    <row r="142" spans="2:7" ht="15">
      <c r="B142" s="203"/>
      <c r="C142" s="203"/>
      <c r="D142" s="203"/>
      <c r="E142" s="203"/>
      <c r="F142" s="203"/>
      <c r="G142" s="203"/>
    </row>
    <row r="143" spans="2:7" ht="15">
      <c r="B143" s="203"/>
      <c r="C143" s="203"/>
      <c r="D143" s="203"/>
      <c r="E143" s="203"/>
      <c r="F143" s="203"/>
      <c r="G143" s="203"/>
    </row>
    <row r="144" spans="2:7" ht="15">
      <c r="B144" s="203"/>
      <c r="C144" s="203"/>
      <c r="D144" s="203"/>
      <c r="E144" s="203"/>
      <c r="F144" s="203"/>
      <c r="G144" s="203"/>
    </row>
    <row r="145" spans="2:7" ht="15">
      <c r="B145" s="203"/>
      <c r="C145" s="203"/>
      <c r="D145" s="203"/>
      <c r="E145" s="203"/>
      <c r="F145" s="203"/>
      <c r="G145" s="203"/>
    </row>
    <row r="146" spans="2:7" ht="15">
      <c r="B146" s="203"/>
      <c r="C146" s="203"/>
      <c r="D146" s="203"/>
      <c r="E146" s="203"/>
      <c r="F146" s="203"/>
      <c r="G146" s="203"/>
    </row>
    <row r="147" spans="2:7" ht="15">
      <c r="B147" s="203"/>
      <c r="C147" s="203"/>
      <c r="D147" s="203"/>
      <c r="E147" s="203"/>
      <c r="F147" s="203"/>
      <c r="G147" s="203"/>
    </row>
    <row r="148" spans="2:7" ht="15">
      <c r="B148" s="203"/>
      <c r="C148" s="203"/>
      <c r="D148" s="203"/>
      <c r="E148" s="203"/>
      <c r="F148" s="203"/>
      <c r="G148" s="203"/>
    </row>
    <row r="149" spans="2:7" ht="15">
      <c r="B149" s="203"/>
      <c r="C149" s="203"/>
      <c r="D149" s="203"/>
      <c r="E149" s="203"/>
      <c r="F149" s="203"/>
      <c r="G149" s="203"/>
    </row>
    <row r="150" spans="2:7" ht="15">
      <c r="B150" s="203"/>
      <c r="C150" s="203"/>
      <c r="D150" s="203"/>
      <c r="E150" s="203"/>
      <c r="F150" s="203"/>
      <c r="G150" s="203"/>
    </row>
    <row r="151" spans="2:7" ht="15">
      <c r="B151" s="203"/>
      <c r="C151" s="203"/>
      <c r="D151" s="203"/>
      <c r="E151" s="203"/>
      <c r="F151" s="203"/>
      <c r="G151" s="203"/>
    </row>
    <row r="152" spans="2:7" ht="15">
      <c r="B152" s="203"/>
      <c r="C152" s="203"/>
      <c r="D152" s="203"/>
      <c r="E152" s="203"/>
      <c r="F152" s="203"/>
      <c r="G152" s="203"/>
    </row>
    <row r="153" spans="2:7" ht="15">
      <c r="B153" s="203"/>
      <c r="C153" s="203"/>
      <c r="D153" s="203"/>
      <c r="E153" s="203"/>
      <c r="F153" s="203"/>
      <c r="G153" s="203"/>
    </row>
    <row r="154" spans="2:7" ht="15">
      <c r="B154" s="203"/>
      <c r="C154" s="203"/>
      <c r="D154" s="203"/>
      <c r="E154" s="203"/>
      <c r="F154" s="203"/>
      <c r="G154" s="203"/>
    </row>
    <row r="155" spans="2:7" ht="15">
      <c r="B155" s="203"/>
      <c r="C155" s="203"/>
      <c r="D155" s="203"/>
      <c r="E155" s="203"/>
      <c r="F155" s="203"/>
      <c r="G155" s="203"/>
    </row>
    <row r="156" spans="2:7" ht="15">
      <c r="B156" s="203"/>
      <c r="C156" s="203"/>
      <c r="D156" s="203"/>
      <c r="E156" s="203"/>
      <c r="F156" s="203"/>
      <c r="G156" s="203"/>
    </row>
    <row r="157" spans="2:7" ht="15">
      <c r="B157" s="203"/>
      <c r="C157" s="203"/>
      <c r="D157" s="203"/>
      <c r="E157" s="203"/>
      <c r="F157" s="203"/>
      <c r="G157" s="203"/>
    </row>
    <row r="158" spans="2:7" ht="15">
      <c r="B158" s="203"/>
      <c r="C158" s="203"/>
      <c r="D158" s="203"/>
      <c r="E158" s="203"/>
      <c r="F158" s="203"/>
      <c r="G158" s="203"/>
    </row>
    <row r="159" spans="2:7" ht="15">
      <c r="B159" s="203"/>
      <c r="C159" s="203"/>
      <c r="D159" s="203"/>
      <c r="E159" s="203"/>
      <c r="F159" s="203"/>
      <c r="G159" s="203"/>
    </row>
    <row r="160" spans="2:7" ht="15">
      <c r="B160" s="203"/>
      <c r="C160" s="203"/>
      <c r="D160" s="203"/>
      <c r="E160" s="203"/>
      <c r="F160" s="203"/>
      <c r="G160" s="203"/>
    </row>
    <row r="161" spans="2:7" ht="15">
      <c r="B161" s="203"/>
      <c r="C161" s="203"/>
      <c r="D161" s="203"/>
      <c r="E161" s="203"/>
      <c r="F161" s="203"/>
      <c r="G161" s="203"/>
    </row>
    <row r="162" spans="2:7" ht="15">
      <c r="B162" s="203"/>
      <c r="C162" s="203"/>
      <c r="D162" s="203"/>
      <c r="E162" s="203"/>
      <c r="F162" s="203"/>
      <c r="G162" s="203"/>
    </row>
    <row r="163" spans="2:7" ht="15">
      <c r="B163" s="203"/>
      <c r="C163" s="203"/>
      <c r="D163" s="203"/>
      <c r="E163" s="203"/>
      <c r="F163" s="203"/>
      <c r="G163" s="203"/>
    </row>
    <row r="164" spans="2:7" ht="15">
      <c r="B164" s="203"/>
      <c r="C164" s="203"/>
      <c r="D164" s="203"/>
      <c r="E164" s="203"/>
      <c r="F164" s="203"/>
      <c r="G164" s="203"/>
    </row>
    <row r="165" spans="2:7" ht="15">
      <c r="B165" s="203"/>
      <c r="C165" s="203"/>
      <c r="D165" s="203"/>
      <c r="E165" s="203"/>
      <c r="F165" s="203"/>
      <c r="G165" s="203"/>
    </row>
    <row r="166" spans="2:7" ht="15">
      <c r="B166" s="203"/>
      <c r="C166" s="203"/>
      <c r="D166" s="203"/>
      <c r="E166" s="203"/>
      <c r="F166" s="203"/>
      <c r="G166" s="203"/>
    </row>
    <row r="167" spans="2:7" ht="15">
      <c r="B167" s="203"/>
      <c r="C167" s="203"/>
      <c r="D167" s="203"/>
      <c r="E167" s="203"/>
      <c r="F167" s="203"/>
      <c r="G167" s="203"/>
    </row>
    <row r="168" spans="2:7" ht="15">
      <c r="B168" s="203"/>
      <c r="C168" s="203"/>
      <c r="D168" s="203"/>
      <c r="E168" s="203"/>
      <c r="F168" s="203"/>
      <c r="G168" s="203"/>
    </row>
    <row r="169" spans="2:7" ht="15">
      <c r="B169" s="203"/>
      <c r="C169" s="203"/>
      <c r="D169" s="203"/>
      <c r="E169" s="203"/>
      <c r="F169" s="203"/>
      <c r="G169" s="203"/>
    </row>
    <row r="170" spans="2:7" ht="15">
      <c r="B170" s="203"/>
      <c r="C170" s="203"/>
      <c r="D170" s="203"/>
      <c r="E170" s="203"/>
      <c r="F170" s="203"/>
      <c r="G170" s="203"/>
    </row>
    <row r="171" spans="2:7" ht="15">
      <c r="B171" s="203"/>
      <c r="C171" s="203"/>
      <c r="D171" s="203"/>
      <c r="E171" s="203"/>
      <c r="F171" s="203"/>
      <c r="G171" s="203"/>
    </row>
    <row r="172" spans="2:7" ht="15">
      <c r="B172" s="203"/>
      <c r="C172" s="203"/>
      <c r="D172" s="203"/>
      <c r="E172" s="203"/>
      <c r="F172" s="203"/>
      <c r="G172" s="203"/>
    </row>
    <row r="173" spans="2:7" ht="15">
      <c r="B173" s="203"/>
      <c r="C173" s="203"/>
      <c r="D173" s="203"/>
      <c r="E173" s="203"/>
      <c r="F173" s="203"/>
      <c r="G173" s="203"/>
    </row>
    <row r="174" spans="2:7" ht="15">
      <c r="B174" s="203"/>
      <c r="C174" s="203"/>
      <c r="D174" s="203"/>
      <c r="E174" s="203"/>
      <c r="F174" s="203"/>
      <c r="G174" s="203"/>
    </row>
    <row r="175" spans="2:7" ht="15">
      <c r="B175" s="203"/>
      <c r="C175" s="203"/>
      <c r="D175" s="203"/>
      <c r="E175" s="203"/>
      <c r="F175" s="203"/>
      <c r="G175" s="203"/>
    </row>
    <row r="176" spans="2:7" ht="15">
      <c r="B176" s="203"/>
      <c r="C176" s="203"/>
      <c r="D176" s="203"/>
      <c r="E176" s="203"/>
      <c r="F176" s="203"/>
      <c r="G176" s="203"/>
    </row>
    <row r="177" spans="2:7" ht="15">
      <c r="B177" s="203"/>
      <c r="C177" s="203"/>
      <c r="D177" s="203"/>
      <c r="E177" s="203"/>
      <c r="F177" s="203"/>
      <c r="G177" s="203"/>
    </row>
    <row r="178" spans="2:7" ht="15">
      <c r="B178" s="203"/>
      <c r="C178" s="203"/>
      <c r="D178" s="203"/>
      <c r="E178" s="203"/>
      <c r="F178" s="203"/>
      <c r="G178" s="203"/>
    </row>
    <row r="179" spans="2:7" ht="15">
      <c r="B179" s="203"/>
      <c r="C179" s="203"/>
      <c r="D179" s="203"/>
      <c r="E179" s="203"/>
      <c r="F179" s="203"/>
      <c r="G179" s="203"/>
    </row>
    <row r="180" spans="2:7" ht="15">
      <c r="B180" s="203"/>
      <c r="C180" s="203"/>
      <c r="D180" s="203"/>
      <c r="E180" s="203"/>
      <c r="F180" s="203"/>
      <c r="G180" s="203"/>
    </row>
    <row r="181" spans="2:7" ht="15">
      <c r="B181" s="203"/>
      <c r="C181" s="203"/>
      <c r="D181" s="203"/>
      <c r="E181" s="203"/>
      <c r="F181" s="203"/>
      <c r="G181" s="203"/>
    </row>
    <row r="182" spans="2:7" ht="15">
      <c r="B182" s="203"/>
      <c r="C182" s="203"/>
      <c r="D182" s="203"/>
      <c r="E182" s="203"/>
      <c r="F182" s="203"/>
      <c r="G182" s="203"/>
    </row>
    <row r="183" spans="2:7" ht="15">
      <c r="B183" s="203"/>
      <c r="C183" s="203"/>
      <c r="D183" s="203"/>
      <c r="E183" s="203"/>
      <c r="F183" s="203"/>
      <c r="G183" s="203"/>
    </row>
    <row r="184" spans="2:7" ht="15">
      <c r="B184" s="203"/>
      <c r="C184" s="203"/>
      <c r="D184" s="203"/>
      <c r="E184" s="203"/>
      <c r="F184" s="203"/>
      <c r="G184" s="203"/>
    </row>
    <row r="185" spans="2:7" ht="15">
      <c r="B185" s="203"/>
      <c r="C185" s="203"/>
      <c r="D185" s="203"/>
      <c r="E185" s="203"/>
      <c r="F185" s="203"/>
      <c r="G185" s="203"/>
    </row>
    <row r="186" spans="2:7" ht="15">
      <c r="B186" s="203"/>
      <c r="C186" s="203"/>
      <c r="D186" s="203"/>
      <c r="E186" s="203"/>
      <c r="F186" s="203"/>
      <c r="G186" s="203"/>
    </row>
    <row r="187" spans="2:7" ht="15">
      <c r="B187" s="203"/>
      <c r="C187" s="203"/>
      <c r="D187" s="203"/>
      <c r="E187" s="203"/>
      <c r="F187" s="203"/>
      <c r="G187" s="203"/>
    </row>
    <row r="188" spans="2:7" ht="15">
      <c r="B188" s="203"/>
      <c r="C188" s="203"/>
      <c r="D188" s="203"/>
      <c r="E188" s="203"/>
      <c r="F188" s="203"/>
      <c r="G188" s="203"/>
    </row>
    <row r="189" spans="2:7" ht="15">
      <c r="B189" s="203"/>
      <c r="C189" s="203"/>
      <c r="D189" s="203"/>
      <c r="E189" s="203"/>
      <c r="F189" s="203"/>
      <c r="G189" s="203"/>
    </row>
  </sheetData>
  <sheetProtection password="CC68" sheet="1" selectLockedCells="1"/>
  <mergeCells count="7">
    <mergeCell ref="B10:F10"/>
    <mergeCell ref="B11:F11"/>
    <mergeCell ref="B3:F3"/>
    <mergeCell ref="B9:F9"/>
    <mergeCell ref="B2:F2"/>
    <mergeCell ref="B6:F6"/>
    <mergeCell ref="B8:F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4"/>
  <sheetViews>
    <sheetView showGridLines="0" tabSelected="1" zoomScale="85" zoomScaleNormal="85" workbookViewId="0" topLeftCell="A1">
      <selection activeCell="L11" sqref="L11"/>
    </sheetView>
  </sheetViews>
  <sheetFormatPr defaultColWidth="9.140625" defaultRowHeight="12.75"/>
  <cols>
    <col min="1" max="1" width="1.8515625" style="183" customWidth="1"/>
    <col min="2" max="2" width="45.421875" style="183" customWidth="1"/>
    <col min="3" max="3" width="13.00390625" style="183" customWidth="1"/>
    <col min="4" max="4" width="14.8515625" style="183" customWidth="1"/>
    <col min="5" max="7" width="15.421875" style="183" customWidth="1"/>
    <col min="8" max="8" width="16.28125" style="183" customWidth="1"/>
    <col min="9" max="9" width="11.00390625" style="183" customWidth="1"/>
    <col min="10" max="10" width="5.8515625" style="183" customWidth="1"/>
    <col min="11" max="11" width="7.00390625" style="183" customWidth="1"/>
    <col min="12" max="12" width="9.28125" style="183" customWidth="1"/>
    <col min="13" max="13" width="8.7109375" style="183" customWidth="1"/>
    <col min="14" max="14" width="7.140625" style="183" customWidth="1"/>
    <col min="15" max="15" width="7.7109375" style="183" customWidth="1"/>
    <col min="16" max="17" width="9.140625" style="183" customWidth="1"/>
    <col min="18" max="18" width="5.140625" style="183" customWidth="1"/>
    <col min="19" max="16384" width="9.140625" style="183" customWidth="1"/>
  </cols>
  <sheetData>
    <row r="1" spans="1:28" ht="13.5" thickBot="1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</row>
    <row r="2" spans="1:28" ht="18.75">
      <c r="A2" s="204"/>
      <c r="B2" s="226" t="s">
        <v>94</v>
      </c>
      <c r="C2" s="227"/>
      <c r="D2" s="227"/>
      <c r="E2" s="228" t="s">
        <v>70</v>
      </c>
      <c r="F2" s="229"/>
      <c r="G2" s="228" t="s">
        <v>69</v>
      </c>
      <c r="H2" s="230"/>
      <c r="I2" s="231"/>
      <c r="J2" s="156"/>
      <c r="K2" s="157"/>
      <c r="L2" s="158"/>
      <c r="M2" s="156"/>
      <c r="N2" s="162"/>
      <c r="O2" s="162"/>
      <c r="P2" s="162"/>
      <c r="Q2" s="205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204"/>
    </row>
    <row r="3" spans="1:28" ht="18.75">
      <c r="A3" s="204"/>
      <c r="B3" s="232" t="s">
        <v>96</v>
      </c>
      <c r="C3" s="138"/>
      <c r="D3" s="175"/>
      <c r="E3" s="176">
        <f>'Chart points'!D1</f>
        <v>24</v>
      </c>
      <c r="F3" s="177" t="s">
        <v>72</v>
      </c>
      <c r="G3" s="176">
        <f>'Chart points'!C2</f>
        <v>1320</v>
      </c>
      <c r="H3" s="177" t="s">
        <v>113</v>
      </c>
      <c r="I3" s="233"/>
      <c r="J3" s="156"/>
      <c r="K3" s="159"/>
      <c r="L3" s="157"/>
      <c r="M3" s="156"/>
      <c r="N3" s="156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204"/>
    </row>
    <row r="4" spans="1:28" ht="18.75" customHeight="1">
      <c r="A4" s="204"/>
      <c r="B4" s="234" t="s">
        <v>95</v>
      </c>
      <c r="C4" s="147" t="s">
        <v>82</v>
      </c>
      <c r="D4" s="178"/>
      <c r="E4" s="179" t="str">
        <f>'Chart points'!L17</f>
        <v>I</v>
      </c>
      <c r="F4" s="180"/>
      <c r="G4" s="181" t="str">
        <f>'Chart points'!O17</f>
        <v>IIIIIIIIIIIII</v>
      </c>
      <c r="H4" s="180"/>
      <c r="I4" s="235"/>
      <c r="J4" s="156"/>
      <c r="K4" s="160"/>
      <c r="L4" s="161"/>
      <c r="M4" s="156"/>
      <c r="N4" s="156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204"/>
    </row>
    <row r="5" spans="1:28" ht="18">
      <c r="A5" s="204"/>
      <c r="B5" s="236" t="s">
        <v>100</v>
      </c>
      <c r="C5" s="182">
        <f>'Impact of Heifer Development'!I5</f>
        <v>0</v>
      </c>
      <c r="D5" s="136"/>
      <c r="E5" s="149"/>
      <c r="F5" s="149"/>
      <c r="G5" s="149"/>
      <c r="H5" s="150" t="s">
        <v>74</v>
      </c>
      <c r="I5" s="237"/>
      <c r="J5" s="156"/>
      <c r="K5" s="162"/>
      <c r="L5" s="159"/>
      <c r="M5" s="156"/>
      <c r="N5" s="156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204"/>
    </row>
    <row r="6" spans="1:28" ht="18" customHeight="1">
      <c r="A6" s="204"/>
      <c r="B6" s="238" t="s">
        <v>101</v>
      </c>
      <c r="C6" s="182">
        <f>-'Impact of Heifer Development'!I12</f>
        <v>0</v>
      </c>
      <c r="D6" s="146"/>
      <c r="E6" s="41"/>
      <c r="F6" s="41"/>
      <c r="G6" s="41"/>
      <c r="H6" s="152">
        <f>'Impact of Heifer Development'!I13</f>
        <v>0</v>
      </c>
      <c r="I6" s="239"/>
      <c r="J6" s="156"/>
      <c r="K6" s="162"/>
      <c r="L6" s="159"/>
      <c r="M6" s="156"/>
      <c r="N6" s="156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204"/>
    </row>
    <row r="7" spans="1:28" ht="18">
      <c r="A7" s="204"/>
      <c r="B7" s="238" t="s">
        <v>102</v>
      </c>
      <c r="C7" s="182"/>
      <c r="D7" s="137"/>
      <c r="E7" s="22"/>
      <c r="F7" s="42"/>
      <c r="G7" s="22"/>
      <c r="H7" s="151" t="s">
        <v>84</v>
      </c>
      <c r="I7" s="239"/>
      <c r="J7" s="156"/>
      <c r="K7" s="159"/>
      <c r="L7" s="206"/>
      <c r="M7" s="156"/>
      <c r="N7" s="156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204"/>
    </row>
    <row r="8" spans="1:28" ht="18.75" customHeight="1">
      <c r="A8" s="204"/>
      <c r="B8" s="238" t="s">
        <v>90</v>
      </c>
      <c r="C8" s="182">
        <f>-'Impact of Heifer Development'!I7</f>
        <v>0</v>
      </c>
      <c r="D8" s="138"/>
      <c r="E8" s="22"/>
      <c r="F8" s="22"/>
      <c r="G8" s="22"/>
      <c r="H8" s="153">
        <f>'Impact of Heifer Development'!I15</f>
        <v>0</v>
      </c>
      <c r="I8" s="239"/>
      <c r="J8" s="156"/>
      <c r="K8" s="163"/>
      <c r="L8" s="164"/>
      <c r="M8" s="156"/>
      <c r="N8" s="156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204"/>
    </row>
    <row r="9" spans="1:28" ht="18">
      <c r="A9" s="204"/>
      <c r="B9" s="238" t="s">
        <v>97</v>
      </c>
      <c r="C9" s="182">
        <f>'Impact of Heifer Development'!I8</f>
        <v>0</v>
      </c>
      <c r="D9" s="138"/>
      <c r="E9" s="22"/>
      <c r="F9" s="22"/>
      <c r="G9" s="22"/>
      <c r="H9" s="145"/>
      <c r="I9" s="239"/>
      <c r="J9" s="156"/>
      <c r="K9" s="156"/>
      <c r="L9" s="162"/>
      <c r="M9" s="156"/>
      <c r="N9" s="156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204"/>
    </row>
    <row r="10" spans="1:28" ht="18">
      <c r="A10" s="204"/>
      <c r="B10" s="238" t="s">
        <v>98</v>
      </c>
      <c r="C10" s="182">
        <f>C9+C8</f>
        <v>0</v>
      </c>
      <c r="D10" s="138"/>
      <c r="E10" s="22"/>
      <c r="F10" s="22"/>
      <c r="G10" s="22"/>
      <c r="H10" s="22"/>
      <c r="I10" s="239"/>
      <c r="J10" s="156"/>
      <c r="K10" s="159"/>
      <c r="L10" s="207"/>
      <c r="M10" s="156"/>
      <c r="N10" s="156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204"/>
    </row>
    <row r="11" spans="1:28" ht="17.25" customHeight="1">
      <c r="A11" s="204"/>
      <c r="B11" s="238" t="s">
        <v>85</v>
      </c>
      <c r="C11" s="182">
        <f>-'Impact of Heifer Development'!I10</f>
        <v>0</v>
      </c>
      <c r="D11" s="138"/>
      <c r="E11" s="22"/>
      <c r="F11" s="22"/>
      <c r="G11" s="22"/>
      <c r="H11" s="22"/>
      <c r="I11" s="240"/>
      <c r="J11" s="156"/>
      <c r="K11" s="165"/>
      <c r="L11" s="164"/>
      <c r="M11" s="156"/>
      <c r="N11" s="156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204"/>
    </row>
    <row r="12" spans="1:28" ht="18">
      <c r="A12" s="204"/>
      <c r="B12" s="238" t="s">
        <v>86</v>
      </c>
      <c r="C12" s="182">
        <f>-'Impact of Heifer Development'!I11</f>
        <v>0</v>
      </c>
      <c r="D12" s="138"/>
      <c r="E12" s="22"/>
      <c r="F12" s="22"/>
      <c r="G12" s="22"/>
      <c r="H12" s="22"/>
      <c r="I12" s="241"/>
      <c r="J12" s="156"/>
      <c r="K12" s="156"/>
      <c r="L12" s="162"/>
      <c r="M12" s="156"/>
      <c r="N12" s="156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204"/>
    </row>
    <row r="13" spans="1:28" ht="18">
      <c r="A13" s="204"/>
      <c r="B13" s="242"/>
      <c r="C13" s="22"/>
      <c r="D13" s="138"/>
      <c r="E13" s="22"/>
      <c r="F13" s="22"/>
      <c r="G13" s="22"/>
      <c r="H13" s="22"/>
      <c r="I13" s="239"/>
      <c r="J13" s="156"/>
      <c r="K13" s="159"/>
      <c r="L13" s="206"/>
      <c r="M13" s="156"/>
      <c r="N13" s="156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204"/>
    </row>
    <row r="14" spans="1:28" ht="19.5" customHeight="1" thickBot="1">
      <c r="A14" s="204"/>
      <c r="B14" s="254" t="s">
        <v>99</v>
      </c>
      <c r="C14" s="255"/>
      <c r="D14" s="138"/>
      <c r="E14" s="22"/>
      <c r="F14" s="22"/>
      <c r="G14" s="22"/>
      <c r="H14" s="22"/>
      <c r="I14" s="239"/>
      <c r="J14" s="156"/>
      <c r="K14" s="166"/>
      <c r="L14" s="167"/>
      <c r="M14" s="156"/>
      <c r="N14" s="156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204"/>
    </row>
    <row r="15" spans="1:28" ht="19.5" customHeight="1">
      <c r="A15" s="204"/>
      <c r="B15" s="141" t="s">
        <v>67</v>
      </c>
      <c r="C15" s="184">
        <f>'Impact of Heifer Development'!I13</f>
        <v>0</v>
      </c>
      <c r="D15" s="138"/>
      <c r="E15" s="22"/>
      <c r="F15" s="22"/>
      <c r="G15" s="22"/>
      <c r="H15" s="22"/>
      <c r="I15" s="239"/>
      <c r="J15" s="156"/>
      <c r="K15" s="166"/>
      <c r="L15" s="167"/>
      <c r="M15" s="156"/>
      <c r="N15" s="156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204"/>
    </row>
    <row r="16" spans="1:28" ht="18" customHeight="1">
      <c r="A16" s="204"/>
      <c r="B16" s="140" t="s">
        <v>91</v>
      </c>
      <c r="C16" s="185">
        <f>'Impact of Heifer Development'!I15</f>
        <v>0</v>
      </c>
      <c r="D16" s="138"/>
      <c r="E16" s="22"/>
      <c r="F16" s="22"/>
      <c r="G16" s="22"/>
      <c r="H16" s="22"/>
      <c r="I16" s="239"/>
      <c r="J16" s="156"/>
      <c r="K16" s="156"/>
      <c r="L16" s="162"/>
      <c r="M16" s="156"/>
      <c r="N16" s="156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204"/>
    </row>
    <row r="17" spans="1:28" ht="18">
      <c r="A17" s="204"/>
      <c r="B17" s="140" t="s">
        <v>92</v>
      </c>
      <c r="C17" s="186">
        <f>'Impact of Heifer Development'!I14</f>
        <v>0</v>
      </c>
      <c r="D17" s="138"/>
      <c r="E17" s="22"/>
      <c r="F17" s="22"/>
      <c r="G17" s="22"/>
      <c r="H17" s="22"/>
      <c r="I17" s="239"/>
      <c r="J17" s="156"/>
      <c r="K17" s="159"/>
      <c r="L17" s="206"/>
      <c r="M17" s="156"/>
      <c r="N17" s="156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204"/>
    </row>
    <row r="18" spans="1:28" ht="22.5" customHeight="1">
      <c r="A18" s="204"/>
      <c r="B18" s="256" t="s">
        <v>110</v>
      </c>
      <c r="C18" s="138"/>
      <c r="D18" s="138"/>
      <c r="E18" s="22"/>
      <c r="F18" s="155">
        <f>'Impact of Heifer Development'!I14</f>
        <v>0</v>
      </c>
      <c r="G18" s="43"/>
      <c r="H18" s="43"/>
      <c r="I18" s="243"/>
      <c r="J18" s="156"/>
      <c r="K18" s="159"/>
      <c r="L18" s="208"/>
      <c r="M18" s="156"/>
      <c r="N18" s="156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204"/>
    </row>
    <row r="19" spans="1:28" ht="17.25" customHeight="1">
      <c r="A19" s="204"/>
      <c r="B19" s="257"/>
      <c r="C19" s="148"/>
      <c r="D19" s="139"/>
      <c r="E19" s="127"/>
      <c r="F19" s="154" t="s">
        <v>93</v>
      </c>
      <c r="G19" s="128"/>
      <c r="H19" s="44"/>
      <c r="I19" s="244"/>
      <c r="J19" s="162"/>
      <c r="K19" s="168"/>
      <c r="L19" s="169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204"/>
    </row>
    <row r="20" spans="1:28" ht="17.25" customHeight="1">
      <c r="A20" s="209"/>
      <c r="B20" s="245"/>
      <c r="C20" s="187"/>
      <c r="D20" s="188"/>
      <c r="E20" s="189"/>
      <c r="F20" s="190"/>
      <c r="G20" s="191"/>
      <c r="H20" s="192"/>
      <c r="I20" s="246"/>
      <c r="J20" s="210"/>
      <c r="K20" s="211"/>
      <c r="L20" s="210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204"/>
    </row>
    <row r="21" spans="1:28" ht="17.25" customHeight="1">
      <c r="A21" s="204"/>
      <c r="B21" s="247"/>
      <c r="C21" s="193"/>
      <c r="D21" s="193"/>
      <c r="E21" s="193"/>
      <c r="F21" s="193"/>
      <c r="G21" s="193"/>
      <c r="H21" s="194"/>
      <c r="I21" s="248"/>
      <c r="J21" s="212"/>
      <c r="K21" s="212"/>
      <c r="L21" s="211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204"/>
    </row>
    <row r="22" spans="1:28" ht="21" customHeight="1" thickBot="1">
      <c r="A22" s="204"/>
      <c r="B22" s="249" t="s">
        <v>109</v>
      </c>
      <c r="C22" s="250"/>
      <c r="D22" s="251"/>
      <c r="E22" s="251"/>
      <c r="F22" s="251"/>
      <c r="G22" s="251"/>
      <c r="H22" s="251"/>
      <c r="I22" s="252"/>
      <c r="J22" s="212"/>
      <c r="K22" s="212"/>
      <c r="L22" s="21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204"/>
    </row>
    <row r="23" spans="1:28" ht="15" customHeight="1">
      <c r="A23" s="204"/>
      <c r="B23" s="204"/>
      <c r="C23" s="212"/>
      <c r="D23" s="162"/>
      <c r="E23" s="212"/>
      <c r="F23" s="212"/>
      <c r="G23" s="213"/>
      <c r="H23" s="212"/>
      <c r="I23" s="212"/>
      <c r="J23" s="214"/>
      <c r="K23" s="215"/>
      <c r="L23" s="21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204"/>
    </row>
    <row r="24" spans="1:28" ht="15" customHeight="1">
      <c r="A24" s="204"/>
      <c r="B24" s="204"/>
      <c r="C24" s="212"/>
      <c r="D24" s="162"/>
      <c r="E24" s="212"/>
      <c r="F24" s="212"/>
      <c r="G24" s="212"/>
      <c r="H24" s="212"/>
      <c r="I24" s="212"/>
      <c r="J24" s="216"/>
      <c r="K24" s="215"/>
      <c r="L24" s="21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204"/>
    </row>
    <row r="25" spans="1:28" ht="23.25" customHeight="1">
      <c r="A25" s="204"/>
      <c r="B25" s="204"/>
      <c r="C25" s="212"/>
      <c r="D25" s="212"/>
      <c r="E25" s="162"/>
      <c r="F25" s="212"/>
      <c r="G25" s="213"/>
      <c r="H25" s="216"/>
      <c r="I25" s="213"/>
      <c r="J25" s="216"/>
      <c r="K25" s="215"/>
      <c r="L25" s="21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204"/>
    </row>
    <row r="26" spans="1:28" ht="18" customHeight="1">
      <c r="A26" s="204"/>
      <c r="B26" s="204"/>
      <c r="C26" s="212"/>
      <c r="D26" s="212"/>
      <c r="E26" s="162"/>
      <c r="F26" s="212"/>
      <c r="G26" s="213"/>
      <c r="H26" s="216"/>
      <c r="I26" s="213"/>
      <c r="J26" s="216"/>
      <c r="K26" s="215"/>
      <c r="L26" s="21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204"/>
    </row>
    <row r="27" spans="1:28" ht="22.5" customHeight="1">
      <c r="A27" s="204"/>
      <c r="B27" s="204"/>
      <c r="C27" s="212"/>
      <c r="D27" s="217"/>
      <c r="E27" s="162"/>
      <c r="F27" s="212"/>
      <c r="G27" s="213"/>
      <c r="H27" s="216"/>
      <c r="I27" s="213"/>
      <c r="J27" s="216"/>
      <c r="K27" s="215"/>
      <c r="L27" s="21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204"/>
    </row>
    <row r="28" spans="1:28" ht="18" customHeight="1">
      <c r="A28" s="204"/>
      <c r="B28" s="204"/>
      <c r="C28" s="212"/>
      <c r="D28" s="212"/>
      <c r="E28" s="212"/>
      <c r="F28" s="212"/>
      <c r="G28" s="213"/>
      <c r="H28" s="214"/>
      <c r="I28" s="213"/>
      <c r="J28" s="214"/>
      <c r="K28" s="215"/>
      <c r="L28" s="21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204"/>
    </row>
    <row r="29" spans="1:28" ht="15" customHeight="1">
      <c r="A29" s="204"/>
      <c r="B29" s="204"/>
      <c r="C29" s="212"/>
      <c r="D29" s="212"/>
      <c r="E29" s="212"/>
      <c r="F29" s="212"/>
      <c r="G29" s="212"/>
      <c r="H29" s="212"/>
      <c r="I29" s="212"/>
      <c r="J29" s="216"/>
      <c r="K29" s="212"/>
      <c r="L29" s="212"/>
      <c r="M29" s="218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204"/>
    </row>
    <row r="30" spans="1:28" ht="15">
      <c r="A30" s="204"/>
      <c r="B30" s="204"/>
      <c r="C30" s="212"/>
      <c r="D30" s="212"/>
      <c r="E30" s="212"/>
      <c r="F30" s="210"/>
      <c r="G30" s="210"/>
      <c r="H30" s="210"/>
      <c r="I30" s="212"/>
      <c r="J30" s="219"/>
      <c r="K30" s="212"/>
      <c r="L30" s="21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204"/>
    </row>
    <row r="31" spans="1:28" ht="15">
      <c r="A31" s="204"/>
      <c r="B31" s="204"/>
      <c r="C31" s="212"/>
      <c r="D31" s="212"/>
      <c r="E31" s="212"/>
      <c r="F31" s="210"/>
      <c r="G31" s="210"/>
      <c r="H31" s="210"/>
      <c r="I31" s="212"/>
      <c r="J31" s="219"/>
      <c r="K31" s="212"/>
      <c r="L31" s="21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204"/>
    </row>
    <row r="32" spans="1:28" ht="15">
      <c r="A32" s="204"/>
      <c r="B32" s="204"/>
      <c r="C32" s="212"/>
      <c r="D32" s="212"/>
      <c r="E32" s="212"/>
      <c r="F32" s="212"/>
      <c r="G32" s="212"/>
      <c r="H32" s="210"/>
      <c r="I32" s="212"/>
      <c r="J32" s="219"/>
      <c r="K32" s="212"/>
      <c r="L32" s="21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204"/>
    </row>
    <row r="33" spans="1:28" ht="12.75">
      <c r="A33" s="204"/>
      <c r="B33" s="204"/>
      <c r="C33" s="204"/>
      <c r="D33" s="162"/>
      <c r="E33" s="162"/>
      <c r="F33" s="204"/>
      <c r="G33" s="162"/>
      <c r="H33" s="162"/>
      <c r="I33" s="162"/>
      <c r="J33" s="204"/>
      <c r="K33" s="204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204"/>
    </row>
    <row r="34" spans="1:28" ht="12.75">
      <c r="A34" s="204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204"/>
    </row>
    <row r="35" spans="1:28" ht="12.75">
      <c r="A35" s="204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204"/>
    </row>
    <row r="36" spans="1:28" ht="12.75">
      <c r="A36" s="204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204"/>
    </row>
    <row r="37" spans="1:28" ht="12.75">
      <c r="A37" s="204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204"/>
    </row>
    <row r="38" spans="1:28" ht="12.75">
      <c r="A38" s="204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204"/>
    </row>
    <row r="39" spans="1:28" ht="12.75">
      <c r="A39" s="204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204"/>
    </row>
    <row r="40" spans="1:28" ht="12.75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204"/>
    </row>
    <row r="41" spans="1:28" ht="12.75">
      <c r="A41" s="204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204"/>
    </row>
    <row r="42" spans="1:28" ht="12.75">
      <c r="A42" s="204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204"/>
    </row>
    <row r="43" spans="1:28" ht="12.75">
      <c r="A43" s="204"/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204"/>
    </row>
    <row r="44" spans="1:28" ht="12.75">
      <c r="A44" s="204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204"/>
    </row>
    <row r="45" spans="1:28" ht="12.75">
      <c r="A45" s="204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204"/>
    </row>
    <row r="46" spans="1:28" ht="12.75">
      <c r="A46" s="204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204"/>
    </row>
    <row r="47" spans="1:28" ht="12.75">
      <c r="A47" s="204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204"/>
    </row>
    <row r="48" spans="1:28" ht="12.75">
      <c r="A48" s="204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204"/>
    </row>
    <row r="49" spans="1:28" ht="12.75">
      <c r="A49" s="204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204"/>
    </row>
    <row r="50" spans="1:28" ht="12.75">
      <c r="A50" s="204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204"/>
    </row>
    <row r="51" spans="1:28" ht="12.75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204"/>
    </row>
    <row r="52" spans="1:28" ht="12.75">
      <c r="A52" s="204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204"/>
    </row>
    <row r="53" spans="1:28" ht="12.75">
      <c r="A53" s="204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204"/>
    </row>
    <row r="54" spans="1:28" ht="12.75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204"/>
    </row>
    <row r="55" spans="1:28" ht="12.75">
      <c r="A55" s="204"/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204"/>
    </row>
    <row r="56" spans="1:28" ht="12.75">
      <c r="A56" s="204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204"/>
    </row>
    <row r="57" spans="1:28" ht="12.75">
      <c r="A57" s="204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204"/>
    </row>
    <row r="58" spans="1:28" ht="12.75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204"/>
    </row>
    <row r="59" spans="1:28" ht="12.75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204"/>
    </row>
    <row r="60" spans="1:28" ht="12.75">
      <c r="A60" s="20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204"/>
    </row>
    <row r="61" spans="1:28" ht="12.75">
      <c r="A61" s="204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204"/>
    </row>
    <row r="62" spans="1:28" ht="12.75">
      <c r="A62" s="204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204"/>
    </row>
    <row r="63" spans="1:28" ht="12.75">
      <c r="A63" s="204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204"/>
    </row>
    <row r="64" spans="1:28" ht="12.75">
      <c r="A64" s="204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204"/>
    </row>
    <row r="65" spans="1:28" ht="12.75">
      <c r="A65" s="204"/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204"/>
    </row>
    <row r="66" spans="1:28" ht="12.75">
      <c r="A66" s="204"/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204"/>
    </row>
    <row r="67" spans="1:28" ht="12.75">
      <c r="A67" s="204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204"/>
    </row>
    <row r="68" spans="1:28" ht="12.75">
      <c r="A68" s="204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204"/>
    </row>
    <row r="69" spans="1:28" ht="12.75">
      <c r="A69" s="204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204"/>
    </row>
    <row r="70" spans="1:28" ht="12.75">
      <c r="A70" s="204"/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204"/>
    </row>
    <row r="71" spans="1:28" ht="12.75">
      <c r="A71" s="204"/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204"/>
    </row>
    <row r="72" spans="1:28" ht="12.75">
      <c r="A72" s="204"/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204"/>
    </row>
    <row r="73" spans="1:28" ht="12.75">
      <c r="A73" s="204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204"/>
    </row>
    <row r="74" spans="1:28" ht="12.75">
      <c r="A74" s="204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204"/>
    </row>
    <row r="75" spans="1:28" ht="12.75">
      <c r="A75" s="204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204"/>
    </row>
    <row r="76" spans="1:28" ht="12.75">
      <c r="A76" s="204"/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204"/>
    </row>
    <row r="77" spans="1:28" ht="12.75">
      <c r="A77" s="204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204"/>
    </row>
    <row r="78" spans="1:28" ht="12.75">
      <c r="A78" s="204"/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204"/>
    </row>
    <row r="79" spans="1:28" ht="12.75">
      <c r="A79" s="204"/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204"/>
    </row>
    <row r="80" spans="1:28" ht="12.75">
      <c r="A80" s="204"/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204"/>
    </row>
    <row r="81" spans="1:28" ht="12.75">
      <c r="A81" s="204"/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204"/>
    </row>
    <row r="82" spans="1:28" ht="12.75">
      <c r="A82" s="204"/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204"/>
    </row>
    <row r="83" spans="1:28" ht="12.75">
      <c r="A83" s="204"/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204"/>
    </row>
    <row r="84" spans="1:28" ht="12.75">
      <c r="A84" s="204"/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204"/>
    </row>
    <row r="85" spans="1:28" ht="12.75">
      <c r="A85" s="204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204"/>
    </row>
    <row r="86" spans="1:28" ht="12.75">
      <c r="A86" s="204"/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204"/>
    </row>
    <row r="87" spans="1:28" ht="12.75">
      <c r="A87" s="204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204"/>
    </row>
    <row r="88" spans="1:28" ht="12.75">
      <c r="A88" s="204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204"/>
    </row>
    <row r="89" spans="1:28" ht="12.75">
      <c r="A89" s="204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204"/>
    </row>
    <row r="90" spans="1:28" ht="12.75">
      <c r="A90" s="204"/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204"/>
    </row>
    <row r="91" spans="1:28" ht="12.75">
      <c r="A91" s="204"/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204"/>
    </row>
    <row r="92" spans="1:28" ht="12.75">
      <c r="A92" s="204"/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204"/>
    </row>
    <row r="93" spans="1:28" ht="12.75">
      <c r="A93" s="204"/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204"/>
    </row>
    <row r="94" spans="1:28" ht="12.75">
      <c r="A94" s="204"/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204"/>
    </row>
    <row r="95" spans="1:28" ht="12.75">
      <c r="A95" s="204"/>
      <c r="B95" s="204"/>
      <c r="C95" s="204"/>
      <c r="D95" s="204"/>
      <c r="E95" s="204"/>
      <c r="F95" s="204"/>
      <c r="G95" s="204"/>
      <c r="H95" s="204"/>
      <c r="I95" s="204"/>
      <c r="J95" s="204"/>
      <c r="K95" s="204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204"/>
    </row>
    <row r="96" spans="1:28" ht="12.75">
      <c r="A96" s="204"/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204"/>
    </row>
    <row r="97" spans="1:28" ht="12.75">
      <c r="A97" s="204"/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204"/>
    </row>
    <row r="98" spans="1:28" ht="12.75">
      <c r="A98" s="204"/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204"/>
    </row>
    <row r="99" spans="1:28" ht="12.75">
      <c r="A99" s="204"/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204"/>
    </row>
    <row r="100" spans="1:28" ht="12.75">
      <c r="A100" s="204"/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204"/>
    </row>
    <row r="101" spans="1:28" ht="12.75">
      <c r="A101" s="204"/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204"/>
    </row>
    <row r="102" spans="1:28" ht="12.75">
      <c r="A102" s="204"/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204"/>
    </row>
    <row r="103" spans="1:28" ht="12.75">
      <c r="A103" s="204"/>
      <c r="B103" s="204"/>
      <c r="C103" s="204"/>
      <c r="D103" s="204"/>
      <c r="E103" s="204"/>
      <c r="F103" s="204"/>
      <c r="G103" s="204"/>
      <c r="H103" s="204"/>
      <c r="I103" s="204"/>
      <c r="J103" s="204"/>
      <c r="K103" s="204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204"/>
    </row>
    <row r="104" spans="1:28" ht="12.75">
      <c r="A104" s="204"/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204"/>
    </row>
    <row r="105" spans="1:28" ht="12.75">
      <c r="A105" s="204"/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204"/>
    </row>
    <row r="106" spans="1:28" ht="12.75">
      <c r="A106" s="204"/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204"/>
    </row>
    <row r="107" spans="1:28" ht="12.75">
      <c r="A107" s="204"/>
      <c r="B107" s="204"/>
      <c r="C107" s="204"/>
      <c r="D107" s="204"/>
      <c r="E107" s="204"/>
      <c r="F107" s="204"/>
      <c r="G107" s="204"/>
      <c r="H107" s="204"/>
      <c r="I107" s="204"/>
      <c r="J107" s="204"/>
      <c r="K107" s="204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204"/>
    </row>
    <row r="108" spans="1:28" ht="12.75">
      <c r="A108" s="204"/>
      <c r="B108" s="204"/>
      <c r="C108" s="204"/>
      <c r="D108" s="204"/>
      <c r="E108" s="204"/>
      <c r="F108" s="204"/>
      <c r="G108" s="204"/>
      <c r="H108" s="204"/>
      <c r="I108" s="204"/>
      <c r="J108" s="204"/>
      <c r="K108" s="204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204"/>
    </row>
    <row r="109" spans="1:28" ht="12.75">
      <c r="A109" s="204"/>
      <c r="B109" s="204"/>
      <c r="C109" s="204"/>
      <c r="D109" s="204"/>
      <c r="E109" s="204"/>
      <c r="F109" s="204"/>
      <c r="G109" s="204"/>
      <c r="H109" s="204"/>
      <c r="I109" s="204"/>
      <c r="J109" s="204"/>
      <c r="K109" s="204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204"/>
    </row>
    <row r="110" spans="1:28" ht="12.75">
      <c r="A110" s="204"/>
      <c r="B110" s="204"/>
      <c r="C110" s="204"/>
      <c r="D110" s="204"/>
      <c r="E110" s="204"/>
      <c r="F110" s="204"/>
      <c r="G110" s="204"/>
      <c r="H110" s="204"/>
      <c r="I110" s="204"/>
      <c r="J110" s="204"/>
      <c r="K110" s="204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204"/>
    </row>
    <row r="111" spans="12:27" ht="12.75"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</row>
    <row r="112" spans="12:27" ht="12.75"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</row>
    <row r="113" spans="12:27" ht="12.75"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</row>
    <row r="114" spans="12:27" ht="12.75"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</row>
    <row r="115" spans="12:27" ht="12.75"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</row>
    <row r="116" spans="12:27" ht="12.75"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</row>
    <row r="117" spans="12:27" ht="12.75"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</row>
    <row r="118" spans="12:27" ht="12.75"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</row>
    <row r="119" spans="12:27" ht="12.75"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</row>
    <row r="120" spans="12:27" ht="12.75"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</row>
    <row r="121" spans="12:27" ht="12.75"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</row>
    <row r="122" spans="12:27" ht="12.75"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</row>
    <row r="123" spans="12:27" ht="12.75"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</row>
    <row r="124" spans="12:27" ht="12.75"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</row>
  </sheetData>
  <sheetProtection password="CC68" sheet="1" objects="1" selectLockedCells="1"/>
  <mergeCells count="2">
    <mergeCell ref="B14:C14"/>
    <mergeCell ref="B18:B19"/>
  </mergeCells>
  <printOptions/>
  <pageMargins left="0.75" right="0.75" top="1" bottom="1" header="0.5" footer="0.5"/>
  <pageSetup fitToHeight="1" fitToWidth="1" horizontalDpi="300" verticalDpi="300" orientation="landscape" scale="84" r:id="rId3"/>
  <ignoredErrors>
    <ignoredError sqref="G3:G4 E3:E4" unlockedFormula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9"/>
  <sheetViews>
    <sheetView zoomScale="75" zoomScaleNormal="75" workbookViewId="0" topLeftCell="A1">
      <selection activeCell="F28" sqref="F28"/>
    </sheetView>
  </sheetViews>
  <sheetFormatPr defaultColWidth="10.28125" defaultRowHeight="12.75"/>
  <cols>
    <col min="1" max="1" width="3.28125" style="73" customWidth="1"/>
    <col min="2" max="2" width="4.7109375" style="73" customWidth="1"/>
    <col min="3" max="3" width="10.28125" style="73" customWidth="1"/>
    <col min="4" max="4" width="41.00390625" style="73" customWidth="1"/>
    <col min="5" max="5" width="12.421875" style="73" customWidth="1"/>
    <col min="6" max="6" width="24.140625" style="73" bestFit="1" customWidth="1"/>
    <col min="7" max="7" width="13.8515625" style="73" customWidth="1"/>
    <col min="8" max="9" width="12.421875" style="73" customWidth="1"/>
    <col min="10" max="10" width="12.28125" style="73" customWidth="1"/>
    <col min="11" max="16384" width="10.28125" style="73" customWidth="1"/>
  </cols>
  <sheetData>
    <row r="1" ht="15.75" thickBot="1"/>
    <row r="2" spans="2:14" ht="15.75">
      <c r="B2" s="77"/>
      <c r="C2" s="78"/>
      <c r="D2" s="79" t="s">
        <v>53</v>
      </c>
      <c r="E2" s="130">
        <f>'Chart points'!C2/Input!C16</f>
        <v>0.8516129032258064</v>
      </c>
      <c r="F2" s="80" t="s">
        <v>54</v>
      </c>
      <c r="G2" s="78"/>
      <c r="H2" s="131">
        <f>'Chart points'!D1</f>
        <v>24</v>
      </c>
      <c r="I2" s="78" t="s">
        <v>37</v>
      </c>
      <c r="J2" s="81"/>
      <c r="K2" s="82"/>
      <c r="L2" s="83"/>
      <c r="M2" s="84"/>
      <c r="N2" s="84"/>
    </row>
    <row r="3" spans="2:14" ht="15.75" thickBot="1">
      <c r="B3" s="85"/>
      <c r="C3" s="86"/>
      <c r="D3" s="86"/>
      <c r="E3" s="86"/>
      <c r="F3" s="86"/>
      <c r="G3" s="87"/>
      <c r="H3" s="86"/>
      <c r="I3" s="86"/>
      <c r="J3" s="86"/>
      <c r="K3" s="88"/>
      <c r="L3" s="83"/>
      <c r="M3" s="84"/>
      <c r="N3" s="84"/>
    </row>
    <row r="4" spans="2:14" ht="15.75" thickBot="1">
      <c r="B4" s="89" t="s">
        <v>83</v>
      </c>
      <c r="C4" s="84"/>
      <c r="D4" s="84"/>
      <c r="E4" s="84"/>
      <c r="F4" s="84"/>
      <c r="G4" s="84"/>
      <c r="H4" s="84"/>
      <c r="I4" s="84"/>
      <c r="J4" s="84"/>
      <c r="K4" s="90"/>
      <c r="L4" s="84"/>
      <c r="M4" s="84"/>
      <c r="N4" s="84"/>
    </row>
    <row r="5" spans="2:14" ht="15">
      <c r="B5" s="91" t="s">
        <v>55</v>
      </c>
      <c r="C5" s="84" t="s">
        <v>112</v>
      </c>
      <c r="D5" s="84"/>
      <c r="E5" s="83">
        <f>(H2*30.5)-(24*30.5)</f>
        <v>0</v>
      </c>
      <c r="F5" s="92" t="s">
        <v>56</v>
      </c>
      <c r="G5" s="84"/>
      <c r="H5" s="84"/>
      <c r="I5" s="93">
        <f>(E5*Input!C18*Input!C17/100)</f>
        <v>0</v>
      </c>
      <c r="J5" s="94" t="s">
        <v>57</v>
      </c>
      <c r="K5" s="90"/>
      <c r="L5" s="84"/>
      <c r="M5" s="84"/>
      <c r="N5" s="84"/>
    </row>
    <row r="6" spans="2:14" ht="15">
      <c r="B6" s="91" t="s">
        <v>58</v>
      </c>
      <c r="C6" s="84" t="s">
        <v>59</v>
      </c>
      <c r="D6" s="84"/>
      <c r="E6" s="84"/>
      <c r="F6" s="84"/>
      <c r="G6" s="84"/>
      <c r="H6" s="84"/>
      <c r="I6" s="95"/>
      <c r="J6" s="94"/>
      <c r="K6" s="90"/>
      <c r="L6" s="84"/>
      <c r="M6" s="84"/>
      <c r="N6" s="84"/>
    </row>
    <row r="7" spans="2:14" ht="15">
      <c r="B7" s="91"/>
      <c r="C7" s="84"/>
      <c r="D7" s="84" t="s">
        <v>103</v>
      </c>
      <c r="E7" s="84">
        <f>E5</f>
        <v>0</v>
      </c>
      <c r="F7" s="92" t="s">
        <v>60</v>
      </c>
      <c r="G7" s="96">
        <f>Input!C19</f>
        <v>4</v>
      </c>
      <c r="H7" s="92" t="s">
        <v>61</v>
      </c>
      <c r="I7" s="95">
        <f>E7*G7</f>
        <v>0</v>
      </c>
      <c r="J7" s="94" t="s">
        <v>57</v>
      </c>
      <c r="K7" s="90"/>
      <c r="L7" s="84"/>
      <c r="M7" s="84"/>
      <c r="N7" s="84"/>
    </row>
    <row r="8" spans="2:14" ht="15">
      <c r="B8" s="91"/>
      <c r="C8" s="84"/>
      <c r="D8" s="84" t="s">
        <v>81</v>
      </c>
      <c r="E8" s="84">
        <f>E5</f>
        <v>0</v>
      </c>
      <c r="F8" s="92" t="s">
        <v>60</v>
      </c>
      <c r="G8" s="96">
        <f>Input!C20</f>
        <v>1.2</v>
      </c>
      <c r="H8" s="92" t="s">
        <v>61</v>
      </c>
      <c r="I8" s="95">
        <f>E8*G8</f>
        <v>0</v>
      </c>
      <c r="J8" s="94" t="s">
        <v>57</v>
      </c>
      <c r="K8" s="90"/>
      <c r="L8" s="84"/>
      <c r="M8" s="84"/>
      <c r="N8" s="84"/>
    </row>
    <row r="9" spans="2:14" ht="15">
      <c r="B9" s="91"/>
      <c r="C9" s="84"/>
      <c r="D9" s="97" t="s">
        <v>62</v>
      </c>
      <c r="E9" s="84"/>
      <c r="F9" s="92"/>
      <c r="G9" s="96"/>
      <c r="H9" s="92"/>
      <c r="I9" s="95">
        <f>I7-I8</f>
        <v>0</v>
      </c>
      <c r="J9" s="94" t="s">
        <v>57</v>
      </c>
      <c r="K9" s="90"/>
      <c r="L9" s="84"/>
      <c r="M9" s="84"/>
      <c r="N9" s="84"/>
    </row>
    <row r="10" spans="2:14" ht="15">
      <c r="B10" s="91" t="s">
        <v>63</v>
      </c>
      <c r="C10" s="84" t="s">
        <v>64</v>
      </c>
      <c r="D10" s="84"/>
      <c r="E10" s="84">
        <f>E5</f>
        <v>0</v>
      </c>
      <c r="F10" s="92" t="s">
        <v>65</v>
      </c>
      <c r="G10" s="98">
        <f>Input!C23</f>
        <v>0.6</v>
      </c>
      <c r="H10" s="92" t="s">
        <v>61</v>
      </c>
      <c r="I10" s="99">
        <f>E10*G10</f>
        <v>0</v>
      </c>
      <c r="J10" s="94" t="s">
        <v>57</v>
      </c>
      <c r="K10" s="90"/>
      <c r="L10" s="84"/>
      <c r="M10" s="84"/>
      <c r="N10" s="84"/>
    </row>
    <row r="11" spans="2:14" ht="15">
      <c r="B11" s="91" t="s">
        <v>77</v>
      </c>
      <c r="C11" s="84" t="s">
        <v>104</v>
      </c>
      <c r="D11" s="84"/>
      <c r="E11" s="84">
        <f>E5</f>
        <v>0</v>
      </c>
      <c r="F11" s="92" t="s">
        <v>65</v>
      </c>
      <c r="G11" s="98">
        <f>Input!C23*(Input!C18/100)</f>
        <v>0.48</v>
      </c>
      <c r="H11" s="92" t="s">
        <v>61</v>
      </c>
      <c r="I11" s="99">
        <f>E11*G11</f>
        <v>0</v>
      </c>
      <c r="J11" s="94" t="s">
        <v>57</v>
      </c>
      <c r="K11" s="90"/>
      <c r="L11" s="84"/>
      <c r="M11" s="84"/>
      <c r="N11" s="84"/>
    </row>
    <row r="12" spans="2:14" ht="15.75" thickBot="1">
      <c r="B12" s="91" t="s">
        <v>78</v>
      </c>
      <c r="C12" s="84" t="s">
        <v>111</v>
      </c>
      <c r="D12" s="84"/>
      <c r="E12" s="133">
        <f>-IF(G17&gt;(85/100),0,(('Chart points'!C2-'Impact of Heifer Development'!G19)*5.06))</f>
        <v>0</v>
      </c>
      <c r="F12" s="92" t="s">
        <v>79</v>
      </c>
      <c r="G12" s="98"/>
      <c r="H12" s="92"/>
      <c r="I12" s="99">
        <f>-E12*(Input!C17/100)</f>
        <v>0</v>
      </c>
      <c r="J12" s="94" t="s">
        <v>57</v>
      </c>
      <c r="K12" s="90"/>
      <c r="L12" s="84"/>
      <c r="M12" s="84"/>
      <c r="N12" s="84"/>
    </row>
    <row r="13" spans="2:14" ht="15">
      <c r="B13" s="77"/>
      <c r="C13" s="100"/>
      <c r="D13" s="100"/>
      <c r="E13" s="78" t="s">
        <v>66</v>
      </c>
      <c r="F13" s="78"/>
      <c r="G13" s="78" t="s">
        <v>67</v>
      </c>
      <c r="H13" s="100"/>
      <c r="I13" s="101">
        <f>I5-(I9+I10+I11+I12)</f>
        <v>0</v>
      </c>
      <c r="J13" s="100"/>
      <c r="K13" s="102"/>
      <c r="L13" s="84"/>
      <c r="M13" s="84"/>
      <c r="N13" s="84"/>
    </row>
    <row r="14" spans="2:14" ht="15">
      <c r="B14" s="103"/>
      <c r="C14" s="104"/>
      <c r="D14" s="104"/>
      <c r="E14" s="105"/>
      <c r="F14" s="105"/>
      <c r="G14" s="105" t="s">
        <v>68</v>
      </c>
      <c r="H14" s="104"/>
      <c r="I14" s="101">
        <f>I13*Input!C25</f>
        <v>0</v>
      </c>
      <c r="J14" s="104"/>
      <c r="K14" s="106"/>
      <c r="L14" s="84"/>
      <c r="M14" s="84"/>
      <c r="N14" s="84"/>
    </row>
    <row r="15" spans="1:14" ht="15.75" thickBot="1">
      <c r="A15" s="83"/>
      <c r="B15" s="85"/>
      <c r="C15" s="86"/>
      <c r="D15" s="86"/>
      <c r="E15" s="86"/>
      <c r="F15" s="86"/>
      <c r="G15" s="107" t="s">
        <v>80</v>
      </c>
      <c r="H15" s="86"/>
      <c r="I15" s="108">
        <f>I14/Input!C24</f>
        <v>0</v>
      </c>
      <c r="J15" s="86"/>
      <c r="K15" s="109"/>
      <c r="L15" s="84"/>
      <c r="M15" s="84"/>
      <c r="N15" s="84"/>
    </row>
    <row r="16" spans="1:14" ht="15.75" customHeight="1">
      <c r="A16" s="74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</row>
    <row r="17" spans="1:14" ht="15.75" customHeight="1">
      <c r="A17" s="74"/>
      <c r="B17" s="83"/>
      <c r="C17" s="83"/>
      <c r="D17" s="83" t="s">
        <v>107</v>
      </c>
      <c r="E17" s="83"/>
      <c r="F17" s="83"/>
      <c r="G17" s="126">
        <f>'Chart points'!C2/Input!C16</f>
        <v>0.8516129032258064</v>
      </c>
      <c r="H17" s="83"/>
      <c r="I17" s="83"/>
      <c r="J17" s="83"/>
      <c r="K17" s="83"/>
      <c r="L17" s="83"/>
      <c r="M17" s="83"/>
      <c r="N17" s="83"/>
    </row>
    <row r="18" spans="1:14" ht="15.75" customHeight="1">
      <c r="A18" s="74"/>
      <c r="B18" s="83"/>
      <c r="C18" s="83"/>
      <c r="D18" s="83" t="s">
        <v>106</v>
      </c>
      <c r="E18" s="125"/>
      <c r="F18" s="83"/>
      <c r="G18" s="125">
        <f>Input!C16</f>
        <v>1550</v>
      </c>
      <c r="H18" s="83"/>
      <c r="I18" s="83"/>
      <c r="J18" s="83"/>
      <c r="K18" s="83"/>
      <c r="L18" s="83"/>
      <c r="M18" s="83"/>
      <c r="N18" s="83"/>
    </row>
    <row r="19" spans="1:14" ht="15.75" customHeight="1">
      <c r="A19" s="74"/>
      <c r="B19" s="83"/>
      <c r="C19" s="83"/>
      <c r="D19" s="83" t="s">
        <v>105</v>
      </c>
      <c r="E19" s="83"/>
      <c r="F19" s="83"/>
      <c r="G19" s="83">
        <f>G18*(85/100)</f>
        <v>1317.5</v>
      </c>
      <c r="H19" s="83"/>
      <c r="I19" s="83"/>
      <c r="J19" s="83"/>
      <c r="K19" s="83"/>
      <c r="L19" s="83"/>
      <c r="M19" s="83"/>
      <c r="N19" s="83"/>
    </row>
    <row r="20" spans="1:14" ht="15.75" customHeight="1">
      <c r="A20" s="74"/>
      <c r="B20" s="83"/>
      <c r="C20" s="83"/>
      <c r="D20" s="83" t="s">
        <v>89</v>
      </c>
      <c r="E20" s="83"/>
      <c r="F20" s="83"/>
      <c r="G20" s="83"/>
      <c r="H20" s="83"/>
      <c r="I20" s="83"/>
      <c r="J20" s="83"/>
      <c r="K20" s="83"/>
      <c r="L20" s="83"/>
      <c r="M20" s="83"/>
      <c r="N20" s="83"/>
    </row>
    <row r="21" spans="1:14" ht="15.75" customHeight="1">
      <c r="A21" s="74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</row>
    <row r="22" spans="1:14" ht="15">
      <c r="A22" s="74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</row>
    <row r="23" spans="1:14" ht="15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</row>
    <row r="24" spans="1:14" ht="15">
      <c r="A24" s="74"/>
      <c r="B24" s="74"/>
      <c r="C24" s="74"/>
      <c r="D24" s="74"/>
      <c r="E24" s="129"/>
      <c r="F24" s="74"/>
      <c r="G24" s="74"/>
      <c r="H24" s="74"/>
      <c r="I24" s="74"/>
      <c r="J24" s="74"/>
      <c r="K24" s="74"/>
      <c r="L24" s="74"/>
      <c r="M24" s="74"/>
      <c r="N24" s="74"/>
    </row>
    <row r="25" spans="1:14" ht="15" customHeight="1">
      <c r="A25" s="74"/>
      <c r="B25" s="74"/>
      <c r="C25" s="74"/>
      <c r="D25" s="74"/>
      <c r="E25" s="258"/>
      <c r="F25" s="74"/>
      <c r="G25" s="74"/>
      <c r="H25" s="259"/>
      <c r="I25" s="74"/>
      <c r="J25" s="74"/>
      <c r="K25" s="74"/>
      <c r="L25" s="74"/>
      <c r="M25" s="74"/>
      <c r="N25" s="74"/>
    </row>
    <row r="26" spans="1:14" ht="15" customHeight="1">
      <c r="A26" s="74"/>
      <c r="B26" s="74"/>
      <c r="C26" s="74"/>
      <c r="D26" s="110"/>
      <c r="E26" s="258"/>
      <c r="F26" s="74"/>
      <c r="G26" s="74"/>
      <c r="H26" s="259"/>
      <c r="I26" s="74"/>
      <c r="J26" s="74"/>
      <c r="K26" s="74"/>
      <c r="L26" s="74"/>
      <c r="M26" s="74"/>
      <c r="N26" s="74"/>
    </row>
    <row r="27" spans="1:14" ht="15">
      <c r="A27" s="74"/>
      <c r="B27" s="74"/>
      <c r="C27" s="74"/>
      <c r="D27" s="110"/>
      <c r="E27" s="135"/>
      <c r="F27" s="74"/>
      <c r="G27" s="74"/>
      <c r="H27" s="74"/>
      <c r="I27" s="74"/>
      <c r="J27" s="74"/>
      <c r="K27" s="74"/>
      <c r="L27" s="74"/>
      <c r="M27" s="74"/>
      <c r="N27" s="74"/>
    </row>
    <row r="28" spans="1:14" ht="1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29" spans="1:14" ht="15">
      <c r="A29" s="74"/>
      <c r="B29" s="74"/>
      <c r="C29" s="74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74"/>
    </row>
    <row r="30" spans="1:14" ht="15">
      <c r="A30" s="74"/>
      <c r="B30" s="74"/>
      <c r="C30" s="74"/>
      <c r="D30" s="132"/>
      <c r="E30" s="132"/>
      <c r="F30" s="142"/>
      <c r="G30" s="132"/>
      <c r="H30" s="132"/>
      <c r="I30" s="132"/>
      <c r="J30" s="132"/>
      <c r="K30" s="132"/>
      <c r="L30" s="132"/>
      <c r="M30" s="132"/>
      <c r="N30" s="74"/>
    </row>
    <row r="31" spans="1:14" ht="15">
      <c r="A31" s="74"/>
      <c r="B31" s="74"/>
      <c r="C31" s="74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74"/>
    </row>
    <row r="32" spans="1:14" ht="15">
      <c r="A32" s="74"/>
      <c r="B32" s="74"/>
      <c r="C32" s="74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74"/>
    </row>
    <row r="33" spans="4:14" ht="15">
      <c r="D33" s="132"/>
      <c r="E33" s="132"/>
      <c r="F33" s="143"/>
      <c r="G33" s="143"/>
      <c r="H33" s="132"/>
      <c r="I33" s="132"/>
      <c r="J33" s="132"/>
      <c r="K33" s="132"/>
      <c r="L33" s="132"/>
      <c r="M33" s="132"/>
      <c r="N33" s="74"/>
    </row>
    <row r="34" spans="4:14" ht="15">
      <c r="D34" s="132"/>
      <c r="E34" s="132"/>
      <c r="F34" s="143"/>
      <c r="G34" s="143"/>
      <c r="H34" s="132"/>
      <c r="I34" s="132"/>
      <c r="J34" s="132"/>
      <c r="K34" s="132"/>
      <c r="L34" s="132"/>
      <c r="M34" s="132"/>
      <c r="N34" s="74"/>
    </row>
    <row r="35" spans="4:14" ht="15">
      <c r="D35" s="134"/>
      <c r="E35" s="132"/>
      <c r="F35" s="144"/>
      <c r="G35" s="144"/>
      <c r="H35" s="134"/>
      <c r="I35" s="132"/>
      <c r="J35" s="132"/>
      <c r="K35" s="132"/>
      <c r="L35" s="132"/>
      <c r="M35" s="132"/>
      <c r="N35" s="74"/>
    </row>
    <row r="36" spans="4:14" ht="15">
      <c r="D36" s="134"/>
      <c r="E36" s="132"/>
      <c r="F36" s="144"/>
      <c r="G36" s="144"/>
      <c r="H36" s="134"/>
      <c r="I36" s="132"/>
      <c r="J36" s="132"/>
      <c r="K36" s="132"/>
      <c r="L36" s="132"/>
      <c r="M36" s="132"/>
      <c r="N36" s="74"/>
    </row>
    <row r="37" spans="4:14" ht="15">
      <c r="D37" s="134"/>
      <c r="E37" s="132"/>
      <c r="F37" s="144"/>
      <c r="G37" s="144"/>
      <c r="H37" s="134"/>
      <c r="I37" s="132"/>
      <c r="J37" s="132"/>
      <c r="K37" s="132"/>
      <c r="L37" s="132"/>
      <c r="M37" s="132"/>
      <c r="N37" s="74"/>
    </row>
    <row r="38" spans="4:14" ht="15">
      <c r="D38" s="134"/>
      <c r="E38" s="132"/>
      <c r="F38" s="144"/>
      <c r="G38" s="144"/>
      <c r="H38" s="134"/>
      <c r="I38" s="132"/>
      <c r="J38" s="132"/>
      <c r="K38" s="132"/>
      <c r="L38" s="132"/>
      <c r="M38" s="132"/>
      <c r="N38" s="74"/>
    </row>
    <row r="39" spans="4:14" ht="15">
      <c r="D39" s="134"/>
      <c r="E39" s="132"/>
      <c r="F39" s="144"/>
      <c r="G39" s="144"/>
      <c r="H39" s="134"/>
      <c r="I39" s="132"/>
      <c r="J39" s="132"/>
      <c r="K39" s="132"/>
      <c r="L39" s="132"/>
      <c r="M39" s="132"/>
      <c r="N39" s="74"/>
    </row>
    <row r="40" spans="4:14" ht="15">
      <c r="D40" s="134"/>
      <c r="E40" s="132"/>
      <c r="F40" s="144"/>
      <c r="G40" s="144"/>
      <c r="H40" s="134"/>
      <c r="I40" s="132"/>
      <c r="J40" s="132"/>
      <c r="K40" s="132"/>
      <c r="L40" s="132"/>
      <c r="M40" s="132"/>
      <c r="N40" s="74"/>
    </row>
    <row r="41" spans="4:14" ht="15">
      <c r="D41" s="134"/>
      <c r="E41" s="132"/>
      <c r="F41" s="144"/>
      <c r="G41" s="144"/>
      <c r="H41" s="134"/>
      <c r="I41" s="132"/>
      <c r="J41" s="132"/>
      <c r="K41" s="132"/>
      <c r="L41" s="132"/>
      <c r="M41" s="132"/>
      <c r="N41" s="74"/>
    </row>
    <row r="42" spans="4:14" ht="15">
      <c r="D42" s="134"/>
      <c r="E42" s="132"/>
      <c r="F42" s="144"/>
      <c r="G42" s="144"/>
      <c r="H42" s="134"/>
      <c r="I42" s="132"/>
      <c r="J42" s="132"/>
      <c r="K42" s="132"/>
      <c r="L42" s="132"/>
      <c r="M42" s="132"/>
      <c r="N42" s="74"/>
    </row>
    <row r="43" spans="4:14" ht="15">
      <c r="D43" s="134"/>
      <c r="E43" s="132"/>
      <c r="F43" s="144"/>
      <c r="G43" s="144"/>
      <c r="H43" s="134"/>
      <c r="I43" s="132"/>
      <c r="J43" s="132"/>
      <c r="K43" s="132"/>
      <c r="L43" s="132"/>
      <c r="M43" s="132"/>
      <c r="N43" s="74"/>
    </row>
    <row r="44" spans="4:14" ht="15">
      <c r="D44" s="134"/>
      <c r="E44" s="132"/>
      <c r="F44" s="144"/>
      <c r="G44" s="144"/>
      <c r="H44" s="134"/>
      <c r="I44" s="132"/>
      <c r="J44" s="132"/>
      <c r="K44" s="132"/>
      <c r="L44" s="132"/>
      <c r="M44" s="132"/>
      <c r="N44" s="74"/>
    </row>
    <row r="45" spans="4:14" ht="15">
      <c r="D45" s="134"/>
      <c r="E45" s="132"/>
      <c r="F45" s="144"/>
      <c r="G45" s="144"/>
      <c r="H45" s="134"/>
      <c r="I45" s="132"/>
      <c r="J45" s="132"/>
      <c r="K45" s="132"/>
      <c r="L45" s="132"/>
      <c r="M45" s="132"/>
      <c r="N45" s="74"/>
    </row>
    <row r="46" spans="4:14" ht="15">
      <c r="D46" s="134"/>
      <c r="E46" s="132"/>
      <c r="F46" s="144"/>
      <c r="G46" s="144"/>
      <c r="H46" s="134"/>
      <c r="I46" s="132"/>
      <c r="J46" s="132"/>
      <c r="K46" s="132"/>
      <c r="L46" s="132"/>
      <c r="M46" s="132"/>
      <c r="N46" s="74"/>
    </row>
    <row r="47" spans="4:14" ht="15">
      <c r="D47" s="134"/>
      <c r="E47" s="132"/>
      <c r="F47" s="144"/>
      <c r="G47" s="144"/>
      <c r="H47" s="134"/>
      <c r="I47" s="132"/>
      <c r="J47" s="132"/>
      <c r="K47" s="132"/>
      <c r="L47" s="132"/>
      <c r="M47" s="132"/>
      <c r="N47" s="74"/>
    </row>
    <row r="48" spans="4:14" ht="15"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4:14" ht="15"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4:14" ht="15"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</row>
    <row r="51" spans="4:14" ht="15"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2" spans="4:14" ht="15"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</row>
    <row r="53" spans="4:14" ht="15"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</row>
    <row r="54" spans="4:14" ht="15"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4:14" ht="15"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4:14" ht="15"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</row>
    <row r="57" spans="4:14" ht="15"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</row>
    <row r="58" spans="4:14" ht="15"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</row>
    <row r="59" spans="4:14" ht="15"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4:14" ht="15"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</row>
    <row r="61" spans="4:14" ht="15"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</row>
    <row r="62" spans="4:14" ht="15"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</row>
    <row r="63" spans="4:14" ht="15"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</row>
    <row r="64" spans="4:14" ht="15"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4:14" ht="15"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</row>
    <row r="66" spans="4:14" ht="15"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</row>
    <row r="67" spans="4:14" ht="15"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4:14" ht="15"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</row>
    <row r="69" spans="4:14" ht="15"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</row>
    <row r="70" spans="4:14" ht="15"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</row>
    <row r="71" spans="4:14" ht="15"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</row>
    <row r="72" spans="4:14" ht="15"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</row>
    <row r="73" spans="4:14" ht="15"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4" spans="4:14" ht="15"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</row>
    <row r="75" spans="4:14" ht="15"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</row>
    <row r="76" spans="4:14" ht="15"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</row>
    <row r="77" spans="4:14" ht="15"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</row>
    <row r="78" spans="4:14" ht="15"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</row>
    <row r="79" spans="4:14" ht="15"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</row>
    <row r="80" spans="4:14" ht="15"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</row>
    <row r="81" spans="4:14" ht="15"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4:14" ht="15"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</row>
    <row r="83" spans="4:14" ht="15"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</row>
    <row r="84" spans="4:14" ht="15"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</row>
    <row r="85" spans="4:14" ht="15"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</row>
    <row r="86" spans="4:14" ht="15"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4:14" ht="15"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</row>
    <row r="88" spans="4:14" ht="15"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</row>
    <row r="89" spans="4:14" ht="15"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</row>
  </sheetData>
  <sheetProtection/>
  <mergeCells count="2">
    <mergeCell ref="E25:E26"/>
    <mergeCell ref="H25:H26"/>
  </mergeCells>
  <printOptions/>
  <pageMargins left="0.7" right="0.7" top="0.75" bottom="0.75" header="0.3" footer="0.3"/>
  <pageSetup fitToHeight="1" fitToWidth="1" horizontalDpi="600" verticalDpi="600" orientation="portrait" scale="55" r:id="rId1"/>
  <ignoredErrors>
    <ignoredError sqref="I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193"/>
  <sheetViews>
    <sheetView zoomScalePageLayoutView="0" workbookViewId="0" topLeftCell="A14">
      <selection activeCell="A17" sqref="A17"/>
    </sheetView>
  </sheetViews>
  <sheetFormatPr defaultColWidth="9.140625" defaultRowHeight="12.75"/>
  <cols>
    <col min="10" max="10" width="11.28125" style="0" bestFit="1" customWidth="1"/>
    <col min="11" max="11" width="10.28125" style="0" bestFit="1" customWidth="1"/>
    <col min="12" max="12" width="11.28125" style="0" customWidth="1"/>
    <col min="13" max="13" width="10.140625" style="0" customWidth="1"/>
    <col min="14" max="14" width="11.00390625" style="0" customWidth="1"/>
    <col min="15" max="15" width="10.57421875" style="0" customWidth="1"/>
    <col min="16" max="16" width="10.28125" style="0" customWidth="1"/>
  </cols>
  <sheetData>
    <row r="1" spans="1:17" ht="12.75">
      <c r="A1" s="40" t="s">
        <v>70</v>
      </c>
      <c r="B1" s="40"/>
      <c r="C1" s="40">
        <v>240</v>
      </c>
      <c r="D1" s="111">
        <f>C1/10</f>
        <v>24</v>
      </c>
      <c r="E1" s="59" t="s">
        <v>71</v>
      </c>
      <c r="F1" s="59"/>
      <c r="G1" s="59"/>
      <c r="H1" s="59"/>
      <c r="I1" s="40"/>
      <c r="J1" s="40"/>
      <c r="K1" s="40"/>
      <c r="L1" s="40"/>
      <c r="M1" s="40"/>
      <c r="N1" s="40"/>
      <c r="O1" s="40"/>
      <c r="P1" s="40"/>
      <c r="Q1" s="40"/>
    </row>
    <row r="2" spans="1:17" ht="12.75">
      <c r="A2" s="40" t="s">
        <v>69</v>
      </c>
      <c r="B2" s="40"/>
      <c r="C2" s="40">
        <v>1320</v>
      </c>
      <c r="D2" s="112" t="s">
        <v>39</v>
      </c>
      <c r="E2" s="61"/>
      <c r="F2" s="61"/>
      <c r="G2" s="60">
        <v>1</v>
      </c>
      <c r="H2" s="61"/>
      <c r="I2" s="62"/>
      <c r="J2" s="63"/>
      <c r="K2" s="64"/>
      <c r="L2" s="64"/>
      <c r="M2" s="122"/>
      <c r="N2" s="64"/>
      <c r="O2" s="64"/>
      <c r="P2" s="64"/>
      <c r="Q2" s="65"/>
    </row>
    <row r="3" spans="1:17" ht="12.75">
      <c r="A3" s="113"/>
      <c r="B3" s="113"/>
      <c r="C3" s="113"/>
      <c r="D3" s="112"/>
      <c r="E3" s="112"/>
      <c r="F3" s="112"/>
      <c r="G3" s="114"/>
      <c r="H3" s="112"/>
      <c r="I3" s="115"/>
      <c r="J3" s="113"/>
      <c r="K3" s="115"/>
      <c r="L3" s="115"/>
      <c r="M3" s="115"/>
      <c r="N3" s="115"/>
      <c r="O3" s="115"/>
      <c r="P3" s="64"/>
      <c r="Q3" s="65"/>
    </row>
    <row r="4" spans="1:17" ht="12.75">
      <c r="A4" s="113"/>
      <c r="B4" s="113"/>
      <c r="C4" s="113"/>
      <c r="D4" s="112"/>
      <c r="E4" s="112"/>
      <c r="F4" s="112"/>
      <c r="G4" s="116"/>
      <c r="H4" s="112"/>
      <c r="I4" s="113"/>
      <c r="J4" s="113"/>
      <c r="K4" s="115"/>
      <c r="L4" s="115"/>
      <c r="M4" s="115"/>
      <c r="N4" s="115"/>
      <c r="O4" s="115"/>
      <c r="P4" s="64"/>
      <c r="Q4" s="65"/>
    </row>
    <row r="5" spans="1:17" ht="12.75">
      <c r="A5" s="113"/>
      <c r="B5" s="113"/>
      <c r="C5" s="113"/>
      <c r="D5" s="112"/>
      <c r="E5" s="112"/>
      <c r="F5" s="112"/>
      <c r="G5" s="117"/>
      <c r="H5" s="112"/>
      <c r="I5" s="113"/>
      <c r="J5" s="113"/>
      <c r="K5" s="115"/>
      <c r="L5" s="115"/>
      <c r="M5" s="115"/>
      <c r="N5" s="115"/>
      <c r="O5" s="115"/>
      <c r="P5" s="64"/>
      <c r="Q5" s="65"/>
    </row>
    <row r="6" spans="1:17" ht="12.75">
      <c r="A6" s="113"/>
      <c r="B6" s="113"/>
      <c r="C6" s="113"/>
      <c r="D6" s="112"/>
      <c r="E6" s="112"/>
      <c r="F6" s="112"/>
      <c r="G6" s="28"/>
      <c r="H6" s="112"/>
      <c r="I6" s="113"/>
      <c r="J6" s="113"/>
      <c r="K6" s="115"/>
      <c r="L6" s="115"/>
      <c r="M6" s="115"/>
      <c r="N6" s="115"/>
      <c r="O6" s="115"/>
      <c r="P6" s="64"/>
      <c r="Q6" s="65"/>
    </row>
    <row r="7" spans="1:17" ht="12.75">
      <c r="A7" s="113"/>
      <c r="B7" s="113"/>
      <c r="C7" s="113"/>
      <c r="D7" s="112"/>
      <c r="E7" s="112"/>
      <c r="F7" s="118"/>
      <c r="G7" s="28"/>
      <c r="H7" s="112"/>
      <c r="I7" s="113"/>
      <c r="J7" s="112"/>
      <c r="K7" s="114"/>
      <c r="L7" s="114"/>
      <c r="M7" s="114"/>
      <c r="N7" s="114"/>
      <c r="O7" s="114"/>
      <c r="P7" s="66"/>
      <c r="Q7" s="61"/>
    </row>
    <row r="8" spans="1:17" ht="12.75">
      <c r="A8" s="113"/>
      <c r="B8" s="113"/>
      <c r="C8" s="113"/>
      <c r="D8" s="112"/>
      <c r="E8" s="112"/>
      <c r="F8" s="118"/>
      <c r="G8" s="28"/>
      <c r="H8" s="112"/>
      <c r="I8" s="119"/>
      <c r="J8" s="118"/>
      <c r="K8" s="112"/>
      <c r="L8" s="120"/>
      <c r="M8" s="120"/>
      <c r="N8" s="112"/>
      <c r="O8" s="112"/>
      <c r="P8" s="69"/>
      <c r="Q8" s="61"/>
    </row>
    <row r="9" spans="1:17" ht="12.75">
      <c r="A9" s="113"/>
      <c r="B9" s="113"/>
      <c r="C9" s="113"/>
      <c r="D9" s="112"/>
      <c r="E9" s="112"/>
      <c r="F9" s="118"/>
      <c r="G9" s="28"/>
      <c r="H9" s="112"/>
      <c r="I9" s="113"/>
      <c r="J9" s="118"/>
      <c r="K9" s="114"/>
      <c r="L9" s="114"/>
      <c r="M9" s="114"/>
      <c r="N9" s="114"/>
      <c r="O9" s="114"/>
      <c r="P9" s="69"/>
      <c r="Q9" s="61"/>
    </row>
    <row r="10" spans="1:17" ht="12.75">
      <c r="A10" s="113"/>
      <c r="B10" s="113"/>
      <c r="C10" s="113"/>
      <c r="D10" s="118"/>
      <c r="E10" s="118"/>
      <c r="F10" s="118"/>
      <c r="G10" s="28"/>
      <c r="H10" s="118"/>
      <c r="I10" s="113"/>
      <c r="J10" s="121"/>
      <c r="K10" s="114"/>
      <c r="L10" s="114"/>
      <c r="M10" s="114"/>
      <c r="N10" s="114"/>
      <c r="O10" s="114"/>
      <c r="P10" s="69"/>
      <c r="Q10" s="61"/>
    </row>
    <row r="11" spans="1:17" ht="12.75">
      <c r="A11" s="113"/>
      <c r="B11" s="113"/>
      <c r="C11" s="113"/>
      <c r="D11" s="112"/>
      <c r="E11" s="112"/>
      <c r="F11" s="118"/>
      <c r="G11" s="28"/>
      <c r="H11" s="112"/>
      <c r="I11" s="113"/>
      <c r="J11" s="118"/>
      <c r="K11" s="114"/>
      <c r="L11" s="114"/>
      <c r="M11" s="114"/>
      <c r="N11" s="114"/>
      <c r="O11" s="114"/>
      <c r="P11" s="66"/>
      <c r="Q11" s="61"/>
    </row>
    <row r="12" spans="1:17" ht="14.25" customHeight="1">
      <c r="A12" s="65"/>
      <c r="B12" s="65"/>
      <c r="C12" s="65"/>
      <c r="D12" s="67"/>
      <c r="E12" s="68"/>
      <c r="F12" s="61"/>
      <c r="G12" s="67"/>
      <c r="H12" s="68"/>
      <c r="I12" s="65"/>
      <c r="J12" s="61"/>
      <c r="K12" s="66"/>
      <c r="L12" s="66"/>
      <c r="M12" s="66"/>
      <c r="N12" s="66"/>
      <c r="O12" s="66"/>
      <c r="P12" s="66"/>
      <c r="Q12" s="61"/>
    </row>
    <row r="13" spans="1:17" ht="13.5" thickBot="1">
      <c r="A13" s="46" t="s">
        <v>32</v>
      </c>
      <c r="B13" s="47"/>
      <c r="C13" s="47"/>
      <c r="D13" s="47"/>
      <c r="E13" s="47"/>
      <c r="F13" s="47"/>
      <c r="G13" s="47"/>
      <c r="H13" s="47"/>
      <c r="I13" s="21"/>
      <c r="J13" s="48"/>
      <c r="K13" s="46" t="s">
        <v>33</v>
      </c>
      <c r="L13" s="48"/>
      <c r="M13" s="48"/>
      <c r="N13" s="48"/>
      <c r="O13" s="48"/>
      <c r="P13" s="21"/>
      <c r="Q13" s="21"/>
    </row>
    <row r="14" spans="10:15" ht="13.5" thickBot="1">
      <c r="J14" s="23" t="s">
        <v>73</v>
      </c>
      <c r="L14" t="s">
        <v>71</v>
      </c>
      <c r="O14" t="s">
        <v>39</v>
      </c>
    </row>
    <row r="15" spans="1:15" ht="13.5" thickBot="1">
      <c r="A15" s="1" t="s">
        <v>5</v>
      </c>
      <c r="B15" s="2"/>
      <c r="C15" s="13"/>
      <c r="D15" s="4" t="s">
        <v>2</v>
      </c>
      <c r="E15" s="6" t="s">
        <v>3</v>
      </c>
      <c r="F15" s="32" t="s">
        <v>2</v>
      </c>
      <c r="G15" s="2"/>
      <c r="H15" s="13"/>
      <c r="J15" s="45">
        <v>24</v>
      </c>
      <c r="K15" s="40" t="s">
        <v>14</v>
      </c>
      <c r="L15" s="124">
        <f>D1</f>
        <v>24</v>
      </c>
      <c r="M15" s="45">
        <v>600</v>
      </c>
      <c r="N15" s="40" t="s">
        <v>14</v>
      </c>
      <c r="O15" s="123">
        <f>C2</f>
        <v>1320</v>
      </c>
    </row>
    <row r="16" spans="1:16" ht="13.5" thickBot="1">
      <c r="A16" s="4" t="s">
        <v>4</v>
      </c>
      <c r="B16" s="5" t="s">
        <v>0</v>
      </c>
      <c r="C16" s="6" t="s">
        <v>1</v>
      </c>
      <c r="D16" s="9">
        <v>0</v>
      </c>
      <c r="E16" s="27">
        <v>0</v>
      </c>
      <c r="F16" s="56">
        <f>IF('See the Results'!F18&lt;0,0,'See the Results'!F18)</f>
        <v>0</v>
      </c>
      <c r="G16" s="33" t="s">
        <v>6</v>
      </c>
      <c r="H16" s="5"/>
      <c r="I16" s="5"/>
      <c r="J16" s="45">
        <v>24.7</v>
      </c>
      <c r="K16" s="40" t="s">
        <v>15</v>
      </c>
      <c r="M16" s="45">
        <v>658</v>
      </c>
      <c r="N16" s="40" t="s">
        <v>15</v>
      </c>
      <c r="P16" s="5"/>
    </row>
    <row r="17" spans="1:16" ht="12.75">
      <c r="A17" s="4">
        <v>15</v>
      </c>
      <c r="B17" s="14">
        <v>-0.9659258262890683</v>
      </c>
      <c r="C17" s="15">
        <v>0.25881904510252074</v>
      </c>
      <c r="D17" s="9">
        <v>1800</v>
      </c>
      <c r="E17" s="10">
        <v>1</v>
      </c>
      <c r="F17" s="39">
        <f>IF(F16&gt;314706,314706,F16)</f>
        <v>0</v>
      </c>
      <c r="G17" s="5" t="s">
        <v>108</v>
      </c>
      <c r="H17" s="5"/>
      <c r="I17" s="5"/>
      <c r="J17" s="45">
        <v>25.4</v>
      </c>
      <c r="K17" s="40" t="s">
        <v>16</v>
      </c>
      <c r="L17" s="57" t="str">
        <f>VLOOKUP(L15,J15:K32,2)</f>
        <v>I</v>
      </c>
      <c r="M17" s="45">
        <v>716</v>
      </c>
      <c r="N17" s="40" t="s">
        <v>16</v>
      </c>
      <c r="O17" s="57" t="str">
        <f>VLOOKUP(O15,M15:N32,2)</f>
        <v>IIIIIIIIIIIII</v>
      </c>
      <c r="P17" s="29"/>
    </row>
    <row r="18" spans="1:16" ht="12.75">
      <c r="A18" s="4">
        <v>30</v>
      </c>
      <c r="B18" s="14">
        <v>-0.8660254037844387</v>
      </c>
      <c r="C18" s="15">
        <v>0.5</v>
      </c>
      <c r="D18" s="9">
        <v>3600</v>
      </c>
      <c r="E18" s="10">
        <v>2</v>
      </c>
      <c r="F18" s="4" t="s">
        <v>4</v>
      </c>
      <c r="G18" s="5"/>
      <c r="H18" s="5"/>
      <c r="I18" s="5"/>
      <c r="J18" s="45">
        <v>26.1</v>
      </c>
      <c r="K18" s="40" t="s">
        <v>17</v>
      </c>
      <c r="M18" s="45">
        <v>774</v>
      </c>
      <c r="N18" s="40" t="s">
        <v>17</v>
      </c>
      <c r="P18" s="20"/>
    </row>
    <row r="19" spans="1:16" ht="12.75">
      <c r="A19" s="4">
        <v>45</v>
      </c>
      <c r="B19" s="14">
        <v>-0.7071067811865476</v>
      </c>
      <c r="C19" s="15">
        <v>0.7071067811865475</v>
      </c>
      <c r="D19" s="9">
        <v>5400</v>
      </c>
      <c r="E19" s="10">
        <v>3</v>
      </c>
      <c r="F19" s="4">
        <f>VLOOKUP(F17,D16:E194,2)</f>
        <v>0</v>
      </c>
      <c r="G19" s="5"/>
      <c r="H19" s="5" t="s">
        <v>12</v>
      </c>
      <c r="I19" s="5"/>
      <c r="J19" s="45">
        <v>26.8</v>
      </c>
      <c r="K19" s="40" t="s">
        <v>18</v>
      </c>
      <c r="M19" s="45">
        <v>832</v>
      </c>
      <c r="N19" s="40" t="s">
        <v>18</v>
      </c>
      <c r="P19" s="24"/>
    </row>
    <row r="20" spans="1:16" ht="12.75">
      <c r="A20" s="4">
        <v>60</v>
      </c>
      <c r="B20" s="14">
        <v>-0.5</v>
      </c>
      <c r="C20" s="15">
        <v>0.8660254037844386</v>
      </c>
      <c r="D20" s="9">
        <v>7200</v>
      </c>
      <c r="E20" s="10">
        <v>4</v>
      </c>
      <c r="F20" s="4" t="s">
        <v>7</v>
      </c>
      <c r="G20" s="5"/>
      <c r="H20" s="5"/>
      <c r="I20" s="5"/>
      <c r="J20" s="45">
        <v>27.5</v>
      </c>
      <c r="K20" s="40" t="s">
        <v>19</v>
      </c>
      <c r="M20" s="45">
        <v>890</v>
      </c>
      <c r="N20" s="40" t="s">
        <v>19</v>
      </c>
      <c r="P20" s="24"/>
    </row>
    <row r="21" spans="1:16" ht="12.75">
      <c r="A21" s="4">
        <v>75</v>
      </c>
      <c r="B21" s="14">
        <v>-0.25881904510252074</v>
      </c>
      <c r="C21" s="15">
        <v>0.9659258262890683</v>
      </c>
      <c r="D21" s="9">
        <v>9000</v>
      </c>
      <c r="E21" s="10">
        <v>5</v>
      </c>
      <c r="F21" s="4"/>
      <c r="G21" s="5"/>
      <c r="H21" s="5"/>
      <c r="I21" s="20"/>
      <c r="J21" s="45">
        <v>28.2</v>
      </c>
      <c r="K21" s="40" t="s">
        <v>20</v>
      </c>
      <c r="M21" s="45">
        <v>948</v>
      </c>
      <c r="N21" s="40" t="s">
        <v>20</v>
      </c>
      <c r="P21" s="24"/>
    </row>
    <row r="22" spans="1:16" ht="12.75">
      <c r="A22" s="4">
        <v>90</v>
      </c>
      <c r="B22" s="14">
        <v>-6.1257422745431E-17</v>
      </c>
      <c r="C22" s="15">
        <v>1</v>
      </c>
      <c r="D22" s="9">
        <v>10800</v>
      </c>
      <c r="E22" s="10">
        <v>6</v>
      </c>
      <c r="F22" s="4" t="s">
        <v>8</v>
      </c>
      <c r="G22" s="5"/>
      <c r="H22" s="5"/>
      <c r="I22" s="5"/>
      <c r="J22" s="45">
        <v>28.9</v>
      </c>
      <c r="K22" s="40" t="s">
        <v>21</v>
      </c>
      <c r="M22" s="45">
        <v>1006</v>
      </c>
      <c r="N22" s="40" t="s">
        <v>21</v>
      </c>
      <c r="P22" s="24"/>
    </row>
    <row r="23" spans="1:16" ht="12.75">
      <c r="A23" s="4">
        <v>105</v>
      </c>
      <c r="B23" s="14">
        <v>0.25881904510252085</v>
      </c>
      <c r="C23" s="15">
        <v>0.9659258262890683</v>
      </c>
      <c r="D23" s="9">
        <v>12600</v>
      </c>
      <c r="E23" s="10">
        <v>7</v>
      </c>
      <c r="F23" s="4">
        <v>0</v>
      </c>
      <c r="G23" s="5">
        <v>0.01</v>
      </c>
      <c r="H23" s="5" t="s">
        <v>10</v>
      </c>
      <c r="I23" s="18"/>
      <c r="J23" s="45">
        <v>29.6</v>
      </c>
      <c r="K23" s="40" t="s">
        <v>22</v>
      </c>
      <c r="M23" s="45">
        <v>1064</v>
      </c>
      <c r="N23" s="40" t="s">
        <v>22</v>
      </c>
      <c r="P23" s="5"/>
    </row>
    <row r="24" spans="1:16" ht="12.75">
      <c r="A24" s="4">
        <v>120</v>
      </c>
      <c r="B24" s="14">
        <v>0.5</v>
      </c>
      <c r="C24" s="15">
        <v>0.8660254037844387</v>
      </c>
      <c r="D24" s="9">
        <v>14400</v>
      </c>
      <c r="E24" s="10">
        <v>8</v>
      </c>
      <c r="F24" s="11">
        <f>(-COS(F19*PI()/180))*0.93</f>
        <v>-0.93</v>
      </c>
      <c r="G24" s="12">
        <f>(SIN(F19*PI()/180))*0.93</f>
        <v>0</v>
      </c>
      <c r="H24" s="12" t="s">
        <v>11</v>
      </c>
      <c r="I24" s="18"/>
      <c r="J24" s="45">
        <v>30.3</v>
      </c>
      <c r="K24" s="40" t="s">
        <v>23</v>
      </c>
      <c r="M24" s="45">
        <v>1122</v>
      </c>
      <c r="N24" s="40" t="s">
        <v>23</v>
      </c>
      <c r="P24" s="24"/>
    </row>
    <row r="25" spans="1:16" ht="12.75">
      <c r="A25" s="4">
        <v>135</v>
      </c>
      <c r="B25" s="14">
        <v>0.7071067811865475</v>
      </c>
      <c r="C25" s="15">
        <v>0.7071067811865476</v>
      </c>
      <c r="D25" s="9">
        <v>16200</v>
      </c>
      <c r="E25" s="10">
        <v>9</v>
      </c>
      <c r="I25" s="18"/>
      <c r="J25" s="45">
        <v>31</v>
      </c>
      <c r="K25" s="40" t="s">
        <v>24</v>
      </c>
      <c r="M25" s="45">
        <v>1180</v>
      </c>
      <c r="N25" s="40" t="s">
        <v>24</v>
      </c>
      <c r="P25" s="5"/>
    </row>
    <row r="26" spans="1:16" ht="12.75">
      <c r="A26" s="4">
        <v>150</v>
      </c>
      <c r="B26" s="14">
        <v>0.8660254037844387</v>
      </c>
      <c r="C26" s="15">
        <v>0.5</v>
      </c>
      <c r="D26" s="9">
        <v>18000</v>
      </c>
      <c r="E26" s="10">
        <v>10</v>
      </c>
      <c r="I26" s="18"/>
      <c r="J26" s="45">
        <v>31.7</v>
      </c>
      <c r="K26" s="40" t="s">
        <v>25</v>
      </c>
      <c r="M26" s="45">
        <v>1238</v>
      </c>
      <c r="N26" s="40" t="s">
        <v>25</v>
      </c>
      <c r="P26" s="5"/>
    </row>
    <row r="27" spans="1:16" ht="12.75">
      <c r="A27" s="11">
        <v>165</v>
      </c>
      <c r="B27" s="16">
        <v>0.9659258262890682</v>
      </c>
      <c r="C27" s="17">
        <v>0.258819045102521</v>
      </c>
      <c r="D27" s="9">
        <v>19800</v>
      </c>
      <c r="E27" s="10">
        <v>11</v>
      </c>
      <c r="I27" s="18"/>
      <c r="J27" s="45">
        <v>32.4</v>
      </c>
      <c r="K27" s="40" t="s">
        <v>26</v>
      </c>
      <c r="M27" s="45">
        <v>1296</v>
      </c>
      <c r="N27" s="40" t="s">
        <v>26</v>
      </c>
      <c r="P27" s="24"/>
    </row>
    <row r="28" spans="1:16" ht="12.75">
      <c r="A28" s="1" t="s">
        <v>9</v>
      </c>
      <c r="B28" s="2"/>
      <c r="D28" s="9">
        <v>21600</v>
      </c>
      <c r="E28" s="10">
        <v>12</v>
      </c>
      <c r="I28" s="30"/>
      <c r="J28" s="45">
        <v>33.1</v>
      </c>
      <c r="K28" s="40" t="s">
        <v>27</v>
      </c>
      <c r="M28" s="45">
        <v>1354</v>
      </c>
      <c r="N28" s="40" t="s">
        <v>27</v>
      </c>
      <c r="P28" s="24"/>
    </row>
    <row r="29" spans="1:16" ht="12.75">
      <c r="A29" s="4" t="s">
        <v>0</v>
      </c>
      <c r="B29" s="5" t="s">
        <v>1</v>
      </c>
      <c r="D29" s="9">
        <v>23400</v>
      </c>
      <c r="E29" s="10">
        <v>13</v>
      </c>
      <c r="I29" s="18"/>
      <c r="J29" s="45">
        <v>33.8</v>
      </c>
      <c r="K29" s="40" t="s">
        <v>28</v>
      </c>
      <c r="M29" s="45">
        <v>1412</v>
      </c>
      <c r="N29" s="40" t="s">
        <v>28</v>
      </c>
      <c r="P29" s="24"/>
    </row>
    <row r="30" spans="1:16" ht="12.75">
      <c r="A30" s="7">
        <v>-0.9998476951563913</v>
      </c>
      <c r="B30" s="8">
        <v>0.01745240643728351</v>
      </c>
      <c r="D30" s="9">
        <v>25200</v>
      </c>
      <c r="E30" s="10">
        <v>14</v>
      </c>
      <c r="I30" s="18"/>
      <c r="J30" s="45">
        <v>34.5</v>
      </c>
      <c r="K30" s="40" t="s">
        <v>29</v>
      </c>
      <c r="M30" s="45">
        <v>1470</v>
      </c>
      <c r="N30" s="40" t="s">
        <v>29</v>
      </c>
      <c r="P30" s="24"/>
    </row>
    <row r="31" spans="1:16" ht="12.75">
      <c r="A31" s="7">
        <v>-0.9986295347545738</v>
      </c>
      <c r="B31" s="8">
        <v>0.05233595624294383</v>
      </c>
      <c r="D31" s="9">
        <v>27000</v>
      </c>
      <c r="E31" s="10">
        <v>15</v>
      </c>
      <c r="I31" s="30"/>
      <c r="J31" s="45">
        <v>35.2</v>
      </c>
      <c r="K31" s="40" t="s">
        <v>30</v>
      </c>
      <c r="M31" s="45">
        <v>1528</v>
      </c>
      <c r="N31" s="40" t="s">
        <v>30</v>
      </c>
      <c r="P31" s="24"/>
    </row>
    <row r="32" spans="1:16" ht="12.75">
      <c r="A32" s="7">
        <v>-0.9961946980917455</v>
      </c>
      <c r="B32" s="8">
        <v>0.08715574274765817</v>
      </c>
      <c r="D32" s="9">
        <v>28800</v>
      </c>
      <c r="E32" s="10">
        <v>16</v>
      </c>
      <c r="I32" s="30"/>
      <c r="J32" s="45">
        <v>35.9</v>
      </c>
      <c r="K32" s="40" t="s">
        <v>31</v>
      </c>
      <c r="M32" s="45">
        <v>1600</v>
      </c>
      <c r="N32" s="40" t="s">
        <v>31</v>
      </c>
      <c r="P32" s="24"/>
    </row>
    <row r="33" spans="1:16" ht="12.75">
      <c r="A33" s="7">
        <v>-0.992546151641322</v>
      </c>
      <c r="B33" s="8">
        <v>0.12186934340514748</v>
      </c>
      <c r="D33" s="9">
        <v>30600</v>
      </c>
      <c r="E33" s="10">
        <v>17</v>
      </c>
      <c r="I33" s="31"/>
      <c r="J33" s="5"/>
      <c r="K33" s="24"/>
      <c r="L33" s="24"/>
      <c r="M33" s="24"/>
      <c r="N33" s="24"/>
      <c r="O33" s="24"/>
      <c r="P33" s="24"/>
    </row>
    <row r="34" spans="1:16" ht="12.75">
      <c r="A34" s="7">
        <v>-0.9876883405951378</v>
      </c>
      <c r="B34" s="8">
        <v>0.15643446504023087</v>
      </c>
      <c r="D34" s="9">
        <v>32400</v>
      </c>
      <c r="E34" s="10">
        <v>18</v>
      </c>
      <c r="I34" s="30"/>
      <c r="J34" s="5"/>
      <c r="K34" s="24"/>
      <c r="L34" s="24"/>
      <c r="M34" s="24"/>
      <c r="N34" s="24"/>
      <c r="O34" s="24"/>
      <c r="P34" s="24"/>
    </row>
    <row r="35" spans="1:16" ht="12.75">
      <c r="A35" s="7">
        <v>-0.981627183447664</v>
      </c>
      <c r="B35" s="8">
        <v>0.1908089953765448</v>
      </c>
      <c r="D35" s="9">
        <v>34200</v>
      </c>
      <c r="E35" s="10">
        <v>19</v>
      </c>
      <c r="I35" s="18"/>
      <c r="J35" s="5"/>
      <c r="K35" s="24" t="s">
        <v>34</v>
      </c>
      <c r="L35" s="24"/>
      <c r="M35" s="24"/>
      <c r="N35" s="24"/>
      <c r="O35" s="24"/>
      <c r="P35" s="24"/>
    </row>
    <row r="36" spans="1:16" ht="12.75">
      <c r="A36" s="7">
        <v>-0.9743700647852352</v>
      </c>
      <c r="B36" s="8">
        <v>0.224951054343865</v>
      </c>
      <c r="D36" s="9">
        <v>36000</v>
      </c>
      <c r="E36" s="10">
        <v>20</v>
      </c>
      <c r="I36" s="30"/>
      <c r="J36" s="5"/>
      <c r="K36" s="58" t="str">
        <f>IF(L15&lt;100,"l",IF(L15&lt;125,"ll",IF(L15&lt;150,"lll",IF(L15&lt;175,"llll",IF(L15&lt;200,"lllll",IF(L15&lt;225,"llllll","lllllll"))))))</f>
        <v>l</v>
      </c>
      <c r="L36" s="24"/>
      <c r="M36" s="24"/>
      <c r="N36" s="24"/>
      <c r="O36" s="24"/>
      <c r="P36" s="24"/>
    </row>
    <row r="37" spans="1:16" ht="12.75">
      <c r="A37" s="7">
        <v>-0.9659258262890683</v>
      </c>
      <c r="B37" s="8">
        <v>0.25881904510252074</v>
      </c>
      <c r="D37" s="9">
        <v>37800</v>
      </c>
      <c r="E37" s="10">
        <v>21</v>
      </c>
      <c r="I37" s="18"/>
      <c r="J37" s="5"/>
      <c r="K37" s="5"/>
      <c r="L37" s="24"/>
      <c r="M37" s="5"/>
      <c r="N37" s="5"/>
      <c r="O37" s="5"/>
      <c r="P37" s="5"/>
    </row>
    <row r="38" spans="1:16" ht="12.75">
      <c r="A38" s="7">
        <v>-0.9563047559630354</v>
      </c>
      <c r="B38" s="8">
        <v>0.29237170472273677</v>
      </c>
      <c r="D38" s="9">
        <v>39600</v>
      </c>
      <c r="E38" s="10">
        <v>22</v>
      </c>
      <c r="I38" s="26"/>
      <c r="J38" s="5"/>
      <c r="K38" s="5"/>
      <c r="L38" s="5"/>
      <c r="M38" s="5"/>
      <c r="N38" s="5"/>
      <c r="O38" s="5"/>
      <c r="P38" s="5"/>
    </row>
    <row r="39" spans="1:5" ht="12.75">
      <c r="A39" s="7">
        <v>-0.9455185755993168</v>
      </c>
      <c r="B39" s="8">
        <v>0.32556815445715664</v>
      </c>
      <c r="D39" s="9">
        <v>41400</v>
      </c>
      <c r="E39" s="10">
        <v>23</v>
      </c>
    </row>
    <row r="40" spans="1:5" ht="12.75">
      <c r="A40" s="7">
        <v>-0.9335804264972017</v>
      </c>
      <c r="B40" s="8">
        <v>0.35836794954530027</v>
      </c>
      <c r="D40" s="9">
        <v>43200</v>
      </c>
      <c r="E40" s="10">
        <v>24</v>
      </c>
    </row>
    <row r="41" spans="1:9" ht="12.75">
      <c r="A41" s="7">
        <v>-0.9205048534524404</v>
      </c>
      <c r="B41" s="8">
        <v>0.3907311284892737</v>
      </c>
      <c r="D41" s="9">
        <v>45000</v>
      </c>
      <c r="E41" s="10">
        <v>25</v>
      </c>
      <c r="I41" s="20"/>
    </row>
    <row r="42" spans="1:9" ht="12.75">
      <c r="A42" s="7">
        <v>-0.9063077870366499</v>
      </c>
      <c r="B42" s="8">
        <v>0.42261826174069944</v>
      </c>
      <c r="D42" s="9">
        <v>46800</v>
      </c>
      <c r="E42" s="10">
        <v>26</v>
      </c>
      <c r="I42" s="5"/>
    </row>
    <row r="43" spans="1:9" ht="12.75">
      <c r="A43" s="7">
        <v>-0.8910065241883679</v>
      </c>
      <c r="B43" s="8">
        <v>0.45399049973954675</v>
      </c>
      <c r="D43" s="9">
        <v>48600</v>
      </c>
      <c r="E43" s="10">
        <v>27</v>
      </c>
      <c r="I43" s="18"/>
    </row>
    <row r="44" spans="1:9" ht="12.75">
      <c r="A44" s="7">
        <v>-0.8746197071393957</v>
      </c>
      <c r="B44" s="8">
        <v>0.48480962024633706</v>
      </c>
      <c r="D44" s="9">
        <v>50400</v>
      </c>
      <c r="E44" s="10">
        <v>28</v>
      </c>
      <c r="I44" s="18"/>
    </row>
    <row r="45" spans="1:9" ht="12.75">
      <c r="A45" s="7">
        <v>-0.8571673007021123</v>
      </c>
      <c r="B45" s="8">
        <v>0.5150380749100542</v>
      </c>
      <c r="D45" s="9">
        <v>52200</v>
      </c>
      <c r="E45" s="10">
        <v>29</v>
      </c>
      <c r="I45" s="18"/>
    </row>
    <row r="46" spans="1:9" ht="12.75">
      <c r="A46" s="7">
        <v>-0.838670567945424</v>
      </c>
      <c r="B46" s="8">
        <v>0.5446390350150271</v>
      </c>
      <c r="D46" s="9">
        <v>54000</v>
      </c>
      <c r="E46" s="10">
        <v>30</v>
      </c>
      <c r="I46" s="18"/>
    </row>
    <row r="47" spans="1:9" ht="12.75">
      <c r="A47" s="7">
        <v>-0.8191520442889918</v>
      </c>
      <c r="B47" s="8">
        <v>0.573576436351046</v>
      </c>
      <c r="D47" s="9">
        <v>55800</v>
      </c>
      <c r="E47" s="10">
        <v>31</v>
      </c>
      <c r="I47" s="18"/>
    </row>
    <row r="48" spans="1:9" ht="12.75">
      <c r="A48" s="7">
        <v>-0.7986355100472928</v>
      </c>
      <c r="B48" s="8">
        <v>0.6018150231520483</v>
      </c>
      <c r="D48" s="9">
        <v>57600</v>
      </c>
      <c r="E48" s="10">
        <v>32</v>
      </c>
      <c r="I48" s="30"/>
    </row>
    <row r="49" spans="1:9" ht="12.75">
      <c r="A49" s="7">
        <v>-0.7771459614569709</v>
      </c>
      <c r="B49" s="8">
        <v>0.6293203910498374</v>
      </c>
      <c r="D49" s="9">
        <v>59400</v>
      </c>
      <c r="E49" s="10">
        <v>33</v>
      </c>
      <c r="I49" s="18"/>
    </row>
    <row r="50" spans="1:9" ht="12.75">
      <c r="A50" s="7">
        <v>-0.7547095802227721</v>
      </c>
      <c r="B50" s="8">
        <v>0.6560590289905072</v>
      </c>
      <c r="D50" s="9">
        <v>61200</v>
      </c>
      <c r="E50" s="10">
        <v>34</v>
      </c>
      <c r="I50" s="18"/>
    </row>
    <row r="51" spans="1:9" ht="12.75">
      <c r="A51" s="7">
        <v>-0.7313537016191706</v>
      </c>
      <c r="B51" s="8">
        <v>0.6819983600624985</v>
      </c>
      <c r="D51" s="9">
        <v>63000</v>
      </c>
      <c r="E51" s="10">
        <v>35</v>
      </c>
      <c r="I51" s="30"/>
    </row>
    <row r="52" spans="1:9" ht="12.75">
      <c r="A52" s="7">
        <v>-0.7071067811865476</v>
      </c>
      <c r="B52" s="8">
        <v>0.7071067811865475</v>
      </c>
      <c r="D52" s="9">
        <v>64800</v>
      </c>
      <c r="E52" s="10">
        <v>36</v>
      </c>
      <c r="I52" s="30"/>
    </row>
    <row r="53" spans="1:9" ht="12.75">
      <c r="A53" s="7">
        <v>-0.6819983600624985</v>
      </c>
      <c r="B53" s="8">
        <v>0.7313537016191705</v>
      </c>
      <c r="D53" s="9">
        <v>66600</v>
      </c>
      <c r="E53" s="10">
        <v>37</v>
      </c>
      <c r="I53" s="18"/>
    </row>
    <row r="54" spans="1:9" ht="12.75">
      <c r="A54" s="7">
        <v>-0.6560590289905073</v>
      </c>
      <c r="B54" s="8">
        <v>0.754709580222772</v>
      </c>
      <c r="D54" s="9">
        <v>68400</v>
      </c>
      <c r="E54" s="10">
        <v>38</v>
      </c>
      <c r="I54" s="30"/>
    </row>
    <row r="55" spans="1:9" ht="12.75">
      <c r="A55" s="7">
        <v>-0.6293203910498375</v>
      </c>
      <c r="B55" s="8">
        <v>0.7771459614569708</v>
      </c>
      <c r="D55" s="9">
        <v>70200</v>
      </c>
      <c r="E55" s="10">
        <v>39</v>
      </c>
      <c r="I55" s="18"/>
    </row>
    <row r="56" spans="1:9" ht="12.75">
      <c r="A56" s="7">
        <v>-0.6018150231520484</v>
      </c>
      <c r="B56" s="8">
        <v>0.7986355100472928</v>
      </c>
      <c r="D56" s="9">
        <v>72000</v>
      </c>
      <c r="E56" s="10">
        <v>40</v>
      </c>
      <c r="I56" s="30"/>
    </row>
    <row r="57" spans="1:19" ht="12.75">
      <c r="A57" s="7">
        <v>-0.5735764363510462</v>
      </c>
      <c r="B57" s="8">
        <v>0.8191520442889918</v>
      </c>
      <c r="D57" s="9">
        <v>73800</v>
      </c>
      <c r="E57" s="10">
        <v>41</v>
      </c>
      <c r="H57" s="5"/>
      <c r="I57" s="18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2.75">
      <c r="A58" s="7">
        <v>-0.5446390350150272</v>
      </c>
      <c r="B58" s="8">
        <v>0.8386705679454239</v>
      </c>
      <c r="D58" s="9">
        <v>75600</v>
      </c>
      <c r="E58" s="10">
        <v>42</v>
      </c>
      <c r="H58" s="29"/>
      <c r="I58" s="26"/>
      <c r="J58" s="29"/>
      <c r="K58" s="49"/>
      <c r="L58" s="49"/>
      <c r="M58" s="49"/>
      <c r="N58" s="49"/>
      <c r="O58" s="49"/>
      <c r="P58" s="49"/>
      <c r="Q58" s="49"/>
      <c r="R58" s="5"/>
      <c r="S58" s="5"/>
    </row>
    <row r="59" spans="1:19" ht="12.75">
      <c r="A59" s="7">
        <v>-0.5150380749100544</v>
      </c>
      <c r="B59" s="8">
        <v>0.8571673007021122</v>
      </c>
      <c r="D59" s="9">
        <v>77400</v>
      </c>
      <c r="E59" s="10">
        <v>43</v>
      </c>
      <c r="H59" s="29"/>
      <c r="I59" s="5"/>
      <c r="J59" s="5"/>
      <c r="K59" s="24"/>
      <c r="L59" s="24"/>
      <c r="M59" s="24"/>
      <c r="N59" s="24"/>
      <c r="O59" s="24"/>
      <c r="P59" s="24"/>
      <c r="Q59" s="5"/>
      <c r="R59" s="5"/>
      <c r="S59" s="5"/>
    </row>
    <row r="60" spans="1:19" ht="12.75">
      <c r="A60" s="7">
        <v>-0.4848096202463371</v>
      </c>
      <c r="B60" s="8">
        <v>0.8746197071393957</v>
      </c>
      <c r="D60" s="9">
        <v>79200</v>
      </c>
      <c r="E60" s="10">
        <v>44</v>
      </c>
      <c r="H60" s="5"/>
      <c r="I60" s="5"/>
      <c r="J60" s="5"/>
      <c r="K60" s="24"/>
      <c r="L60" s="24"/>
      <c r="M60" s="24"/>
      <c r="N60" s="24"/>
      <c r="O60" s="24"/>
      <c r="P60" s="24"/>
      <c r="Q60" s="5"/>
      <c r="R60" s="3"/>
      <c r="S60" s="5"/>
    </row>
    <row r="61" spans="1:19" ht="12.75">
      <c r="A61" s="7">
        <v>-0.4539904997395468</v>
      </c>
      <c r="B61" s="8">
        <v>0.8910065241883678</v>
      </c>
      <c r="D61" s="9">
        <v>81000</v>
      </c>
      <c r="E61" s="10">
        <v>45</v>
      </c>
      <c r="H61" s="5"/>
      <c r="I61" s="20"/>
      <c r="J61" s="5"/>
      <c r="K61" s="24"/>
      <c r="L61" s="24"/>
      <c r="M61" s="24"/>
      <c r="N61" s="24"/>
      <c r="O61" s="24"/>
      <c r="P61" s="24"/>
      <c r="Q61" s="5"/>
      <c r="R61" s="5"/>
      <c r="S61" s="5"/>
    </row>
    <row r="62" spans="1:19" ht="12.75">
      <c r="A62" s="7">
        <v>-0.42261826174069944</v>
      </c>
      <c r="B62" s="8">
        <v>0.9063077870366499</v>
      </c>
      <c r="D62" s="9">
        <v>82800</v>
      </c>
      <c r="E62" s="10">
        <v>46</v>
      </c>
      <c r="H62" s="5"/>
      <c r="I62" s="5"/>
      <c r="J62" s="5"/>
      <c r="K62" s="24"/>
      <c r="L62" s="24"/>
      <c r="M62" s="24"/>
      <c r="N62" s="24"/>
      <c r="O62" s="24"/>
      <c r="P62" s="24"/>
      <c r="Q62" s="5"/>
      <c r="R62" s="5"/>
      <c r="S62" s="5"/>
    </row>
    <row r="63" spans="1:19" ht="12.75">
      <c r="A63" s="7">
        <v>-0.39073112848927394</v>
      </c>
      <c r="B63" s="8">
        <v>0.9205048534524403</v>
      </c>
      <c r="D63" s="9">
        <v>84600</v>
      </c>
      <c r="E63" s="10">
        <v>47</v>
      </c>
      <c r="H63" s="5"/>
      <c r="I63" s="18"/>
      <c r="J63" s="5"/>
      <c r="K63" s="24"/>
      <c r="L63" s="24"/>
      <c r="M63" s="24"/>
      <c r="N63" s="24"/>
      <c r="O63" s="24"/>
      <c r="P63" s="24"/>
      <c r="Q63" s="5"/>
      <c r="R63" s="5"/>
      <c r="S63" s="5"/>
    </row>
    <row r="64" spans="1:19" ht="12.75">
      <c r="A64" s="7">
        <v>-0.3583679495453004</v>
      </c>
      <c r="B64" s="8">
        <v>0.9335804264972017</v>
      </c>
      <c r="D64" s="9">
        <v>86400</v>
      </c>
      <c r="E64" s="10">
        <v>48</v>
      </c>
      <c r="H64" s="5"/>
      <c r="I64" s="18"/>
      <c r="J64" s="5"/>
      <c r="K64" s="24"/>
      <c r="L64" s="24"/>
      <c r="M64" s="24"/>
      <c r="N64" s="24"/>
      <c r="O64" s="24"/>
      <c r="P64" s="24"/>
      <c r="Q64" s="5"/>
      <c r="R64" s="5"/>
      <c r="S64" s="5"/>
    </row>
    <row r="65" spans="1:19" ht="12.75">
      <c r="A65" s="7">
        <v>-0.32556815445715676</v>
      </c>
      <c r="B65" s="8">
        <v>0.9455185755993167</v>
      </c>
      <c r="D65" s="9">
        <v>88200</v>
      </c>
      <c r="E65" s="10">
        <v>49</v>
      </c>
      <c r="H65" s="5"/>
      <c r="I65" s="18"/>
      <c r="J65" s="5"/>
      <c r="K65" s="24"/>
      <c r="L65" s="24"/>
      <c r="M65" s="24"/>
      <c r="N65" s="24"/>
      <c r="O65" s="24"/>
      <c r="P65" s="24"/>
      <c r="Q65" s="5"/>
      <c r="R65" s="5"/>
      <c r="S65" s="5"/>
    </row>
    <row r="66" spans="1:19" ht="12.75">
      <c r="A66" s="7">
        <v>-0.29237170472273677</v>
      </c>
      <c r="B66" s="8">
        <v>0.9563047559630354</v>
      </c>
      <c r="D66" s="9">
        <v>90000</v>
      </c>
      <c r="E66" s="10">
        <v>50</v>
      </c>
      <c r="H66" s="5"/>
      <c r="I66" s="18"/>
      <c r="J66" s="5"/>
      <c r="K66" s="24"/>
      <c r="L66" s="24"/>
      <c r="M66" s="24"/>
      <c r="N66" s="24"/>
      <c r="O66" s="24"/>
      <c r="P66" s="24"/>
      <c r="Q66" s="5"/>
      <c r="R66" s="5"/>
      <c r="S66" s="5"/>
    </row>
    <row r="67" spans="1:19" ht="12.75">
      <c r="A67" s="7">
        <v>-0.25881904510252074</v>
      </c>
      <c r="B67" s="8">
        <v>0.9659258262890683</v>
      </c>
      <c r="D67" s="9">
        <v>91800</v>
      </c>
      <c r="E67" s="10">
        <v>51</v>
      </c>
      <c r="H67" s="5"/>
      <c r="I67" s="18"/>
      <c r="J67" s="5"/>
      <c r="K67" s="24"/>
      <c r="L67" s="24"/>
      <c r="M67" s="24"/>
      <c r="N67" s="24"/>
      <c r="O67" s="24"/>
      <c r="P67" s="24"/>
      <c r="Q67" s="5"/>
      <c r="R67" s="5"/>
      <c r="S67" s="5"/>
    </row>
    <row r="68" spans="1:19" ht="12.75">
      <c r="A68" s="7">
        <v>-0.22495105434386492</v>
      </c>
      <c r="B68" s="8">
        <v>0.9743700647852352</v>
      </c>
      <c r="D68" s="9">
        <v>93600</v>
      </c>
      <c r="E68" s="10">
        <v>52</v>
      </c>
      <c r="H68" s="5"/>
      <c r="I68" s="30"/>
      <c r="J68" s="5"/>
      <c r="K68" s="24"/>
      <c r="L68" s="24"/>
      <c r="M68" s="24"/>
      <c r="N68" s="24"/>
      <c r="O68" s="24"/>
      <c r="P68" s="24"/>
      <c r="Q68" s="5"/>
      <c r="R68" s="5"/>
      <c r="S68" s="5"/>
    </row>
    <row r="69" spans="1:19" ht="12.75">
      <c r="A69" s="7">
        <v>-0.19080899537654492</v>
      </c>
      <c r="B69" s="8">
        <v>0.981627183447664</v>
      </c>
      <c r="D69" s="9">
        <v>95400</v>
      </c>
      <c r="E69" s="10">
        <v>53</v>
      </c>
      <c r="H69" s="5"/>
      <c r="I69" s="18"/>
      <c r="J69" s="5"/>
      <c r="K69" s="24"/>
      <c r="L69" s="24"/>
      <c r="M69" s="24"/>
      <c r="N69" s="24"/>
      <c r="O69" s="24"/>
      <c r="P69" s="24"/>
      <c r="Q69" s="5"/>
      <c r="R69" s="5"/>
      <c r="S69" s="5"/>
    </row>
    <row r="70" spans="1:19" ht="12.75">
      <c r="A70" s="7">
        <v>-0.15643446504023092</v>
      </c>
      <c r="B70" s="8">
        <v>0.9876883405951378</v>
      </c>
      <c r="D70" s="9">
        <v>97200</v>
      </c>
      <c r="E70" s="10">
        <v>54</v>
      </c>
      <c r="H70" s="5"/>
      <c r="I70" s="18"/>
      <c r="J70" s="5"/>
      <c r="K70" s="24"/>
      <c r="L70" s="24"/>
      <c r="M70" s="24"/>
      <c r="N70" s="24"/>
      <c r="O70" s="24"/>
      <c r="P70" s="24"/>
      <c r="Q70" s="5"/>
      <c r="R70" s="5"/>
      <c r="S70" s="5"/>
    </row>
    <row r="71" spans="1:19" ht="12.75">
      <c r="A71" s="7">
        <v>-0.12186934340514749</v>
      </c>
      <c r="B71" s="8">
        <v>0.992546151641322</v>
      </c>
      <c r="D71" s="9">
        <v>99000</v>
      </c>
      <c r="E71" s="10">
        <v>55</v>
      </c>
      <c r="H71" s="5"/>
      <c r="I71" s="30"/>
      <c r="J71" s="5"/>
      <c r="K71" s="24"/>
      <c r="L71" s="24"/>
      <c r="M71" s="24"/>
      <c r="N71" s="24"/>
      <c r="O71" s="24"/>
      <c r="P71" s="24"/>
      <c r="Q71" s="5"/>
      <c r="R71" s="5"/>
      <c r="S71" s="5"/>
    </row>
    <row r="72" spans="1:19" ht="12.75">
      <c r="A72" s="7">
        <v>-0.08715574274765814</v>
      </c>
      <c r="B72" s="8">
        <v>0.9961946980917455</v>
      </c>
      <c r="D72" s="9">
        <v>100800</v>
      </c>
      <c r="E72" s="10">
        <v>56</v>
      </c>
      <c r="H72" s="5"/>
      <c r="I72" s="30"/>
      <c r="J72" s="5"/>
      <c r="K72" s="24"/>
      <c r="L72" s="24"/>
      <c r="M72" s="24"/>
      <c r="N72" s="24"/>
      <c r="O72" s="24"/>
      <c r="P72" s="24"/>
      <c r="Q72" s="5"/>
      <c r="R72" s="5"/>
      <c r="S72" s="5"/>
    </row>
    <row r="73" spans="1:19" ht="12.75">
      <c r="A73" s="7">
        <v>-0.052335956242943966</v>
      </c>
      <c r="B73" s="8">
        <v>0.9986295347545738</v>
      </c>
      <c r="D73" s="9">
        <v>102600</v>
      </c>
      <c r="E73" s="10">
        <v>57</v>
      </c>
      <c r="H73" s="5"/>
      <c r="I73" s="18"/>
      <c r="J73" s="5"/>
      <c r="K73" s="24"/>
      <c r="L73" s="24"/>
      <c r="M73" s="24"/>
      <c r="N73" s="24"/>
      <c r="O73" s="24"/>
      <c r="P73" s="24"/>
      <c r="Q73" s="5"/>
      <c r="R73" s="5"/>
      <c r="S73" s="5"/>
    </row>
    <row r="74" spans="1:19" ht="12.75">
      <c r="A74" s="7">
        <v>-0.017452406437283376</v>
      </c>
      <c r="B74" s="8">
        <v>0.9998476951563913</v>
      </c>
      <c r="D74" s="9">
        <v>104400</v>
      </c>
      <c r="E74" s="10">
        <v>58</v>
      </c>
      <c r="H74" s="5"/>
      <c r="I74" s="30"/>
      <c r="J74" s="5"/>
      <c r="K74" s="24"/>
      <c r="L74" s="24"/>
      <c r="M74" s="24"/>
      <c r="N74" s="24"/>
      <c r="O74" s="24"/>
      <c r="P74" s="24"/>
      <c r="Q74" s="5"/>
      <c r="R74" s="5"/>
      <c r="S74" s="5"/>
    </row>
    <row r="75" spans="1:19" ht="12.75">
      <c r="A75" s="7">
        <v>0.017452406437283477</v>
      </c>
      <c r="B75" s="8">
        <v>0.9998476951563913</v>
      </c>
      <c r="D75" s="9">
        <v>106200</v>
      </c>
      <c r="E75" s="10">
        <v>59</v>
      </c>
      <c r="H75" s="5"/>
      <c r="I75" s="18"/>
      <c r="J75" s="5"/>
      <c r="K75" s="24"/>
      <c r="L75" s="24"/>
      <c r="M75" s="24"/>
      <c r="N75" s="24"/>
      <c r="O75" s="24"/>
      <c r="P75" s="24"/>
      <c r="Q75" s="5"/>
      <c r="R75" s="5"/>
      <c r="S75" s="5"/>
    </row>
    <row r="76" spans="1:19" ht="12.75">
      <c r="A76" s="7">
        <v>0.05233595624294362</v>
      </c>
      <c r="B76" s="8">
        <v>0.9986295347545738</v>
      </c>
      <c r="D76" s="9">
        <v>108000</v>
      </c>
      <c r="E76" s="10">
        <v>60</v>
      </c>
      <c r="H76" s="5"/>
      <c r="I76" s="30"/>
      <c r="J76" s="5"/>
      <c r="K76" s="24"/>
      <c r="L76" s="24"/>
      <c r="M76" s="24"/>
      <c r="N76" s="24"/>
      <c r="O76" s="24"/>
      <c r="P76" s="24"/>
      <c r="Q76" s="5"/>
      <c r="R76" s="5"/>
      <c r="S76" s="5"/>
    </row>
    <row r="77" spans="1:19" ht="12.75">
      <c r="A77" s="7">
        <v>0.08715574274765824</v>
      </c>
      <c r="B77" s="8">
        <v>0.9961946980917455</v>
      </c>
      <c r="D77" s="9">
        <v>109800</v>
      </c>
      <c r="E77" s="10">
        <v>61</v>
      </c>
      <c r="H77" s="5"/>
      <c r="I77" s="18"/>
      <c r="J77" s="5"/>
      <c r="K77" s="24"/>
      <c r="L77" s="24"/>
      <c r="M77" s="24"/>
      <c r="N77" s="24"/>
      <c r="O77" s="24"/>
      <c r="P77" s="24"/>
      <c r="Q77" s="34"/>
      <c r="R77" s="5"/>
      <c r="S77" s="5"/>
    </row>
    <row r="78" spans="1:19" ht="12.75">
      <c r="A78" s="7">
        <v>0.12186934340514737</v>
      </c>
      <c r="B78" s="8">
        <v>0.9925461516413221</v>
      </c>
      <c r="D78" s="9">
        <v>111600</v>
      </c>
      <c r="E78" s="10">
        <v>62</v>
      </c>
      <c r="H78" s="5"/>
      <c r="I78" s="26"/>
      <c r="J78" s="29"/>
      <c r="K78" s="49"/>
      <c r="L78" s="49"/>
      <c r="M78" s="49"/>
      <c r="N78" s="49"/>
      <c r="O78" s="49"/>
      <c r="P78" s="49"/>
      <c r="Q78" s="50"/>
      <c r="R78" s="5"/>
      <c r="S78" s="5"/>
    </row>
    <row r="79" spans="1:19" ht="12.75">
      <c r="A79" s="7">
        <v>0.15643446504023104</v>
      </c>
      <c r="B79" s="8">
        <v>0.9876883405951377</v>
      </c>
      <c r="D79" s="9">
        <v>113400</v>
      </c>
      <c r="E79" s="27">
        <v>63</v>
      </c>
      <c r="F79" s="5"/>
      <c r="G79" s="5"/>
      <c r="H79" s="5"/>
      <c r="I79" s="26"/>
      <c r="J79" s="29"/>
      <c r="K79" s="50"/>
      <c r="L79" s="50"/>
      <c r="M79" s="50"/>
      <c r="N79" s="50"/>
      <c r="O79" s="50"/>
      <c r="P79" s="50"/>
      <c r="Q79" s="50"/>
      <c r="R79" s="5"/>
      <c r="S79" s="5"/>
    </row>
    <row r="80" spans="1:19" ht="12.75">
      <c r="A80" s="7">
        <v>0.1908089953765448</v>
      </c>
      <c r="B80" s="8">
        <v>0.981627183447664</v>
      </c>
      <c r="D80" s="9">
        <v>115200</v>
      </c>
      <c r="E80" s="27">
        <v>64</v>
      </c>
      <c r="F80" s="5"/>
      <c r="G80" s="5"/>
      <c r="H80" s="5"/>
      <c r="I80" s="5"/>
      <c r="J80" s="29"/>
      <c r="K80" s="5"/>
      <c r="L80" s="5"/>
      <c r="M80" s="5"/>
      <c r="N80" s="5"/>
      <c r="O80" s="5"/>
      <c r="P80" s="5"/>
      <c r="Q80" s="5"/>
      <c r="R80" s="5"/>
      <c r="S80" s="5"/>
    </row>
    <row r="81" spans="1:19" ht="12.75">
      <c r="A81" s="7">
        <v>0.2249510543438648</v>
      </c>
      <c r="B81" s="8">
        <v>0.9743700647852352</v>
      </c>
      <c r="D81" s="9">
        <v>117000</v>
      </c>
      <c r="E81" s="27">
        <v>65</v>
      </c>
      <c r="F81" s="5"/>
      <c r="G81" s="5"/>
      <c r="H81" s="29"/>
      <c r="I81" s="2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ht="12.75">
      <c r="A82" s="7">
        <v>0.25881904510252085</v>
      </c>
      <c r="B82" s="8">
        <v>0.9659258262890683</v>
      </c>
      <c r="D82" s="9">
        <v>118800</v>
      </c>
      <c r="E82" s="27">
        <v>66</v>
      </c>
      <c r="F82" s="5"/>
      <c r="G82" s="5"/>
      <c r="H82" s="29"/>
      <c r="I82" s="35"/>
      <c r="J82" s="5"/>
      <c r="K82" s="24"/>
      <c r="L82" s="24"/>
      <c r="M82" s="24"/>
      <c r="N82" s="24"/>
      <c r="O82" s="24"/>
      <c r="P82" s="5"/>
      <c r="Q82" s="5"/>
      <c r="R82" s="5"/>
      <c r="S82" s="5"/>
    </row>
    <row r="83" spans="1:19" ht="12.75">
      <c r="A83" s="7">
        <v>0.29237170472273666</v>
      </c>
      <c r="B83" s="8">
        <v>0.9563047559630355</v>
      </c>
      <c r="D83" s="9">
        <v>120600</v>
      </c>
      <c r="E83" s="27">
        <v>67</v>
      </c>
      <c r="F83" s="5"/>
      <c r="G83" s="5"/>
      <c r="H83" s="29"/>
      <c r="I83" s="36"/>
      <c r="J83" s="5"/>
      <c r="K83" s="24"/>
      <c r="L83" s="24"/>
      <c r="M83" s="24"/>
      <c r="N83" s="24"/>
      <c r="O83" s="24"/>
      <c r="P83" s="24"/>
      <c r="Q83" s="5"/>
      <c r="R83" s="5"/>
      <c r="S83" s="5"/>
    </row>
    <row r="84" spans="1:19" ht="12.75">
      <c r="A84" s="7">
        <v>0.3255681544571564</v>
      </c>
      <c r="B84" s="8">
        <v>0.9455185755993168</v>
      </c>
      <c r="D84" s="9">
        <v>122400</v>
      </c>
      <c r="E84" s="27">
        <v>68</v>
      </c>
      <c r="F84" s="5"/>
      <c r="G84" s="5"/>
      <c r="H84" s="29"/>
      <c r="I84" s="37"/>
      <c r="J84" s="18"/>
      <c r="K84" s="38"/>
      <c r="L84" s="38"/>
      <c r="M84" s="38"/>
      <c r="N84" s="38"/>
      <c r="O84" s="38"/>
      <c r="P84" s="38"/>
      <c r="Q84" s="5"/>
      <c r="R84" s="5"/>
      <c r="S84" s="5"/>
    </row>
    <row r="85" spans="1:19" ht="12.75">
      <c r="A85" s="7">
        <v>0.35836794954530027</v>
      </c>
      <c r="B85" s="8">
        <v>0.9335804264972017</v>
      </c>
      <c r="D85" s="9">
        <v>124200</v>
      </c>
      <c r="E85" s="27">
        <v>69</v>
      </c>
      <c r="F85" s="5"/>
      <c r="G85" s="5"/>
      <c r="H85" s="29"/>
      <c r="I85" s="37"/>
      <c r="J85" s="18"/>
      <c r="K85" s="38"/>
      <c r="L85" s="38"/>
      <c r="M85" s="38"/>
      <c r="N85" s="38"/>
      <c r="O85" s="38"/>
      <c r="P85" s="38"/>
      <c r="Q85" s="5"/>
      <c r="R85" s="5"/>
      <c r="S85" s="5"/>
    </row>
    <row r="86" spans="1:19" ht="12.75">
      <c r="A86" s="7">
        <v>0.3907311284892736</v>
      </c>
      <c r="B86" s="8">
        <v>0.9205048534524404</v>
      </c>
      <c r="D86" s="9">
        <v>126000</v>
      </c>
      <c r="E86" s="27">
        <v>70</v>
      </c>
      <c r="F86" s="5"/>
      <c r="G86" s="5"/>
      <c r="H86" s="29"/>
      <c r="I86" s="37"/>
      <c r="J86" s="18"/>
      <c r="K86" s="38"/>
      <c r="L86" s="38"/>
      <c r="M86" s="38"/>
      <c r="N86" s="38"/>
      <c r="O86" s="38"/>
      <c r="P86" s="38"/>
      <c r="Q86" s="5"/>
      <c r="R86" s="5"/>
      <c r="S86" s="5"/>
    </row>
    <row r="87" spans="1:19" ht="12.75">
      <c r="A87" s="7">
        <v>0.42261826174069933</v>
      </c>
      <c r="B87" s="8">
        <v>0.90630778703665</v>
      </c>
      <c r="D87" s="9">
        <v>127800</v>
      </c>
      <c r="E87" s="27">
        <v>71</v>
      </c>
      <c r="F87" s="5"/>
      <c r="G87" s="5"/>
      <c r="H87" s="29"/>
      <c r="I87" s="37"/>
      <c r="J87" s="18"/>
      <c r="K87" s="38"/>
      <c r="L87" s="38"/>
      <c r="M87" s="38"/>
      <c r="N87" s="38"/>
      <c r="O87" s="38"/>
      <c r="P87" s="38"/>
      <c r="Q87" s="5"/>
      <c r="R87" s="5"/>
      <c r="S87" s="5"/>
    </row>
    <row r="88" spans="1:19" ht="12.75">
      <c r="A88" s="7">
        <v>0.4539904997395467</v>
      </c>
      <c r="B88" s="8">
        <v>0.8910065241883679</v>
      </c>
      <c r="D88" s="9">
        <v>129600</v>
      </c>
      <c r="E88" s="27">
        <v>72</v>
      </c>
      <c r="F88" s="18"/>
      <c r="G88" s="5"/>
      <c r="H88" s="26"/>
      <c r="I88" s="37"/>
      <c r="J88" s="18"/>
      <c r="K88" s="38"/>
      <c r="L88" s="38"/>
      <c r="M88" s="38"/>
      <c r="N88" s="38"/>
      <c r="O88" s="38"/>
      <c r="P88" s="38"/>
      <c r="Q88" s="5"/>
      <c r="R88" s="5"/>
      <c r="S88" s="5"/>
    </row>
    <row r="89" spans="1:19" ht="12.75">
      <c r="A89" s="7">
        <v>0.484809620246337</v>
      </c>
      <c r="B89" s="8">
        <v>0.8746197071393959</v>
      </c>
      <c r="D89" s="9">
        <v>131400</v>
      </c>
      <c r="E89" s="27">
        <v>73</v>
      </c>
      <c r="F89" s="5"/>
      <c r="G89" s="5"/>
      <c r="H89" s="29"/>
      <c r="I89" s="37"/>
      <c r="J89" s="18"/>
      <c r="K89" s="38"/>
      <c r="L89" s="38"/>
      <c r="M89" s="38"/>
      <c r="N89" s="38"/>
      <c r="O89" s="38"/>
      <c r="P89" s="38"/>
      <c r="Q89" s="5"/>
      <c r="R89" s="5"/>
      <c r="S89" s="5"/>
    </row>
    <row r="90" spans="1:19" ht="12.75">
      <c r="A90" s="7">
        <v>0.5150380749100543</v>
      </c>
      <c r="B90" s="8">
        <v>0.8571673007021123</v>
      </c>
      <c r="D90" s="9">
        <v>133200</v>
      </c>
      <c r="E90" s="27">
        <v>74</v>
      </c>
      <c r="F90" s="28"/>
      <c r="G90" s="5"/>
      <c r="H90" s="26"/>
      <c r="I90" s="37"/>
      <c r="J90" s="18"/>
      <c r="K90" s="38"/>
      <c r="L90" s="38"/>
      <c r="M90" s="38"/>
      <c r="N90" s="38"/>
      <c r="O90" s="38"/>
      <c r="P90" s="38"/>
      <c r="Q90" s="5"/>
      <c r="R90" s="5"/>
      <c r="S90" s="5"/>
    </row>
    <row r="91" spans="1:19" ht="12.75">
      <c r="A91" s="7">
        <v>0.5446390350150271</v>
      </c>
      <c r="B91" s="8">
        <v>0.8386705679454239</v>
      </c>
      <c r="D91" s="9">
        <v>135000</v>
      </c>
      <c r="E91" s="10">
        <v>75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1:19" ht="12.75">
      <c r="A92" s="7">
        <v>0.5735764363510458</v>
      </c>
      <c r="B92" s="8">
        <v>0.819152044288992</v>
      </c>
      <c r="D92" s="9">
        <v>136800</v>
      </c>
      <c r="E92" s="10">
        <v>76</v>
      </c>
      <c r="H92" s="5"/>
      <c r="I92" s="5"/>
      <c r="J92" s="51"/>
      <c r="K92" s="5"/>
      <c r="L92" s="5"/>
      <c r="M92" s="5"/>
      <c r="N92" s="5"/>
      <c r="O92" s="5"/>
      <c r="P92" s="5"/>
      <c r="Q92" s="29"/>
      <c r="R92" s="5"/>
      <c r="S92" s="5"/>
    </row>
    <row r="93" spans="1:19" ht="12.75">
      <c r="A93" s="7">
        <v>0.6018150231520484</v>
      </c>
      <c r="B93" s="8">
        <v>0.7986355100472927</v>
      </c>
      <c r="D93" s="9">
        <v>138600</v>
      </c>
      <c r="E93" s="10">
        <v>77</v>
      </c>
      <c r="H93" s="5"/>
      <c r="I93" s="5"/>
      <c r="J93" s="52"/>
      <c r="K93" s="24"/>
      <c r="L93" s="24"/>
      <c r="M93" s="24"/>
      <c r="N93" s="24"/>
      <c r="O93" s="24"/>
      <c r="P93" s="24"/>
      <c r="Q93" s="5"/>
      <c r="R93" s="5"/>
      <c r="S93" s="5"/>
    </row>
    <row r="94" spans="1:19" ht="12.75">
      <c r="A94" s="7">
        <v>0.6293203910498373</v>
      </c>
      <c r="B94" s="8">
        <v>0.777145961456971</v>
      </c>
      <c r="D94" s="9">
        <v>140400</v>
      </c>
      <c r="E94" s="10">
        <v>78</v>
      </c>
      <c r="H94" s="5"/>
      <c r="I94" s="5"/>
      <c r="J94" s="29"/>
      <c r="K94" s="24"/>
      <c r="L94" s="24"/>
      <c r="M94" s="24"/>
      <c r="N94" s="24"/>
      <c r="O94" s="24"/>
      <c r="P94" s="24"/>
      <c r="Q94" s="5"/>
      <c r="R94" s="5"/>
      <c r="S94" s="5"/>
    </row>
    <row r="95" spans="1:19" ht="12.75">
      <c r="A95" s="7">
        <v>0.6560590289905075</v>
      </c>
      <c r="B95" s="8">
        <v>0.7547095802227718</v>
      </c>
      <c r="D95" s="9">
        <v>142200</v>
      </c>
      <c r="E95" s="10">
        <v>79</v>
      </c>
      <c r="H95" s="5"/>
      <c r="I95" s="5"/>
      <c r="J95" s="29"/>
      <c r="K95" s="24"/>
      <c r="L95" s="24"/>
      <c r="M95" s="24"/>
      <c r="N95" s="24"/>
      <c r="O95" s="24"/>
      <c r="P95" s="24"/>
      <c r="Q95" s="5"/>
      <c r="R95" s="5"/>
      <c r="S95" s="5"/>
    </row>
    <row r="96" spans="1:19" ht="12.75">
      <c r="A96" s="7">
        <v>0.6819983600624984</v>
      </c>
      <c r="B96" s="8">
        <v>0.7313537016191706</v>
      </c>
      <c r="D96" s="9">
        <v>144000</v>
      </c>
      <c r="E96" s="10">
        <v>80</v>
      </c>
      <c r="H96" s="5"/>
      <c r="I96" s="5"/>
      <c r="J96" s="5"/>
      <c r="K96" s="25"/>
      <c r="L96" s="5"/>
      <c r="M96" s="5"/>
      <c r="N96" s="5"/>
      <c r="O96" s="5"/>
      <c r="P96" s="5"/>
      <c r="Q96" s="5"/>
      <c r="R96" s="5"/>
      <c r="S96" s="5"/>
    </row>
    <row r="97" spans="1:19" ht="12.75">
      <c r="A97" s="7">
        <v>0.7071067811865475</v>
      </c>
      <c r="B97" s="8">
        <v>0.7071067811865476</v>
      </c>
      <c r="D97" s="9">
        <v>145800</v>
      </c>
      <c r="E97" s="10">
        <v>81</v>
      </c>
      <c r="H97" s="5"/>
      <c r="I97" s="5"/>
      <c r="J97" s="5"/>
      <c r="K97" s="25"/>
      <c r="L97" s="5"/>
      <c r="M97" s="5"/>
      <c r="N97" s="5"/>
      <c r="O97" s="5"/>
      <c r="P97" s="5"/>
      <c r="Q97" s="5"/>
      <c r="R97" s="5"/>
      <c r="S97" s="5"/>
    </row>
    <row r="98" spans="1:19" ht="12.75">
      <c r="A98" s="7">
        <v>0.7313537016191705</v>
      </c>
      <c r="B98" s="8">
        <v>0.6819983600624986</v>
      </c>
      <c r="D98" s="9">
        <v>147600</v>
      </c>
      <c r="E98" s="10">
        <v>82</v>
      </c>
      <c r="H98" s="5"/>
      <c r="I98" s="5"/>
      <c r="J98" s="5"/>
      <c r="K98" s="25"/>
      <c r="L98" s="5"/>
      <c r="M98" s="5"/>
      <c r="N98" s="29"/>
      <c r="O98" s="25"/>
      <c r="P98" s="5"/>
      <c r="Q98" s="5"/>
      <c r="R98" s="5"/>
      <c r="S98" s="29"/>
    </row>
    <row r="99" spans="1:19" ht="12.75">
      <c r="A99" s="7">
        <v>0.754709580222772</v>
      </c>
      <c r="B99" s="8">
        <v>0.6560590289905073</v>
      </c>
      <c r="D99" s="9">
        <v>149400</v>
      </c>
      <c r="E99" s="10">
        <v>84</v>
      </c>
      <c r="H99" s="53" t="s">
        <v>13</v>
      </c>
      <c r="I99" s="5"/>
      <c r="J99" s="5"/>
      <c r="K99" s="5"/>
      <c r="L99" s="5"/>
      <c r="M99" s="5"/>
      <c r="N99" s="29"/>
      <c r="O99" s="35"/>
      <c r="P99" s="5"/>
      <c r="Q99" s="5"/>
      <c r="R99" s="5"/>
      <c r="S99" s="5"/>
    </row>
    <row r="100" spans="1:19" ht="12.75">
      <c r="A100" s="7">
        <v>0.7771459614569707</v>
      </c>
      <c r="B100" s="8">
        <v>0.6293203910498377</v>
      </c>
      <c r="D100" s="9">
        <v>151200</v>
      </c>
      <c r="E100" s="10">
        <v>85</v>
      </c>
      <c r="H100" s="5"/>
      <c r="I100" s="5"/>
      <c r="J100" s="5"/>
      <c r="K100" s="5"/>
      <c r="L100" s="5"/>
      <c r="M100" s="54"/>
      <c r="N100" s="29"/>
      <c r="O100" s="36"/>
      <c r="P100" s="5"/>
      <c r="Q100" s="5"/>
      <c r="R100" s="5"/>
      <c r="S100" s="5"/>
    </row>
    <row r="101" spans="1:19" ht="12.75">
      <c r="A101" s="7">
        <v>0.7986355100472929</v>
      </c>
      <c r="B101" s="8">
        <v>0.6018150231520482</v>
      </c>
      <c r="D101" s="9">
        <v>153000</v>
      </c>
      <c r="E101" s="10">
        <v>86</v>
      </c>
      <c r="H101" s="5"/>
      <c r="I101" s="5"/>
      <c r="J101" s="5"/>
      <c r="K101" s="5"/>
      <c r="L101" s="5"/>
      <c r="M101" s="55"/>
      <c r="N101" s="29"/>
      <c r="O101" s="37"/>
      <c r="P101" s="18"/>
      <c r="Q101" s="5"/>
      <c r="R101" s="5"/>
      <c r="S101" s="5"/>
    </row>
    <row r="102" spans="1:19" ht="12.75">
      <c r="A102" s="7">
        <v>0.8191520442889916</v>
      </c>
      <c r="B102" s="8">
        <v>0.5735764363510464</v>
      </c>
      <c r="D102" s="9">
        <v>154800</v>
      </c>
      <c r="E102" s="10">
        <v>87</v>
      </c>
      <c r="H102" s="5"/>
      <c r="I102" s="25"/>
      <c r="J102" s="5"/>
      <c r="K102" s="25"/>
      <c r="L102" s="5"/>
      <c r="M102" s="54"/>
      <c r="N102" s="29"/>
      <c r="O102" s="37"/>
      <c r="P102" s="18"/>
      <c r="Q102" s="5"/>
      <c r="R102" s="5"/>
      <c r="S102" s="5"/>
    </row>
    <row r="103" spans="1:19" ht="12.75">
      <c r="A103" s="7">
        <v>0.8386705679454242</v>
      </c>
      <c r="B103" s="8">
        <v>0.544639035015027</v>
      </c>
      <c r="D103" s="9">
        <v>156600</v>
      </c>
      <c r="E103" s="10">
        <v>88</v>
      </c>
      <c r="H103" s="5"/>
      <c r="I103" s="5"/>
      <c r="J103" s="5"/>
      <c r="K103" s="5"/>
      <c r="L103" s="5"/>
      <c r="M103" s="55"/>
      <c r="N103" s="29"/>
      <c r="O103" s="37"/>
      <c r="P103" s="18"/>
      <c r="Q103" s="5"/>
      <c r="R103" s="5"/>
      <c r="S103" s="5"/>
    </row>
    <row r="104" spans="1:19" ht="12.75">
      <c r="A104" s="7">
        <v>0.8571673007021122</v>
      </c>
      <c r="B104" s="8">
        <v>0.5150380749100544</v>
      </c>
      <c r="D104" s="9">
        <v>158400</v>
      </c>
      <c r="E104" s="10">
        <v>90</v>
      </c>
      <c r="H104" s="5"/>
      <c r="I104" s="5"/>
      <c r="J104" s="5"/>
      <c r="K104" s="5"/>
      <c r="L104" s="5"/>
      <c r="M104" s="5"/>
      <c r="N104" s="29"/>
      <c r="O104" s="37"/>
      <c r="P104" s="18"/>
      <c r="Q104" s="5"/>
      <c r="R104" s="5"/>
      <c r="S104" s="5"/>
    </row>
    <row r="105" spans="1:19" ht="12.75">
      <c r="A105" s="7">
        <v>0.8746197071393957</v>
      </c>
      <c r="B105" s="8">
        <v>0.48480962024633717</v>
      </c>
      <c r="D105" s="9">
        <v>160200</v>
      </c>
      <c r="E105" s="10">
        <v>91</v>
      </c>
      <c r="H105" s="5"/>
      <c r="I105" s="5"/>
      <c r="J105" s="5"/>
      <c r="K105" s="5"/>
      <c r="L105" s="5"/>
      <c r="M105" s="5"/>
      <c r="N105" s="26"/>
      <c r="O105" s="37"/>
      <c r="P105" s="18"/>
      <c r="Q105" s="5"/>
      <c r="R105" s="5"/>
      <c r="S105" s="5"/>
    </row>
    <row r="106" spans="1:19" ht="12.75">
      <c r="A106" s="7">
        <v>0.8910065241883678</v>
      </c>
      <c r="B106" s="8">
        <v>0.45399049973954686</v>
      </c>
      <c r="D106" s="9">
        <v>162000</v>
      </c>
      <c r="E106" s="10">
        <v>92</v>
      </c>
      <c r="H106" s="5"/>
      <c r="I106" s="5"/>
      <c r="J106" s="5"/>
      <c r="K106" s="5"/>
      <c r="L106" s="5"/>
      <c r="M106" s="5"/>
      <c r="N106" s="29"/>
      <c r="O106" s="37"/>
      <c r="P106" s="18"/>
      <c r="Q106" s="5"/>
      <c r="R106" s="5"/>
      <c r="S106" s="5"/>
    </row>
    <row r="107" spans="1:19" ht="12.75">
      <c r="A107" s="7">
        <v>0.9063077870366499</v>
      </c>
      <c r="B107" s="8">
        <v>0.4226182617406995</v>
      </c>
      <c r="D107" s="9">
        <v>163800</v>
      </c>
      <c r="E107" s="10">
        <v>93</v>
      </c>
      <c r="H107" s="5"/>
      <c r="I107" s="5"/>
      <c r="J107" s="5"/>
      <c r="K107" s="5"/>
      <c r="L107" s="5"/>
      <c r="M107" s="5"/>
      <c r="N107" s="26"/>
      <c r="O107" s="37"/>
      <c r="P107" s="18"/>
      <c r="Q107" s="5"/>
      <c r="R107" s="5"/>
      <c r="S107" s="5"/>
    </row>
    <row r="108" spans="1:19" ht="12.75">
      <c r="A108" s="7">
        <v>0.9205048534524402</v>
      </c>
      <c r="B108" s="8">
        <v>0.39073112848927416</v>
      </c>
      <c r="D108" s="9">
        <v>165600</v>
      </c>
      <c r="E108" s="10">
        <v>94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1:19" ht="12.75">
      <c r="A109" s="7">
        <v>0.9335804264972017</v>
      </c>
      <c r="B109" s="8">
        <v>0.3583679495453002</v>
      </c>
      <c r="D109" s="9">
        <v>167400</v>
      </c>
      <c r="E109" s="10">
        <v>95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1:19" ht="12.75">
      <c r="A110" s="7">
        <v>0.9455185755993167</v>
      </c>
      <c r="B110" s="8">
        <v>0.32556815445715703</v>
      </c>
      <c r="D110" s="9">
        <v>169200</v>
      </c>
      <c r="E110" s="10">
        <v>97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1:19" ht="12.75">
      <c r="A111" s="7">
        <v>0.9563047559630354</v>
      </c>
      <c r="B111" s="8">
        <v>0.29237170472273705</v>
      </c>
      <c r="D111" s="9">
        <v>171000</v>
      </c>
      <c r="E111" s="10">
        <v>98</v>
      </c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1:19" ht="12.75">
      <c r="A112" s="7">
        <v>0.9659258262890682</v>
      </c>
      <c r="B112" s="8">
        <v>0.258819045102521</v>
      </c>
      <c r="D112" s="9">
        <v>172800</v>
      </c>
      <c r="E112" s="10">
        <v>99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1:19" ht="12.75">
      <c r="A113" s="7">
        <v>0.981627183447664</v>
      </c>
      <c r="B113" s="8">
        <v>0.19080899537654497</v>
      </c>
      <c r="D113" s="9">
        <v>174600</v>
      </c>
      <c r="E113" s="10">
        <v>100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1:19" ht="12.75">
      <c r="A114" s="7">
        <v>0.9876883405951377</v>
      </c>
      <c r="B114" s="8">
        <v>0.15643446504023098</v>
      </c>
      <c r="D114" s="9">
        <v>176400</v>
      </c>
      <c r="E114" s="10">
        <v>101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1:19" ht="12.75">
      <c r="A115" s="7">
        <v>0.992546151641322</v>
      </c>
      <c r="B115" s="8">
        <v>0.12186934340514755</v>
      </c>
      <c r="D115" s="9">
        <v>178200</v>
      </c>
      <c r="E115" s="10">
        <v>102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1:19" ht="12.75">
      <c r="A116" s="7">
        <v>0.9961946980917455</v>
      </c>
      <c r="B116" s="8">
        <v>0.08715574274765864</v>
      </c>
      <c r="D116" s="9">
        <v>180000</v>
      </c>
      <c r="E116" s="10">
        <v>103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spans="1:19" ht="12.75">
      <c r="A117" s="7">
        <v>0.9986295347545738</v>
      </c>
      <c r="B117" s="8">
        <v>0.05233595624294381</v>
      </c>
      <c r="D117" s="9">
        <v>181800</v>
      </c>
      <c r="E117" s="10">
        <v>104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 spans="4:19" ht="12.75">
      <c r="D118" s="9">
        <v>183600</v>
      </c>
      <c r="E118" s="10">
        <v>105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4:19" ht="12.75">
      <c r="D119" s="9">
        <v>185400</v>
      </c>
      <c r="E119" s="10">
        <v>106</v>
      </c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4:19" ht="12.75">
      <c r="D120" s="9">
        <v>187200</v>
      </c>
      <c r="E120" s="10">
        <v>107</v>
      </c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spans="4:19" ht="12.75">
      <c r="D121" s="9">
        <v>189000</v>
      </c>
      <c r="E121" s="10">
        <v>108</v>
      </c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4:19" ht="12.75">
      <c r="D122" s="9">
        <v>190800</v>
      </c>
      <c r="E122" s="10">
        <v>109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3" spans="4:19" ht="12.75">
      <c r="D123" s="9">
        <v>192600</v>
      </c>
      <c r="E123" s="10">
        <v>110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</row>
    <row r="124" spans="4:19" ht="12.75">
      <c r="D124" s="9">
        <v>194400</v>
      </c>
      <c r="E124" s="10">
        <v>111</v>
      </c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 spans="4:19" ht="12.75">
      <c r="D125" s="9">
        <v>196200</v>
      </c>
      <c r="E125" s="10">
        <v>112</v>
      </c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4:19" ht="12.75">
      <c r="D126" s="9">
        <v>198000</v>
      </c>
      <c r="E126" s="10">
        <v>113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</row>
    <row r="127" spans="4:19" ht="12.75">
      <c r="D127" s="9">
        <v>199800</v>
      </c>
      <c r="E127" s="10">
        <v>114</v>
      </c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</row>
    <row r="128" spans="4:19" ht="12.75">
      <c r="D128" s="9">
        <v>201600</v>
      </c>
      <c r="E128" s="10">
        <v>115</v>
      </c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</row>
    <row r="129" spans="4:19" ht="12.75">
      <c r="D129" s="9">
        <v>203400</v>
      </c>
      <c r="E129" s="10">
        <v>116</v>
      </c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</row>
    <row r="130" spans="4:19" ht="12.75">
      <c r="D130" s="9">
        <v>205200</v>
      </c>
      <c r="E130" s="10">
        <v>117</v>
      </c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</row>
    <row r="131" spans="4:19" ht="12.75">
      <c r="D131" s="9">
        <v>207000</v>
      </c>
      <c r="E131" s="10">
        <v>118</v>
      </c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</row>
    <row r="132" spans="4:19" ht="12.75">
      <c r="D132" s="9">
        <v>208800</v>
      </c>
      <c r="E132" s="10">
        <v>119</v>
      </c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</row>
    <row r="133" spans="4:19" ht="12.75">
      <c r="D133" s="9">
        <v>210600</v>
      </c>
      <c r="E133" s="10">
        <v>120</v>
      </c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</row>
    <row r="134" spans="4:5" ht="12.75">
      <c r="D134" s="9">
        <v>212400</v>
      </c>
      <c r="E134" s="10">
        <v>121</v>
      </c>
    </row>
    <row r="135" spans="4:5" ht="12.75">
      <c r="D135" s="9">
        <v>214200</v>
      </c>
      <c r="E135" s="10">
        <v>122</v>
      </c>
    </row>
    <row r="136" spans="4:5" ht="12.75">
      <c r="D136" s="9">
        <v>216000</v>
      </c>
      <c r="E136" s="10">
        <v>123</v>
      </c>
    </row>
    <row r="137" spans="4:5" ht="12.75">
      <c r="D137" s="9">
        <v>217800</v>
      </c>
      <c r="E137" s="10">
        <v>124</v>
      </c>
    </row>
    <row r="138" spans="4:5" ht="12.75">
      <c r="D138" s="9">
        <v>219600</v>
      </c>
      <c r="E138" s="10">
        <v>125</v>
      </c>
    </row>
    <row r="139" spans="4:5" ht="12.75">
      <c r="D139" s="9">
        <v>221400</v>
      </c>
      <c r="E139" s="10">
        <v>126</v>
      </c>
    </row>
    <row r="140" spans="4:5" ht="12.75">
      <c r="D140" s="9">
        <v>223200</v>
      </c>
      <c r="E140" s="10">
        <v>127</v>
      </c>
    </row>
    <row r="141" spans="4:5" ht="12.75">
      <c r="D141" s="9">
        <v>225000</v>
      </c>
      <c r="E141" s="10">
        <v>128</v>
      </c>
    </row>
    <row r="142" spans="4:5" ht="12.75">
      <c r="D142" s="9">
        <v>226800</v>
      </c>
      <c r="E142" s="10">
        <v>129</v>
      </c>
    </row>
    <row r="143" spans="4:5" ht="12.75">
      <c r="D143" s="9">
        <v>228600</v>
      </c>
      <c r="E143" s="10">
        <v>130</v>
      </c>
    </row>
    <row r="144" spans="4:5" ht="12.75">
      <c r="D144" s="9">
        <v>230400</v>
      </c>
      <c r="E144" s="10">
        <v>131</v>
      </c>
    </row>
    <row r="145" spans="4:5" ht="12.75">
      <c r="D145" s="9">
        <v>232200</v>
      </c>
      <c r="E145" s="10">
        <v>132</v>
      </c>
    </row>
    <row r="146" spans="4:5" ht="12.75">
      <c r="D146" s="9">
        <v>234000</v>
      </c>
      <c r="E146" s="10">
        <v>133</v>
      </c>
    </row>
    <row r="147" spans="4:5" ht="12.75">
      <c r="D147" s="9">
        <v>235800</v>
      </c>
      <c r="E147" s="10">
        <v>134</v>
      </c>
    </row>
    <row r="148" spans="4:5" ht="12.75">
      <c r="D148" s="9">
        <v>237600</v>
      </c>
      <c r="E148" s="10">
        <v>135</v>
      </c>
    </row>
    <row r="149" spans="4:5" ht="12.75">
      <c r="D149" s="9">
        <v>239400</v>
      </c>
      <c r="E149" s="10">
        <v>136</v>
      </c>
    </row>
    <row r="150" spans="4:5" ht="12.75">
      <c r="D150" s="9">
        <v>241200</v>
      </c>
      <c r="E150" s="10">
        <v>137</v>
      </c>
    </row>
    <row r="151" spans="4:5" ht="12.75">
      <c r="D151" s="9">
        <v>243000</v>
      </c>
      <c r="E151" s="10">
        <v>138</v>
      </c>
    </row>
    <row r="152" spans="4:5" ht="12.75">
      <c r="D152" s="9">
        <v>244800</v>
      </c>
      <c r="E152" s="10">
        <v>139</v>
      </c>
    </row>
    <row r="153" spans="4:5" ht="12.75">
      <c r="D153" s="9">
        <v>246600</v>
      </c>
      <c r="E153" s="10">
        <v>140</v>
      </c>
    </row>
    <row r="154" spans="4:5" ht="12.75">
      <c r="D154" s="9">
        <v>248400</v>
      </c>
      <c r="E154" s="10">
        <v>141</v>
      </c>
    </row>
    <row r="155" spans="4:5" ht="12.75">
      <c r="D155" s="9">
        <v>250200</v>
      </c>
      <c r="E155" s="10">
        <v>142</v>
      </c>
    </row>
    <row r="156" spans="4:5" ht="12.75">
      <c r="D156" s="9">
        <v>252000</v>
      </c>
      <c r="E156" s="10">
        <v>143</v>
      </c>
    </row>
    <row r="157" spans="4:5" ht="12.75">
      <c r="D157" s="9">
        <v>253800</v>
      </c>
      <c r="E157" s="10">
        <v>144</v>
      </c>
    </row>
    <row r="158" spans="4:5" ht="12.75">
      <c r="D158" s="9">
        <v>255600</v>
      </c>
      <c r="E158" s="10">
        <v>145</v>
      </c>
    </row>
    <row r="159" spans="4:5" ht="12.75">
      <c r="D159" s="9">
        <v>257400</v>
      </c>
      <c r="E159" s="10">
        <v>146</v>
      </c>
    </row>
    <row r="160" spans="4:5" ht="12.75">
      <c r="D160" s="9">
        <v>259200</v>
      </c>
      <c r="E160" s="10">
        <v>147</v>
      </c>
    </row>
    <row r="161" spans="4:5" ht="12.75">
      <c r="D161" s="9">
        <v>261000</v>
      </c>
      <c r="E161" s="10">
        <v>148</v>
      </c>
    </row>
    <row r="162" spans="4:5" ht="12.75">
      <c r="D162" s="9">
        <v>262800</v>
      </c>
      <c r="E162" s="10">
        <v>149</v>
      </c>
    </row>
    <row r="163" spans="4:5" ht="12.75">
      <c r="D163" s="9">
        <v>264600</v>
      </c>
      <c r="E163" s="10">
        <v>150</v>
      </c>
    </row>
    <row r="164" spans="4:5" ht="12.75">
      <c r="D164" s="9">
        <v>266400</v>
      </c>
      <c r="E164" s="10">
        <v>151</v>
      </c>
    </row>
    <row r="165" spans="4:5" ht="12.75">
      <c r="D165" s="9">
        <v>268200</v>
      </c>
      <c r="E165" s="10">
        <v>152</v>
      </c>
    </row>
    <row r="166" spans="4:5" ht="12.75">
      <c r="D166" s="9">
        <v>270000</v>
      </c>
      <c r="E166" s="10">
        <v>153</v>
      </c>
    </row>
    <row r="167" spans="4:5" ht="12.75">
      <c r="D167" s="9">
        <v>271800</v>
      </c>
      <c r="E167" s="10">
        <v>154</v>
      </c>
    </row>
    <row r="168" spans="4:5" ht="12.75">
      <c r="D168" s="9">
        <v>273600</v>
      </c>
      <c r="E168" s="10">
        <v>155</v>
      </c>
    </row>
    <row r="169" spans="4:5" ht="12.75">
      <c r="D169" s="9">
        <v>275400</v>
      </c>
      <c r="E169" s="10">
        <v>156</v>
      </c>
    </row>
    <row r="170" spans="4:5" ht="12.75">
      <c r="D170" s="9">
        <v>277200</v>
      </c>
      <c r="E170" s="10">
        <v>157</v>
      </c>
    </row>
    <row r="171" spans="4:5" ht="12.75">
      <c r="D171" s="9">
        <v>279000</v>
      </c>
      <c r="E171" s="10">
        <v>158</v>
      </c>
    </row>
    <row r="172" spans="4:5" ht="12.75">
      <c r="D172" s="9">
        <v>280800</v>
      </c>
      <c r="E172" s="10">
        <v>159</v>
      </c>
    </row>
    <row r="173" spans="4:5" ht="12.75">
      <c r="D173" s="9">
        <v>282600</v>
      </c>
      <c r="E173" s="10">
        <v>160</v>
      </c>
    </row>
    <row r="174" spans="4:5" ht="12.75">
      <c r="D174" s="9">
        <v>284400</v>
      </c>
      <c r="E174" s="10">
        <v>161</v>
      </c>
    </row>
    <row r="175" spans="4:5" ht="12.75">
      <c r="D175" s="9">
        <v>286200</v>
      </c>
      <c r="E175" s="10">
        <v>162</v>
      </c>
    </row>
    <row r="176" spans="4:5" ht="12.75">
      <c r="D176" s="9">
        <v>288000</v>
      </c>
      <c r="E176" s="10">
        <v>163</v>
      </c>
    </row>
    <row r="177" spans="4:5" ht="12.75">
      <c r="D177" s="9">
        <v>289800</v>
      </c>
      <c r="E177" s="10">
        <v>164</v>
      </c>
    </row>
    <row r="178" spans="4:5" ht="12.75">
      <c r="D178" s="9">
        <v>291600</v>
      </c>
      <c r="E178" s="10">
        <v>165</v>
      </c>
    </row>
    <row r="179" spans="4:5" ht="12.75">
      <c r="D179" s="9">
        <v>293400</v>
      </c>
      <c r="E179" s="10">
        <v>166</v>
      </c>
    </row>
    <row r="180" spans="4:5" ht="12.75">
      <c r="D180" s="9">
        <v>295200</v>
      </c>
      <c r="E180" s="10">
        <v>167</v>
      </c>
    </row>
    <row r="181" spans="4:5" ht="12.75">
      <c r="D181" s="9">
        <v>297000</v>
      </c>
      <c r="E181" s="10">
        <v>168</v>
      </c>
    </row>
    <row r="182" spans="4:5" ht="12.75">
      <c r="D182" s="9">
        <v>298800</v>
      </c>
      <c r="E182" s="10">
        <v>169</v>
      </c>
    </row>
    <row r="183" spans="4:5" ht="12.75">
      <c r="D183" s="9">
        <v>300600</v>
      </c>
      <c r="E183" s="10">
        <v>170</v>
      </c>
    </row>
    <row r="184" spans="4:5" ht="12.75">
      <c r="D184" s="9">
        <v>302400</v>
      </c>
      <c r="E184" s="10">
        <v>171</v>
      </c>
    </row>
    <row r="185" spans="4:5" ht="12.75">
      <c r="D185" s="9">
        <v>304200</v>
      </c>
      <c r="E185" s="10">
        <v>172</v>
      </c>
    </row>
    <row r="186" spans="4:5" ht="12.75">
      <c r="D186" s="9">
        <v>306000</v>
      </c>
      <c r="E186" s="10">
        <v>173</v>
      </c>
    </row>
    <row r="187" spans="4:5" ht="12.75">
      <c r="D187" s="9">
        <v>307800</v>
      </c>
      <c r="E187" s="10">
        <v>174</v>
      </c>
    </row>
    <row r="188" spans="4:5" ht="12.75">
      <c r="D188" s="9">
        <v>309600</v>
      </c>
      <c r="E188" s="10">
        <v>175</v>
      </c>
    </row>
    <row r="189" spans="4:5" ht="12.75">
      <c r="D189" s="9">
        <v>311400</v>
      </c>
      <c r="E189" s="10">
        <v>176</v>
      </c>
    </row>
    <row r="190" spans="4:5" ht="12.75">
      <c r="D190" s="9">
        <v>313200</v>
      </c>
      <c r="E190" s="10">
        <v>177</v>
      </c>
    </row>
    <row r="191" spans="4:5" ht="12.75">
      <c r="D191" s="9">
        <v>315000</v>
      </c>
      <c r="E191" s="10">
        <v>178</v>
      </c>
    </row>
    <row r="192" spans="4:5" ht="12.75">
      <c r="D192" s="9">
        <v>316800</v>
      </c>
      <c r="E192" s="10">
        <v>179</v>
      </c>
    </row>
    <row r="193" spans="4:5" ht="12.75">
      <c r="D193" s="9">
        <v>318600</v>
      </c>
      <c r="E193" s="19">
        <v>180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Extension &amp; Outreach</dc:creator>
  <cp:keywords/>
  <dc:description/>
  <cp:lastModifiedBy>Ryan Milhollin</cp:lastModifiedBy>
  <cp:lastPrinted>2007-08-06T21:22:53Z</cp:lastPrinted>
  <dcterms:created xsi:type="dcterms:W3CDTF">2004-05-26T13:48:50Z</dcterms:created>
  <dcterms:modified xsi:type="dcterms:W3CDTF">2007-08-06T21:23:48Z</dcterms:modified>
  <cp:category/>
  <cp:version/>
  <cp:contentType/>
  <cp:contentStatus/>
</cp:coreProperties>
</file>