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18555" windowHeight="11685" activeTab="0"/>
  </bookViews>
  <sheets>
    <sheet name="Intro" sheetId="1" r:id="rId1"/>
    <sheet name="Input" sheetId="2" r:id="rId2"/>
    <sheet name="Feed" sheetId="3" r:id="rId3"/>
    <sheet name="Budget" sheetId="4" r:id="rId4"/>
  </sheets>
  <externalReferences>
    <externalReference r:id="rId7"/>
  </externalReferences>
  <definedNames>
    <definedName name="_xlnm.Print_Area" localSheetId="3">'Budget'!$B$2:$E$32</definedName>
    <definedName name="_xlnm.Print_Area" localSheetId="2">'Feed'!$B$1:$M$93</definedName>
    <definedName name="_xlnm.Print_Area" localSheetId="1">'Input'!$B$2:$I$75</definedName>
    <definedName name="_xlnm.Print_Area" localSheetId="0">'Intro'!$A$1:$B$22</definedName>
  </definedNames>
  <calcPr fullCalcOnLoad="1" iterate="1" iterateCount="1" iterateDelta="0"/>
</workbook>
</file>

<file path=xl/sharedStrings.xml><?xml version="1.0" encoding="utf-8"?>
<sst xmlns="http://schemas.openxmlformats.org/spreadsheetml/2006/main" count="347" uniqueCount="192">
  <si>
    <t xml:space="preserve"> </t>
  </si>
  <si>
    <t>Veterinary, drugs, and supplies</t>
  </si>
  <si>
    <t>Breeding costs for A.I. services</t>
  </si>
  <si>
    <t>Transportation and marketing costs</t>
  </si>
  <si>
    <t>Utilities, fuel, and oil</t>
  </si>
  <si>
    <t>Interest rate on operating costs</t>
  </si>
  <si>
    <t>Miscellaneous</t>
  </si>
  <si>
    <t>Buildings and improvements</t>
  </si>
  <si>
    <t xml:space="preserve">   Calf shelter</t>
  </si>
  <si>
    <t xml:space="preserve">   Yearling heifer shelter</t>
  </si>
  <si>
    <t xml:space="preserve">   Hospital ward</t>
  </si>
  <si>
    <t xml:space="preserve">   Feed storage</t>
  </si>
  <si>
    <t xml:space="preserve">   Corrals, concrete, etc.</t>
  </si>
  <si>
    <t>years</t>
  </si>
  <si>
    <t>Equipment</t>
  </si>
  <si>
    <t>Purchase price of calf</t>
  </si>
  <si>
    <t>$ per head</t>
  </si>
  <si>
    <t>lbs.</t>
  </si>
  <si>
    <t>percent</t>
  </si>
  <si>
    <t>FEED COST PER PERIOD</t>
  </si>
  <si>
    <t>Dollars</t>
  </si>
  <si>
    <t xml:space="preserve">  6 to 12 months</t>
  </si>
  <si>
    <t>Total Feed Costs for Replacement Heifer</t>
  </si>
  <si>
    <t>Grass hay</t>
  </si>
  <si>
    <t>Corn gluten feed</t>
  </si>
  <si>
    <t>Beginning/ending weight</t>
  </si>
  <si>
    <t>Mid-summer</t>
  </si>
  <si>
    <t>Spring &amp; Fall</t>
  </si>
  <si>
    <t>Winter feeding</t>
  </si>
  <si>
    <t>TOTAL FEED COSTS (Birth to 6 months)</t>
  </si>
  <si>
    <t>Alfalfa hay</t>
  </si>
  <si>
    <t>Calf grower (16%)</t>
  </si>
  <si>
    <t>Calf starter (18%)</t>
  </si>
  <si>
    <t>Milk replacer</t>
  </si>
  <si>
    <t>3 to 6 months</t>
  </si>
  <si>
    <t>2 to 3 months</t>
  </si>
  <si>
    <t>Birth to 2 months</t>
  </si>
  <si>
    <t>Early growing ration</t>
  </si>
  <si>
    <t>Transition ration</t>
  </si>
  <si>
    <t>Preweaning ration</t>
  </si>
  <si>
    <t>Feed Requirements for Raising a Dairy Replacement Heifer (birth to 6 months)</t>
  </si>
  <si>
    <t>Alfalfa silage</t>
  </si>
  <si>
    <t>Corn silage</t>
  </si>
  <si>
    <t>Corn, ground</t>
  </si>
  <si>
    <t>Dry distillers grain</t>
  </si>
  <si>
    <t>Small grain silage</t>
  </si>
  <si>
    <t>Sorghum silage</t>
  </si>
  <si>
    <t>Soybean meal</t>
  </si>
  <si>
    <t>Enter Feed Item</t>
  </si>
  <si>
    <t>$ per heifer</t>
  </si>
  <si>
    <t>VARIABLE COSTS PER HEIFER:</t>
  </si>
  <si>
    <t xml:space="preserve">        Total buildings and improvements</t>
  </si>
  <si>
    <t xml:space="preserve">   Salvage value of buildings/improvements</t>
  </si>
  <si>
    <t xml:space="preserve">   Depreciation of buildings/improvements</t>
  </si>
  <si>
    <t xml:space="preserve">   Interest rate on buildings/improvements</t>
  </si>
  <si>
    <t xml:space="preserve">   Insurance rate on buildings/improvements</t>
  </si>
  <si>
    <t xml:space="preserve">   Taxes rate on buildings/improvements</t>
  </si>
  <si>
    <t xml:space="preserve">   Salvage value of equipment</t>
  </si>
  <si>
    <t xml:space="preserve">   Depreciation of equipment</t>
  </si>
  <si>
    <t xml:space="preserve">   Interest rate of equipment</t>
  </si>
  <si>
    <t xml:space="preserve">   Insurance rate of equipment</t>
  </si>
  <si>
    <t xml:space="preserve">   Taxes rate of equipment</t>
  </si>
  <si>
    <t>Building repairs</t>
  </si>
  <si>
    <t>Equipment repairs</t>
  </si>
  <si>
    <t xml:space="preserve">       Total equipment</t>
  </si>
  <si>
    <t>FIXED COSTS PER HEIFER:</t>
  </si>
  <si>
    <t>Per Heifer</t>
  </si>
  <si>
    <t>Other - please specify</t>
  </si>
  <si>
    <t xml:space="preserve">   Other - please specify</t>
  </si>
  <si>
    <t xml:space="preserve">  Other - please specify</t>
  </si>
  <si>
    <t>Desired profit margin</t>
  </si>
  <si>
    <t>per heifer</t>
  </si>
  <si>
    <t>Feed Mixes</t>
  </si>
  <si>
    <t>% of Ration</t>
  </si>
  <si>
    <t>#1</t>
  </si>
  <si>
    <t>#2</t>
  </si>
  <si>
    <t>#3</t>
  </si>
  <si>
    <t>#4</t>
  </si>
  <si>
    <t>Feed Ingredients</t>
  </si>
  <si>
    <t>Total</t>
  </si>
  <si>
    <t>Lbs Per Day</t>
  </si>
  <si>
    <t>Pasture (dry matter)</t>
  </si>
  <si>
    <t>FEED COST PER DAY PER PERIOD</t>
  </si>
  <si>
    <t>COSTS PER HEIFER:</t>
  </si>
  <si>
    <t>Please specify</t>
  </si>
  <si>
    <t>Feed Mix #1</t>
  </si>
  <si>
    <t>Cost of feed mix $/lb</t>
  </si>
  <si>
    <t>Feed Mix #2</t>
  </si>
  <si>
    <t>Feed Mix #3</t>
  </si>
  <si>
    <t>Feed Mix #4</t>
  </si>
  <si>
    <t>Days on ration</t>
  </si>
  <si>
    <t>TOTAL FEED COSTS (6 to 12 months)</t>
  </si>
  <si>
    <t>TOTAL FEED COSTS (12 to 24 months)</t>
  </si>
  <si>
    <t>Expected days on this ration (per season)</t>
  </si>
  <si>
    <t xml:space="preserve">  12 to 24 months</t>
  </si>
  <si>
    <t>Percent culled within 60 days of arrival</t>
  </si>
  <si>
    <t>Price of culled heifers within 60 days</t>
  </si>
  <si>
    <t>Percent culled after failing to breed</t>
  </si>
  <si>
    <t xml:space="preserve">Price of culled non-breeding heifers </t>
  </si>
  <si>
    <t>Death loss (after breeding)</t>
  </si>
  <si>
    <t xml:space="preserve">  1. Initial cost of heifer</t>
  </si>
  <si>
    <t>Arrival weight of calf</t>
  </si>
  <si>
    <t>Death loss (before breeding)</t>
  </si>
  <si>
    <t>Estimated value of heifer at breeding</t>
  </si>
  <si>
    <t>$</t>
  </si>
  <si>
    <t xml:space="preserve">$ </t>
  </si>
  <si>
    <t xml:space="preserve">  3. Death loss</t>
  </si>
  <si>
    <t xml:space="preserve">  4. Feed </t>
  </si>
  <si>
    <t xml:space="preserve">  5. Labor </t>
  </si>
  <si>
    <t xml:space="preserve">  6. Veterinary, drugs, and supplies</t>
  </si>
  <si>
    <t xml:space="preserve">  7. Breeding costs for A.I. services</t>
  </si>
  <si>
    <t xml:space="preserve">  8. Transportation and marketing costs</t>
  </si>
  <si>
    <t xml:space="preserve">  9. Utilities, fuel, and oil</t>
  </si>
  <si>
    <t>10. Building and equipment repairs</t>
  </si>
  <si>
    <t>11. Miscellaneous and other expenses</t>
  </si>
  <si>
    <t>12. Depreciation on buildings and equipment</t>
  </si>
  <si>
    <t>13. Interest on buildings and equipment</t>
  </si>
  <si>
    <t>14. Insurance and taxes on buildings and equipment</t>
  </si>
  <si>
    <t>Expected days on this ration (per stage)</t>
  </si>
  <si>
    <t>Feed Costs</t>
  </si>
  <si>
    <t>Days on Feed</t>
  </si>
  <si>
    <t>PRODUCTION INFORMATION:</t>
  </si>
  <si>
    <t>CULLING AND DEATH LOSS INFORMATION:</t>
  </si>
  <si>
    <t>Expected ADG for Period</t>
  </si>
  <si>
    <t>User Defined</t>
  </si>
  <si>
    <t>Calculated</t>
  </si>
  <si>
    <t>Name of Farm:</t>
  </si>
  <si>
    <t>Jack &amp; Jill Heifer Ranch</t>
  </si>
  <si>
    <t>Cost Estimate</t>
  </si>
  <si>
    <t>Name of Cost Estimate:</t>
  </si>
  <si>
    <t>Pre-breeding Ration</t>
  </si>
  <si>
    <t>Post Breeding Ration</t>
  </si>
  <si>
    <t xml:space="preserve">  2. Net cost of culls</t>
  </si>
  <si>
    <t>$ per service</t>
  </si>
  <si>
    <t>services</t>
  </si>
  <si>
    <t>Total herd capacity of farm</t>
  </si>
  <si>
    <t xml:space="preserve"> # of heifers</t>
  </si>
  <si>
    <t>total</t>
  </si>
  <si>
    <t xml:space="preserve">  Tractor</t>
  </si>
  <si>
    <t xml:space="preserve">  Brush hog</t>
  </si>
  <si>
    <t>Total buildings and equipment investment</t>
  </si>
  <si>
    <t>of total investment</t>
  </si>
  <si>
    <t>Per Day</t>
  </si>
  <si>
    <t>Forages</t>
  </si>
  <si>
    <t>Feed Requirements for Raising Replacement Heifer (6 to 12 months)</t>
  </si>
  <si>
    <t>Feed Requirements for Raising Replacement Heifer (12 to 24 months)</t>
  </si>
  <si>
    <t>Price</t>
  </si>
  <si>
    <t>Unit</t>
  </si>
  <si>
    <t>Price per lb</t>
  </si>
  <si>
    <t>Feed loss %</t>
  </si>
  <si>
    <t>List of Feeds</t>
  </si>
  <si>
    <t>Soyhulls</t>
  </si>
  <si>
    <t>Mineral vitamin premix w/ ionophore</t>
  </si>
  <si>
    <t>per ton</t>
  </si>
  <si>
    <t>per lb.</t>
  </si>
  <si>
    <t>Feed Mixes (optional)</t>
  </si>
  <si>
    <t xml:space="preserve">    (without feeding loss)</t>
  </si>
  <si>
    <r>
      <t xml:space="preserve">TOTAL COST PER HEIFER RAISED $/head </t>
    </r>
    <r>
      <rPr>
        <sz val="9"/>
        <color indexed="8"/>
        <rFont val="Calibri"/>
        <family val="2"/>
      </rPr>
      <t>(includes purchase cost)</t>
    </r>
  </si>
  <si>
    <r>
      <t xml:space="preserve">TOTAL COST PER HEIFER RAISED $/day </t>
    </r>
    <r>
      <rPr>
        <sz val="9"/>
        <color indexed="8"/>
        <rFont val="Calibri"/>
        <family val="2"/>
      </rPr>
      <t>(excludes purchase cost)</t>
    </r>
  </si>
  <si>
    <r>
      <t xml:space="preserve">TOTAL COST PER HEIFER RAISED $/lb gain </t>
    </r>
    <r>
      <rPr>
        <sz val="9"/>
        <color indexed="8"/>
        <rFont val="Calibri"/>
        <family val="2"/>
      </rPr>
      <t>(excludes purchase cost)</t>
    </r>
  </si>
  <si>
    <t xml:space="preserve">   Scales &amp; shed</t>
  </si>
  <si>
    <t xml:space="preserve">  Pickup Truck</t>
  </si>
  <si>
    <t xml:space="preserve">  2 Trailers</t>
  </si>
  <si>
    <t>Arrival to 6 months</t>
  </si>
  <si>
    <t>Total (Arrival to 24 months)</t>
  </si>
  <si>
    <t>Commercial Agriculture Program</t>
  </si>
  <si>
    <t xml:space="preserve">Funding for this project provided by the Missouri Dairy Growth Council  </t>
  </si>
  <si>
    <t>15. Interest on heifer and operating capital</t>
  </si>
  <si>
    <t xml:space="preserve">16. Planned profit margin </t>
  </si>
  <si>
    <t xml:space="preserve">   Breeding shed</t>
  </si>
  <si>
    <t>Note: Calculated and user defined days on ration need to match</t>
  </si>
  <si>
    <t>Contract Grower Cost Estimator Tool</t>
  </si>
  <si>
    <t>Instructions</t>
  </si>
  <si>
    <t xml:space="preserve">the rations. This information will only have to be entered once and the rest of the sheet will allow the user to </t>
  </si>
  <si>
    <t>tool that allows the user to develop a feed mix that will be used during a certain stage.  This feed mix will also</t>
  </si>
  <si>
    <t xml:space="preserve">will be colored red.   </t>
  </si>
  <si>
    <t xml:space="preserve">For the custom dairy heifer grower, this spreadsheet allows the user to estimate the cost of raising batches of heifers under different feed cost scenarios and various weight, ADG and contract specifications.  </t>
  </si>
  <si>
    <r>
      <t xml:space="preserve">2. On the </t>
    </r>
    <r>
      <rPr>
        <b/>
        <sz val="11"/>
        <color indexed="8"/>
        <rFont val="Calibri"/>
        <family val="2"/>
      </rPr>
      <t>Input</t>
    </r>
    <r>
      <rPr>
        <sz val="11"/>
        <color theme="1"/>
        <rFont val="Calibri"/>
        <family val="2"/>
      </rPr>
      <t xml:space="preserve"> worksheet, enter all of the production criteria specific to the cost estimate.</t>
    </r>
  </si>
  <si>
    <r>
      <t xml:space="preserve">1. All cells that are blue can be entered and edited by the user in the </t>
    </r>
    <r>
      <rPr>
        <b/>
        <sz val="11"/>
        <color indexed="8"/>
        <rFont val="Calibri"/>
        <family val="2"/>
      </rPr>
      <t>Input</t>
    </r>
    <r>
      <rPr>
        <sz val="11"/>
        <color theme="1"/>
        <rFont val="Calibri"/>
        <family val="2"/>
      </rPr>
      <t xml:space="preserve"> and </t>
    </r>
    <r>
      <rPr>
        <b/>
        <sz val="11"/>
        <color indexed="8"/>
        <rFont val="Calibri"/>
        <family val="2"/>
      </rPr>
      <t>Feed</t>
    </r>
    <r>
      <rPr>
        <sz val="11"/>
        <color theme="1"/>
        <rFont val="Calibri"/>
        <family val="2"/>
      </rPr>
      <t xml:space="preserve"> worksheets.</t>
    </r>
  </si>
  <si>
    <r>
      <t>3.  On the</t>
    </r>
    <r>
      <rPr>
        <b/>
        <sz val="11"/>
        <color indexed="8"/>
        <rFont val="Calibri"/>
        <family val="2"/>
      </rPr>
      <t xml:space="preserve"> Feed </t>
    </r>
    <r>
      <rPr>
        <sz val="11"/>
        <color theme="1"/>
        <rFont val="Calibri"/>
        <family val="2"/>
      </rPr>
      <t>worksheet, the user can input all of the feed/forages and costs that will be used in developing</t>
    </r>
  </si>
  <si>
    <t>pick from a drop down lists, which particular feed/forage will be used per stage of growth.  There is an optional</t>
  </si>
  <si>
    <r>
      <rPr>
        <sz val="11"/>
        <color indexed="60"/>
        <rFont val="Calibri"/>
        <family val="2"/>
      </rPr>
      <t>A critical component is that the calculated and user defined days on feed must match</t>
    </r>
    <r>
      <rPr>
        <sz val="11"/>
        <color theme="1"/>
        <rFont val="Calibri"/>
        <family val="2"/>
      </rPr>
      <t xml:space="preserve">, otherwise these numbers </t>
    </r>
  </si>
  <si>
    <r>
      <t>could be on a (</t>
    </r>
    <r>
      <rPr>
        <b/>
        <sz val="11"/>
        <color indexed="8"/>
        <rFont val="Calibri"/>
        <family val="2"/>
      </rPr>
      <t>$ per heifer</t>
    </r>
    <r>
      <rPr>
        <sz val="11"/>
        <color theme="1"/>
        <rFont val="Calibri"/>
        <family val="2"/>
      </rPr>
      <t>),(</t>
    </r>
    <r>
      <rPr>
        <b/>
        <sz val="11"/>
        <color indexed="8"/>
        <rFont val="Calibri"/>
        <family val="2"/>
      </rPr>
      <t>$/Day</t>
    </r>
    <r>
      <rPr>
        <sz val="11"/>
        <color theme="1"/>
        <rFont val="Calibri"/>
        <family val="2"/>
      </rPr>
      <t>) or (</t>
    </r>
    <r>
      <rPr>
        <b/>
        <sz val="11"/>
        <color indexed="8"/>
        <rFont val="Calibri"/>
        <family val="2"/>
      </rPr>
      <t>$/ lb of gain</t>
    </r>
    <r>
      <rPr>
        <sz val="11"/>
        <color theme="1"/>
        <rFont val="Calibri"/>
        <family val="2"/>
      </rPr>
      <t xml:space="preserve">) basis.  </t>
    </r>
  </si>
  <si>
    <t xml:space="preserve">5.  If anyone would like a spreadsheet with unprotected cells, please contact Joe Horner at (573) 882-9339 </t>
  </si>
  <si>
    <r>
      <t xml:space="preserve">or </t>
    </r>
    <r>
      <rPr>
        <sz val="11"/>
        <color indexed="30"/>
        <rFont val="Calibri"/>
        <family val="2"/>
      </rPr>
      <t>hornerj@missouri.edu</t>
    </r>
  </si>
  <si>
    <t xml:space="preserve">be included in the drop down menu.  Average daily gain per stage can be changed by the user and the program will </t>
  </si>
  <si>
    <t>calculate the days on feed.  A key component of this spreadsheet is the ability to assign days on feed per the season used.</t>
  </si>
  <si>
    <r>
      <t xml:space="preserve">4.  All results will be shown on the </t>
    </r>
    <r>
      <rPr>
        <b/>
        <sz val="11"/>
        <color indexed="8"/>
        <rFont val="Calibri"/>
        <family val="2"/>
      </rPr>
      <t>Budget</t>
    </r>
    <r>
      <rPr>
        <sz val="11"/>
        <color theme="1"/>
        <rFont val="Calibri"/>
        <family val="2"/>
      </rPr>
      <t xml:space="preserve"> worksheet.  The user will have the ability to see what the cost estimates</t>
    </r>
  </si>
  <si>
    <t>Buy at 200 pounds -- Sell at 24 months</t>
  </si>
  <si>
    <t>Wheat Midds</t>
  </si>
  <si>
    <t>LABOR COSTS</t>
  </si>
  <si>
    <t>Monthly labor costs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</si>
</sst>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409]#,##0.00;[Red]\-[$$-409]#,##0.00"/>
    <numFmt numFmtId="168" formatCode="0.00;[Red]\-0.00"/>
    <numFmt numFmtId="169" formatCode="0.00%;[Red]\-0.00%"/>
    <numFmt numFmtId="170" formatCode="[$$-409]#,##0;[Red]\-[$$-409]#,##0"/>
    <numFmt numFmtId="171" formatCode="[$$-409]#,##0.00"/>
    <numFmt numFmtId="172" formatCode="0.0%;[Red]\-0.0%"/>
    <numFmt numFmtId="173" formatCode="[$$-409]#,##0"/>
    <numFmt numFmtId="174" formatCode=";;;"/>
    <numFmt numFmtId="175" formatCode="0.0;[Red]\-0.0"/>
    <numFmt numFmtId="176" formatCode="[$$-409]#,##0.00;[Red][$$-409]#,##0.00"/>
    <numFmt numFmtId="177" formatCode="#,##0.0"/>
    <numFmt numFmtId="178" formatCode="&quot;$&quot;#,##0.0000"/>
    <numFmt numFmtId="179" formatCode="&quot;$&quot;#,##0.000"/>
    <numFmt numFmtId="180" formatCode="&quot;$&quot;#,##0.0"/>
    <numFmt numFmtId="181" formatCode="&quot;$&quot;#,##0"/>
    <numFmt numFmtId="182" formatCode="[$$-409]#,##0.0"/>
    <numFmt numFmtId="183" formatCode="[$$-409]#,##0.0;[Red]\-[$$-409]#,##0.0"/>
    <numFmt numFmtId="184" formatCode="[$-409]dddd\,\ mmmm\ dd\,\ yyyy"/>
    <numFmt numFmtId="185" formatCode="m/d;@"/>
    <numFmt numFmtId="186" formatCode="#,##0.000"/>
    <numFmt numFmtId="187" formatCode="0.000"/>
    <numFmt numFmtId="188" formatCode="0.000000"/>
    <numFmt numFmtId="189" formatCode="0.00000"/>
    <numFmt numFmtId="190" formatCode="0.0000"/>
    <numFmt numFmtId="191" formatCode="&quot;$&quot;#,##0.00000"/>
    <numFmt numFmtId="192" formatCode="_(&quot;$&quot;* #,##0.0_);_(&quot;$&quot;* \(#,##0.0\);_(&quot;$&quot;* &quot;-&quot;??_);_(@_)"/>
    <numFmt numFmtId="193" formatCode="_(&quot;$&quot;* #,##0_);_(&quot;$&quot;* \(#,##0\);_(&quot;$&quot;* &quot;-&quot;??_);_(@_)"/>
    <numFmt numFmtId="194" formatCode="&quot;Yes&quot;;&quot;Yes&quot;;&quot;No&quot;"/>
    <numFmt numFmtId="195" formatCode="&quot;True&quot;;&quot;True&quot;;&quot;False&quot;"/>
    <numFmt numFmtId="196" formatCode="&quot;On&quot;;&quot;On&quot;;&quot;Off&quot;"/>
    <numFmt numFmtId="197" formatCode="[$€-2]\ #,##0.00_);[Red]\([$€-2]\ #,##0.00\)"/>
  </numFmts>
  <fonts count="67">
    <font>
      <sz val="11"/>
      <color theme="1"/>
      <name val="Calibri"/>
      <family val="2"/>
    </font>
    <font>
      <sz val="11"/>
      <color indexed="8"/>
      <name val="Calibri"/>
      <family val="2"/>
    </font>
    <font>
      <sz val="10"/>
      <name val="Arial"/>
      <family val="2"/>
    </font>
    <font>
      <sz val="12"/>
      <name val="Arial"/>
      <family val="2"/>
    </font>
    <font>
      <b/>
      <sz val="11"/>
      <name val="Times New Roman"/>
      <family val="1"/>
    </font>
    <font>
      <sz val="9"/>
      <color indexed="8"/>
      <name val="Calibri"/>
      <family val="2"/>
    </font>
    <font>
      <b/>
      <sz val="11"/>
      <color indexed="8"/>
      <name val="Calibri"/>
      <family val="2"/>
    </font>
    <font>
      <sz val="11"/>
      <color indexed="60"/>
      <name val="Calibri"/>
      <family val="2"/>
    </font>
    <font>
      <sz val="11"/>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sz val="12"/>
      <name val="Calibri"/>
      <family val="2"/>
    </font>
    <font>
      <sz val="10"/>
      <color indexed="8"/>
      <name val="Calibri"/>
      <family val="2"/>
    </font>
    <font>
      <u val="single"/>
      <sz val="12"/>
      <name val="Calibri"/>
      <family val="2"/>
    </font>
    <font>
      <b/>
      <sz val="12"/>
      <name val="Calibri"/>
      <family val="2"/>
    </font>
    <font>
      <sz val="10"/>
      <color indexed="10"/>
      <name val="Calibri"/>
      <family val="2"/>
    </font>
    <font>
      <b/>
      <sz val="12"/>
      <color indexed="9"/>
      <name val="Calibri"/>
      <family val="2"/>
    </font>
    <font>
      <sz val="12"/>
      <color indexed="9"/>
      <name val="Calibri"/>
      <family val="2"/>
    </font>
    <font>
      <sz val="12"/>
      <color indexed="12"/>
      <name val="Calibri"/>
      <family val="2"/>
    </font>
    <font>
      <b/>
      <sz val="12"/>
      <color indexed="8"/>
      <name val="Calibri"/>
      <family val="2"/>
    </font>
    <font>
      <b/>
      <sz val="11"/>
      <color indexed="10"/>
      <name val="Times New Roman"/>
      <family val="1"/>
    </font>
    <font>
      <b/>
      <sz val="10"/>
      <name val="Calibri"/>
      <family val="2"/>
    </font>
    <font>
      <sz val="12"/>
      <color indexed="10"/>
      <name val="Calibri"/>
      <family val="2"/>
    </font>
    <font>
      <sz val="10"/>
      <color indexed="9"/>
      <name val="Calibri"/>
      <family val="2"/>
    </font>
    <font>
      <b/>
      <sz val="10"/>
      <color indexed="17"/>
      <name val="Calibri"/>
      <family val="2"/>
    </font>
    <font>
      <b/>
      <sz val="16"/>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rgb="FFFF0000"/>
      <name val="Calibri"/>
      <family val="2"/>
    </font>
    <font>
      <b/>
      <sz val="12"/>
      <color theme="0"/>
      <name val="Calibri"/>
      <family val="2"/>
    </font>
    <font>
      <sz val="12"/>
      <color theme="0"/>
      <name val="Calibri"/>
      <family val="2"/>
    </font>
    <font>
      <b/>
      <sz val="11"/>
      <color rgb="FFFF0000"/>
      <name val="Times New Roman"/>
      <family val="1"/>
    </font>
    <font>
      <sz val="12"/>
      <color rgb="FFFF0000"/>
      <name val="Calibri"/>
      <family val="2"/>
    </font>
    <font>
      <sz val="10"/>
      <color theme="0"/>
      <name val="Calibri"/>
      <family val="2"/>
    </font>
    <font>
      <sz val="10"/>
      <color theme="1"/>
      <name val="Calibri"/>
      <family val="2"/>
    </font>
    <font>
      <b/>
      <sz val="10"/>
      <color theme="6" tint="-0.4999699890613556"/>
      <name val="Calibri"/>
      <family val="2"/>
    </font>
    <font>
      <b/>
      <sz val="16"/>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4999699890613556"/>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top style="thin">
        <color indexed="8"/>
      </top>
      <bottom/>
    </border>
    <border>
      <left style="medium"/>
      <right/>
      <top/>
      <bottom style="thin"/>
    </border>
    <border>
      <left/>
      <right style="medium"/>
      <top/>
      <bottom style="thin"/>
    </border>
    <border>
      <left>
        <color indexed="63"/>
      </left>
      <right style="medium"/>
      <top>
        <color indexed="63"/>
      </top>
      <bottom>
        <color indexed="63"/>
      </bottom>
    </border>
    <border>
      <left/>
      <right style="medium"/>
      <top style="thin">
        <color indexed="8"/>
      </top>
      <bottom/>
    </border>
    <border>
      <left style="medium"/>
      <right/>
      <top style="thin">
        <color indexed="8"/>
      </top>
      <bottom style="medium"/>
    </border>
    <border>
      <left/>
      <right style="medium"/>
      <top style="thin">
        <color indexed="8"/>
      </top>
      <bottom style="medium"/>
    </border>
    <border>
      <left style="medium"/>
      <right>
        <color indexed="63"/>
      </right>
      <top>
        <color indexed="63"/>
      </top>
      <bottom style="medium"/>
    </border>
    <border>
      <left style="medium"/>
      <right/>
      <top style="thin"/>
      <bottom style="thin"/>
    </border>
    <border>
      <left>
        <color indexed="63"/>
      </left>
      <right>
        <color indexed="63"/>
      </right>
      <top style="thin"/>
      <bottom style="thin"/>
    </border>
    <border>
      <left>
        <color indexed="63"/>
      </left>
      <right/>
      <top/>
      <bottom style="thin"/>
    </border>
    <border>
      <left/>
      <right/>
      <top style="thin"/>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right/>
      <top/>
      <bottom style="medium"/>
    </border>
    <border>
      <left style="medium"/>
      <right style="medium"/>
      <top style="medium"/>
      <bottom>
        <color indexed="63"/>
      </bottom>
    </border>
    <border>
      <left style="medium"/>
      <right style="medium"/>
      <top style="medium"/>
      <bottom style="medium"/>
    </border>
    <border>
      <left style="medium"/>
      <right/>
      <top style="thin"/>
      <bottom style="medium"/>
    </border>
    <border>
      <left/>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7">
    <xf numFmtId="0" fontId="0" fillId="0" borderId="0" xfId="0" applyFont="1" applyAlignment="1">
      <alignment/>
    </xf>
    <xf numFmtId="0" fontId="23" fillId="0" borderId="0" xfId="57" applyNumberFormat="1" applyFont="1" applyFill="1" applyBorder="1" applyAlignment="1" applyProtection="1">
      <alignment/>
      <protection/>
    </xf>
    <xf numFmtId="0" fontId="24" fillId="0" borderId="0" xfId="57" applyNumberFormat="1" applyFont="1" applyBorder="1" applyAlignment="1" applyProtection="1">
      <alignment/>
      <protection/>
    </xf>
    <xf numFmtId="170" fontId="25" fillId="0" borderId="0" xfId="57" applyNumberFormat="1" applyFont="1" applyFill="1" applyBorder="1" applyAlignment="1" applyProtection="1">
      <alignment/>
      <protection/>
    </xf>
    <xf numFmtId="2" fontId="24" fillId="0" borderId="0" xfId="57" applyNumberFormat="1" applyFont="1" applyBorder="1" applyAlignment="1" applyProtection="1">
      <alignment/>
      <protection/>
    </xf>
    <xf numFmtId="171" fontId="24" fillId="0" borderId="0" xfId="57" applyNumberFormat="1" applyFont="1" applyBorder="1" applyAlignment="1" applyProtection="1">
      <alignment/>
      <protection/>
    </xf>
    <xf numFmtId="173" fontId="24" fillId="0" borderId="0" xfId="57" applyNumberFormat="1" applyFont="1" applyBorder="1" applyAlignment="1" applyProtection="1">
      <alignment/>
      <protection/>
    </xf>
    <xf numFmtId="0" fontId="24" fillId="0" borderId="0" xfId="57" applyNumberFormat="1" applyFont="1" applyFill="1" applyBorder="1" applyAlignment="1" applyProtection="1">
      <alignment/>
      <protection/>
    </xf>
    <xf numFmtId="0" fontId="26" fillId="0" borderId="0" xfId="57" applyNumberFormat="1" applyFont="1" applyBorder="1" applyAlignment="1" applyProtection="1">
      <alignment horizontal="right"/>
      <protection/>
    </xf>
    <xf numFmtId="167" fontId="24" fillId="0" borderId="0" xfId="57" applyNumberFormat="1" applyFont="1" applyFill="1" applyBorder="1" applyAlignment="1" applyProtection="1">
      <alignment/>
      <protection/>
    </xf>
    <xf numFmtId="167" fontId="23" fillId="0" borderId="0" xfId="57" applyNumberFormat="1" applyFont="1" applyFill="1" applyBorder="1" applyAlignment="1" applyProtection="1">
      <alignment/>
      <protection/>
    </xf>
    <xf numFmtId="170" fontId="23" fillId="0" borderId="0" xfId="57" applyNumberFormat="1" applyFont="1" applyFill="1" applyBorder="1" applyAlignment="1" applyProtection="1">
      <alignment/>
      <protection/>
    </xf>
    <xf numFmtId="0" fontId="24" fillId="0" borderId="0" xfId="57" applyNumberFormat="1" applyFont="1" applyBorder="1" applyProtection="1">
      <alignment/>
      <protection/>
    </xf>
    <xf numFmtId="0" fontId="25" fillId="0" borderId="0" xfId="57" applyNumberFormat="1" applyFont="1" applyFill="1" applyBorder="1" applyAlignment="1" applyProtection="1">
      <alignment horizontal="center"/>
      <protection/>
    </xf>
    <xf numFmtId="0" fontId="24" fillId="0" borderId="0" xfId="58" applyFont="1" applyProtection="1">
      <alignment/>
      <protection/>
    </xf>
    <xf numFmtId="0" fontId="24" fillId="0" borderId="0" xfId="58" applyFont="1" applyBorder="1" applyProtection="1">
      <alignment/>
      <protection/>
    </xf>
    <xf numFmtId="0" fontId="24" fillId="0" borderId="0" xfId="58" applyNumberFormat="1" applyFont="1" applyAlignment="1" applyProtection="1">
      <alignment/>
      <protection/>
    </xf>
    <xf numFmtId="0" fontId="24" fillId="0" borderId="0" xfId="58" applyNumberFormat="1" applyFont="1" applyBorder="1" applyAlignment="1" applyProtection="1">
      <alignment/>
      <protection/>
    </xf>
    <xf numFmtId="0" fontId="24" fillId="0" borderId="10" xfId="58" applyNumberFormat="1" applyFont="1" applyBorder="1" applyAlignment="1" applyProtection="1">
      <alignment/>
      <protection/>
    </xf>
    <xf numFmtId="0" fontId="24" fillId="0" borderId="11" xfId="58" applyNumberFormat="1" applyFont="1" applyBorder="1" applyAlignment="1" applyProtection="1">
      <alignment/>
      <protection/>
    </xf>
    <xf numFmtId="0" fontId="27" fillId="0" borderId="12" xfId="58" applyNumberFormat="1" applyFont="1" applyBorder="1" applyAlignment="1" applyProtection="1">
      <alignment/>
      <protection/>
    </xf>
    <xf numFmtId="0" fontId="27" fillId="0" borderId="13" xfId="58" applyNumberFormat="1" applyFont="1" applyBorder="1" applyAlignment="1" applyProtection="1">
      <alignment horizontal="right"/>
      <protection/>
    </xf>
    <xf numFmtId="171" fontId="24" fillId="0" borderId="14" xfId="58" applyNumberFormat="1" applyFont="1" applyBorder="1" applyAlignment="1" applyProtection="1" quotePrefix="1">
      <alignment/>
      <protection/>
    </xf>
    <xf numFmtId="171" fontId="24" fillId="0" borderId="15" xfId="58" applyNumberFormat="1" applyFont="1" applyBorder="1" applyAlignment="1" applyProtection="1">
      <alignment/>
      <protection/>
    </xf>
    <xf numFmtId="0" fontId="24" fillId="0" borderId="16" xfId="58" applyNumberFormat="1" applyFont="1" applyBorder="1" applyAlignment="1" applyProtection="1">
      <alignment/>
      <protection/>
    </xf>
    <xf numFmtId="0" fontId="24" fillId="0" borderId="17" xfId="58" applyNumberFormat="1" applyFont="1" applyBorder="1" applyAlignment="1" applyProtection="1">
      <alignment/>
      <protection/>
    </xf>
    <xf numFmtId="0" fontId="27" fillId="0" borderId="14" xfId="58" applyNumberFormat="1" applyFont="1" applyBorder="1" applyAlignment="1" applyProtection="1">
      <alignment horizontal="centerContinuous"/>
      <protection/>
    </xf>
    <xf numFmtId="0" fontId="56" fillId="0" borderId="0" xfId="0" applyFont="1" applyAlignment="1">
      <alignment/>
    </xf>
    <xf numFmtId="0" fontId="56" fillId="0" borderId="0" xfId="0" applyFont="1" applyBorder="1" applyAlignment="1">
      <alignment/>
    </xf>
    <xf numFmtId="0" fontId="23" fillId="0" borderId="0" xfId="57" applyNumberFormat="1" applyFont="1" applyFill="1" applyBorder="1" applyAlignment="1" applyProtection="1" quotePrefix="1">
      <alignment/>
      <protection/>
    </xf>
    <xf numFmtId="0" fontId="23" fillId="0" borderId="0" xfId="57" applyNumberFormat="1" applyFont="1" applyFill="1" applyBorder="1" applyAlignment="1" applyProtection="1">
      <alignment vertical="center"/>
      <protection/>
    </xf>
    <xf numFmtId="173" fontId="24" fillId="0" borderId="0" xfId="57" applyNumberFormat="1" applyFont="1" applyFill="1" applyBorder="1" applyAlignment="1" applyProtection="1">
      <alignment/>
      <protection/>
    </xf>
    <xf numFmtId="0" fontId="26" fillId="0" borderId="0" xfId="57" applyNumberFormat="1" applyFont="1" applyBorder="1" applyAlignment="1" applyProtection="1">
      <alignment horizontal="center"/>
      <protection/>
    </xf>
    <xf numFmtId="0" fontId="23" fillId="0" borderId="10" xfId="57" applyNumberFormat="1" applyFont="1" applyFill="1" applyBorder="1" applyAlignment="1" applyProtection="1">
      <alignment/>
      <protection/>
    </xf>
    <xf numFmtId="167" fontId="23" fillId="0" borderId="14" xfId="57" applyNumberFormat="1" applyFont="1" applyFill="1" applyBorder="1" applyAlignment="1" applyProtection="1">
      <alignment/>
      <protection/>
    </xf>
    <xf numFmtId="0" fontId="23" fillId="0" borderId="10" xfId="57" applyNumberFormat="1" applyFont="1" applyFill="1" applyBorder="1" applyAlignment="1" applyProtection="1">
      <alignment vertical="center"/>
      <protection/>
    </xf>
    <xf numFmtId="165" fontId="23" fillId="0" borderId="14" xfId="57" applyNumberFormat="1" applyFont="1" applyFill="1" applyBorder="1" applyAlignment="1" applyProtection="1">
      <alignment/>
      <protection/>
    </xf>
    <xf numFmtId="167" fontId="23" fillId="0" borderId="14" xfId="57" applyNumberFormat="1" applyFont="1" applyFill="1" applyBorder="1" applyAlignment="1" applyProtection="1" quotePrefix="1">
      <alignment/>
      <protection/>
    </xf>
    <xf numFmtId="0" fontId="27" fillId="0" borderId="12" xfId="58" applyNumberFormat="1" applyFont="1" applyBorder="1" applyAlignment="1" applyProtection="1">
      <alignment horizontal="right"/>
      <protection/>
    </xf>
    <xf numFmtId="171" fontId="24" fillId="0" borderId="17" xfId="58" applyNumberFormat="1" applyFont="1" applyFill="1" applyBorder="1" applyAlignment="1" applyProtection="1">
      <alignment/>
      <protection/>
    </xf>
    <xf numFmtId="0" fontId="27" fillId="0" borderId="10" xfId="58" applyNumberFormat="1" applyFont="1" applyBorder="1" applyAlignment="1" applyProtection="1">
      <alignment horizontal="centerContinuous"/>
      <protection/>
    </xf>
    <xf numFmtId="171" fontId="24" fillId="0" borderId="17" xfId="58" applyNumberFormat="1" applyFont="1" applyBorder="1" applyAlignment="1" applyProtection="1">
      <alignment/>
      <protection/>
    </xf>
    <xf numFmtId="0" fontId="23" fillId="0" borderId="14" xfId="57" applyNumberFormat="1" applyFont="1" applyFill="1" applyBorder="1" applyAlignment="1" applyProtection="1">
      <alignment horizontal="center"/>
      <protection/>
    </xf>
    <xf numFmtId="0" fontId="56" fillId="0" borderId="10" xfId="0" applyFont="1" applyBorder="1" applyAlignment="1">
      <alignment/>
    </xf>
    <xf numFmtId="0" fontId="56" fillId="0" borderId="14" xfId="0" applyFont="1" applyBorder="1" applyAlignment="1">
      <alignment/>
    </xf>
    <xf numFmtId="170" fontId="23" fillId="0" borderId="14" xfId="57" applyNumberFormat="1" applyFont="1" applyFill="1" applyBorder="1" applyAlignment="1" applyProtection="1">
      <alignment vertical="center"/>
      <protection/>
    </xf>
    <xf numFmtId="0" fontId="24" fillId="0" borderId="10" xfId="58" applyFont="1" applyBorder="1" applyProtection="1">
      <alignment/>
      <protection/>
    </xf>
    <xf numFmtId="0" fontId="24" fillId="0" borderId="14" xfId="58" applyFont="1" applyBorder="1" applyProtection="1">
      <alignment/>
      <protection/>
    </xf>
    <xf numFmtId="0" fontId="24" fillId="0" borderId="18" xfId="58" applyFont="1" applyBorder="1" applyProtection="1">
      <alignment/>
      <protection/>
    </xf>
    <xf numFmtId="0" fontId="24" fillId="0" borderId="10" xfId="0" applyNumberFormat="1" applyFont="1" applyFill="1" applyBorder="1" applyAlignment="1" applyProtection="1">
      <alignment/>
      <protection/>
    </xf>
    <xf numFmtId="0" fontId="24" fillId="0" borderId="18" xfId="0" applyNumberFormat="1" applyFont="1" applyFill="1" applyBorder="1" applyAlignment="1" applyProtection="1">
      <alignment/>
      <protection/>
    </xf>
    <xf numFmtId="0" fontId="27" fillId="0" borderId="14" xfId="58" applyNumberFormat="1" applyFont="1" applyFill="1" applyBorder="1" applyAlignment="1" applyProtection="1">
      <alignment horizontal="centerContinuous"/>
      <protection/>
    </xf>
    <xf numFmtId="0" fontId="27" fillId="0" borderId="19" xfId="58" applyNumberFormat="1" applyFont="1" applyBorder="1" applyAlignment="1" applyProtection="1">
      <alignment horizontal="centerContinuous"/>
      <protection/>
    </xf>
    <xf numFmtId="0" fontId="27" fillId="0" borderId="19" xfId="58" applyNumberFormat="1" applyFont="1" applyBorder="1" applyAlignment="1" applyProtection="1">
      <alignment/>
      <protection/>
    </xf>
    <xf numFmtId="0" fontId="27" fillId="0" borderId="20" xfId="58" applyNumberFormat="1" applyFont="1" applyBorder="1" applyAlignment="1" applyProtection="1">
      <alignment/>
      <protection/>
    </xf>
    <xf numFmtId="0" fontId="24" fillId="0" borderId="19" xfId="58" applyNumberFormat="1" applyFont="1" applyBorder="1" applyAlignment="1" applyProtection="1">
      <alignment/>
      <protection/>
    </xf>
    <xf numFmtId="0" fontId="24" fillId="0" borderId="12" xfId="58" applyNumberFormat="1" applyFont="1" applyBorder="1" applyAlignment="1" applyProtection="1">
      <alignment/>
      <protection/>
    </xf>
    <xf numFmtId="0" fontId="27" fillId="0" borderId="12" xfId="58" applyNumberFormat="1" applyFont="1" applyBorder="1" applyAlignment="1" applyProtection="1">
      <alignment horizontal="centerContinuous"/>
      <protection/>
    </xf>
    <xf numFmtId="0" fontId="27" fillId="0" borderId="21" xfId="58" applyNumberFormat="1" applyFont="1" applyBorder="1" applyAlignment="1" applyProtection="1">
      <alignment/>
      <protection/>
    </xf>
    <xf numFmtId="3" fontId="24" fillId="0" borderId="0" xfId="58" applyNumberFormat="1" applyFont="1" applyBorder="1" applyAlignment="1" applyProtection="1">
      <alignment/>
      <protection/>
    </xf>
    <xf numFmtId="171" fontId="24" fillId="0" borderId="22" xfId="58" applyNumberFormat="1" applyFont="1" applyBorder="1" applyAlignment="1" applyProtection="1">
      <alignment/>
      <protection/>
    </xf>
    <xf numFmtId="3" fontId="24" fillId="0" borderId="22" xfId="58" applyNumberFormat="1" applyFont="1" applyBorder="1" applyAlignment="1" applyProtection="1">
      <alignment/>
      <protection/>
    </xf>
    <xf numFmtId="1" fontId="24" fillId="0" borderId="23" xfId="58" applyNumberFormat="1" applyFont="1" applyBorder="1" applyAlignment="1" applyProtection="1">
      <alignment horizontal="center"/>
      <protection/>
    </xf>
    <xf numFmtId="1" fontId="56" fillId="0" borderId="24" xfId="58" applyNumberFormat="1" applyFont="1" applyBorder="1" applyAlignment="1" applyProtection="1">
      <alignment horizontal="center"/>
      <protection/>
    </xf>
    <xf numFmtId="171" fontId="24" fillId="0" borderId="0" xfId="58" applyNumberFormat="1" applyFont="1" applyFill="1" applyBorder="1" applyAlignment="1" applyProtection="1">
      <alignment/>
      <protection/>
    </xf>
    <xf numFmtId="170" fontId="57" fillId="0" borderId="0" xfId="57" applyNumberFormat="1" applyFont="1" applyFill="1" applyBorder="1" applyAlignment="1" applyProtection="1">
      <alignment/>
      <protection/>
    </xf>
    <xf numFmtId="166" fontId="24" fillId="2" borderId="0" xfId="57" applyNumberFormat="1" applyFont="1" applyFill="1" applyBorder="1" applyAlignment="1" applyProtection="1">
      <alignment/>
      <protection locked="0"/>
    </xf>
    <xf numFmtId="0" fontId="24" fillId="2" borderId="0" xfId="57" applyNumberFormat="1" applyFont="1" applyFill="1" applyBorder="1" applyAlignment="1" applyProtection="1">
      <alignment/>
      <protection locked="0"/>
    </xf>
    <xf numFmtId="10" fontId="24" fillId="2" borderId="0" xfId="57" applyNumberFormat="1" applyFont="1" applyFill="1" applyBorder="1" applyAlignment="1" applyProtection="1">
      <alignment/>
      <protection locked="0"/>
    </xf>
    <xf numFmtId="171" fontId="24" fillId="2" borderId="0" xfId="57" applyNumberFormat="1" applyFont="1" applyFill="1" applyBorder="1" applyAlignment="1" applyProtection="1">
      <alignment/>
      <protection locked="0"/>
    </xf>
    <xf numFmtId="173" fontId="24" fillId="2" borderId="0" xfId="57" applyNumberFormat="1" applyFont="1" applyFill="1" applyBorder="1" applyAlignment="1" applyProtection="1">
      <alignment/>
      <protection locked="0"/>
    </xf>
    <xf numFmtId="3" fontId="24" fillId="2" borderId="0" xfId="57" applyNumberFormat="1" applyFont="1" applyFill="1" applyBorder="1" applyAlignment="1" applyProtection="1">
      <alignment/>
      <protection locked="0"/>
    </xf>
    <xf numFmtId="181" fontId="23" fillId="0" borderId="0" xfId="57" applyNumberFormat="1" applyFont="1" applyFill="1" applyBorder="1" applyAlignment="1" applyProtection="1">
      <alignment/>
      <protection/>
    </xf>
    <xf numFmtId="0" fontId="25" fillId="0" borderId="0" xfId="57" applyNumberFormat="1" applyFont="1" applyFill="1" applyBorder="1" applyAlignment="1" applyProtection="1">
      <alignment horizontal="left"/>
      <protection/>
    </xf>
    <xf numFmtId="177" fontId="24" fillId="2" borderId="10" xfId="58" applyNumberFormat="1" applyFont="1" applyFill="1" applyBorder="1" applyAlignment="1" applyProtection="1">
      <alignment/>
      <protection locked="0"/>
    </xf>
    <xf numFmtId="3" fontId="24" fillId="2" borderId="14" xfId="58" applyNumberFormat="1" applyFont="1" applyFill="1" applyBorder="1" applyAlignment="1" applyProtection="1">
      <alignment/>
      <protection locked="0"/>
    </xf>
    <xf numFmtId="3" fontId="24" fillId="2" borderId="25" xfId="58" applyNumberFormat="1" applyFont="1" applyFill="1" applyBorder="1" applyAlignment="1" applyProtection="1">
      <alignment/>
      <protection locked="0"/>
    </xf>
    <xf numFmtId="0" fontId="24" fillId="0" borderId="26" xfId="0" applyNumberFormat="1" applyFont="1" applyFill="1" applyBorder="1" applyAlignment="1" applyProtection="1">
      <alignment/>
      <protection/>
    </xf>
    <xf numFmtId="181" fontId="24" fillId="2" borderId="0" xfId="0" applyNumberFormat="1" applyFont="1" applyFill="1" applyBorder="1" applyAlignment="1" applyProtection="1">
      <alignment/>
      <protection locked="0"/>
    </xf>
    <xf numFmtId="165" fontId="24" fillId="2" borderId="0" xfId="0" applyNumberFormat="1" applyFont="1" applyFill="1" applyBorder="1" applyAlignment="1" applyProtection="1">
      <alignment/>
      <protection locked="0"/>
    </xf>
    <xf numFmtId="181" fontId="24" fillId="2" borderId="27" xfId="0" applyNumberFormat="1" applyFont="1" applyFill="1" applyBorder="1" applyAlignment="1" applyProtection="1">
      <alignment/>
      <protection locked="0"/>
    </xf>
    <xf numFmtId="3" fontId="24" fillId="2" borderId="20" xfId="58" applyNumberFormat="1" applyFont="1" applyFill="1" applyBorder="1" applyAlignment="1" applyProtection="1">
      <alignment/>
      <protection locked="0"/>
    </xf>
    <xf numFmtId="0" fontId="58" fillId="33" borderId="26" xfId="0" applyNumberFormat="1" applyFont="1" applyFill="1" applyBorder="1" applyAlignment="1" applyProtection="1">
      <alignment/>
      <protection/>
    </xf>
    <xf numFmtId="0" fontId="59" fillId="33" borderId="27" xfId="0" applyNumberFormat="1" applyFont="1" applyFill="1" applyBorder="1" applyAlignment="1" applyProtection="1">
      <alignment horizontal="center"/>
      <protection/>
    </xf>
    <xf numFmtId="0" fontId="59" fillId="33" borderId="27" xfId="0" applyFont="1" applyFill="1" applyBorder="1" applyAlignment="1" applyProtection="1">
      <alignment horizontal="center"/>
      <protection/>
    </xf>
    <xf numFmtId="0" fontId="59" fillId="33" borderId="28" xfId="0" applyFont="1" applyFill="1" applyBorder="1" applyAlignment="1" applyProtection="1">
      <alignment horizontal="center"/>
      <protection/>
    </xf>
    <xf numFmtId="0" fontId="58" fillId="33" borderId="29" xfId="0" applyNumberFormat="1" applyFont="1" applyFill="1" applyBorder="1" applyAlignment="1" applyProtection="1">
      <alignment/>
      <protection/>
    </xf>
    <xf numFmtId="0" fontId="59" fillId="33" borderId="30" xfId="0" applyNumberFormat="1" applyFont="1" applyFill="1" applyBorder="1" applyAlignment="1" applyProtection="1">
      <alignment horizontal="center"/>
      <protection/>
    </xf>
    <xf numFmtId="0" fontId="59" fillId="33" borderId="30" xfId="0" applyFont="1" applyFill="1" applyBorder="1" applyAlignment="1" applyProtection="1">
      <alignment horizontal="center"/>
      <protection/>
    </xf>
    <xf numFmtId="0" fontId="59" fillId="33" borderId="31" xfId="0" applyFont="1" applyFill="1" applyBorder="1" applyAlignment="1" applyProtection="1">
      <alignment horizontal="center"/>
      <protection/>
    </xf>
    <xf numFmtId="179" fontId="24" fillId="0" borderId="14" xfId="0" applyNumberFormat="1" applyFont="1" applyBorder="1" applyAlignment="1" applyProtection="1">
      <alignment horizontal="left" indent="3"/>
      <protection/>
    </xf>
    <xf numFmtId="179" fontId="24" fillId="0" borderId="32" xfId="0" applyNumberFormat="1" applyFont="1" applyBorder="1" applyAlignment="1" applyProtection="1">
      <alignment horizontal="left" indent="3"/>
      <protection/>
    </xf>
    <xf numFmtId="179" fontId="24" fillId="0" borderId="28" xfId="0" applyNumberFormat="1" applyFont="1" applyBorder="1" applyAlignment="1" applyProtection="1">
      <alignment horizontal="left" indent="3"/>
      <protection/>
    </xf>
    <xf numFmtId="0" fontId="24" fillId="0" borderId="27" xfId="0" applyNumberFormat="1" applyFont="1" applyBorder="1" applyAlignment="1" applyProtection="1">
      <alignment horizontal="center"/>
      <protection/>
    </xf>
    <xf numFmtId="0" fontId="24" fillId="0" borderId="0" xfId="0" applyNumberFormat="1" applyFont="1" applyBorder="1" applyAlignment="1" applyProtection="1">
      <alignment horizontal="center"/>
      <protection/>
    </xf>
    <xf numFmtId="0" fontId="24" fillId="0" borderId="33" xfId="0" applyNumberFormat="1" applyFont="1" applyBorder="1" applyAlignment="1" applyProtection="1">
      <alignment horizontal="center"/>
      <protection/>
    </xf>
    <xf numFmtId="0" fontId="24" fillId="33" borderId="26" xfId="58" applyNumberFormat="1" applyFont="1" applyFill="1" applyBorder="1" applyAlignment="1" applyProtection="1">
      <alignment/>
      <protection/>
    </xf>
    <xf numFmtId="0" fontId="58" fillId="33" borderId="26" xfId="58" applyNumberFormat="1" applyFont="1" applyFill="1" applyBorder="1" applyAlignment="1" applyProtection="1">
      <alignment horizontal="centerContinuous"/>
      <protection/>
    </xf>
    <xf numFmtId="0" fontId="58" fillId="33" borderId="28" xfId="58" applyNumberFormat="1" applyFont="1" applyFill="1" applyBorder="1" applyAlignment="1" applyProtection="1">
      <alignment horizontal="centerContinuous"/>
      <protection/>
    </xf>
    <xf numFmtId="0" fontId="58" fillId="33" borderId="34" xfId="58" applyNumberFormat="1" applyFont="1" applyFill="1" applyBorder="1" applyAlignment="1" applyProtection="1">
      <alignment horizontal="center"/>
      <protection/>
    </xf>
    <xf numFmtId="165" fontId="24" fillId="2" borderId="33" xfId="0" applyNumberFormat="1" applyFont="1" applyFill="1" applyBorder="1" applyAlignment="1" applyProtection="1">
      <alignment/>
      <protection locked="0"/>
    </xf>
    <xf numFmtId="0" fontId="59" fillId="33" borderId="10" xfId="0" applyNumberFormat="1" applyFont="1" applyFill="1" applyBorder="1" applyAlignment="1" applyProtection="1">
      <alignment horizontal="center"/>
      <protection/>
    </xf>
    <xf numFmtId="0" fontId="59" fillId="33" borderId="26" xfId="58" applyNumberFormat="1" applyFont="1" applyFill="1" applyBorder="1" applyAlignment="1" applyProtection="1">
      <alignment horizontal="center"/>
      <protection/>
    </xf>
    <xf numFmtId="0" fontId="24" fillId="0" borderId="10" xfId="58" applyFont="1" applyBorder="1" applyAlignment="1" applyProtection="1">
      <alignment horizontal="center"/>
      <protection/>
    </xf>
    <xf numFmtId="0" fontId="59" fillId="33" borderId="28" xfId="58" applyNumberFormat="1" applyFont="1" applyFill="1" applyBorder="1" applyAlignment="1" applyProtection="1">
      <alignment horizontal="center"/>
      <protection/>
    </xf>
    <xf numFmtId="0" fontId="24" fillId="0" borderId="33" xfId="58" applyNumberFormat="1" applyFont="1" applyBorder="1" applyAlignment="1" applyProtection="1">
      <alignment/>
      <protection/>
    </xf>
    <xf numFmtId="0" fontId="24" fillId="0" borderId="32" xfId="58" applyFont="1" applyBorder="1" applyProtection="1">
      <alignment/>
      <protection/>
    </xf>
    <xf numFmtId="0" fontId="59" fillId="33" borderId="0" xfId="58" applyNumberFormat="1" applyFont="1" applyFill="1" applyBorder="1" applyAlignment="1" applyProtection="1">
      <alignment horizontal="center"/>
      <protection/>
    </xf>
    <xf numFmtId="9" fontId="24" fillId="0" borderId="0" xfId="58" applyNumberFormat="1" applyFont="1" applyBorder="1" applyProtection="1">
      <alignment/>
      <protection/>
    </xf>
    <xf numFmtId="0" fontId="59" fillId="33" borderId="27" xfId="58" applyNumberFormat="1" applyFont="1" applyFill="1" applyBorder="1" applyAlignment="1" applyProtection="1">
      <alignment horizontal="center"/>
      <protection/>
    </xf>
    <xf numFmtId="0" fontId="59" fillId="33" borderId="14" xfId="58" applyNumberFormat="1" applyFont="1" applyFill="1" applyBorder="1" applyAlignment="1" applyProtection="1">
      <alignment horizontal="center"/>
      <protection/>
    </xf>
    <xf numFmtId="9" fontId="24" fillId="0" borderId="14" xfId="58" applyNumberFormat="1" applyFont="1" applyBorder="1" applyProtection="1">
      <alignment/>
      <protection/>
    </xf>
    <xf numFmtId="0" fontId="40" fillId="33" borderId="29" xfId="58" applyNumberFormat="1" applyFont="1" applyFill="1" applyBorder="1" applyAlignment="1" applyProtection="1">
      <alignment horizontal="center"/>
      <protection/>
    </xf>
    <xf numFmtId="0" fontId="40" fillId="33" borderId="30" xfId="58" applyNumberFormat="1" applyFont="1" applyFill="1" applyBorder="1" applyAlignment="1" applyProtection="1">
      <alignment horizontal="center"/>
      <protection/>
    </xf>
    <xf numFmtId="0" fontId="40" fillId="33" borderId="31" xfId="58" applyNumberFormat="1" applyFont="1" applyFill="1" applyBorder="1" applyAlignment="1" applyProtection="1">
      <alignment horizontal="center"/>
      <protection/>
    </xf>
    <xf numFmtId="0" fontId="58" fillId="33" borderId="26" xfId="0" applyFont="1" applyFill="1" applyBorder="1" applyAlignment="1">
      <alignment/>
    </xf>
    <xf numFmtId="0" fontId="56" fillId="33" borderId="27" xfId="0" applyFont="1" applyFill="1" applyBorder="1" applyAlignment="1">
      <alignment/>
    </xf>
    <xf numFmtId="0" fontId="56" fillId="33" borderId="28" xfId="0" applyFont="1" applyFill="1" applyBorder="1" applyAlignment="1">
      <alignment/>
    </xf>
    <xf numFmtId="0" fontId="58" fillId="33" borderId="10" xfId="0" applyFont="1" applyFill="1" applyBorder="1" applyAlignment="1">
      <alignment/>
    </xf>
    <xf numFmtId="0" fontId="56" fillId="33" borderId="0" xfId="0" applyFont="1" applyFill="1" applyBorder="1" applyAlignment="1">
      <alignment/>
    </xf>
    <xf numFmtId="0" fontId="56" fillId="33" borderId="14" xfId="0" applyFont="1" applyFill="1" applyBorder="1" applyAlignment="1">
      <alignment/>
    </xf>
    <xf numFmtId="0" fontId="58" fillId="33" borderId="10" xfId="57" applyNumberFormat="1" applyFont="1" applyFill="1" applyBorder="1" applyAlignment="1" applyProtection="1">
      <alignment horizontal="left"/>
      <protection/>
    </xf>
    <xf numFmtId="0" fontId="27" fillId="33" borderId="0" xfId="57" applyNumberFormat="1" applyFont="1" applyFill="1" applyBorder="1" applyAlignment="1" applyProtection="1">
      <alignment horizontal="left"/>
      <protection/>
    </xf>
    <xf numFmtId="0" fontId="27" fillId="33" borderId="14" xfId="57" applyNumberFormat="1" applyFont="1" applyFill="1" applyBorder="1" applyAlignment="1" applyProtection="1">
      <alignment horizontal="centerContinuous"/>
      <protection/>
    </xf>
    <xf numFmtId="0" fontId="0" fillId="0" borderId="0" xfId="0" applyFont="1" applyAlignment="1" applyProtection="1">
      <alignment/>
      <protection/>
    </xf>
    <xf numFmtId="171" fontId="24" fillId="0" borderId="0" xfId="57" applyNumberFormat="1" applyFont="1" applyFill="1" applyBorder="1" applyAlignment="1" applyProtection="1">
      <alignment/>
      <protection/>
    </xf>
    <xf numFmtId="10" fontId="31" fillId="0" borderId="0" xfId="57" applyNumberFormat="1" applyFont="1" applyBorder="1" applyAlignment="1" applyProtection="1">
      <alignment/>
      <protection/>
    </xf>
    <xf numFmtId="171" fontId="31" fillId="0" borderId="0" xfId="57" applyNumberFormat="1" applyFont="1" applyBorder="1" applyAlignment="1" applyProtection="1">
      <alignment/>
      <protection/>
    </xf>
    <xf numFmtId="0" fontId="0" fillId="0" borderId="0" xfId="0" applyFont="1" applyBorder="1" applyAlignment="1" applyProtection="1">
      <alignment/>
      <protection/>
    </xf>
    <xf numFmtId="166" fontId="24" fillId="0" borderId="0" xfId="57" applyNumberFormat="1" applyFont="1" applyFill="1" applyBorder="1" applyAlignment="1" applyProtection="1">
      <alignment/>
      <protection/>
    </xf>
    <xf numFmtId="181" fontId="24" fillId="0" borderId="0" xfId="0" applyNumberFormat="1" applyFont="1" applyFill="1" applyBorder="1" applyAlignment="1" applyProtection="1">
      <alignment/>
      <protection/>
    </xf>
    <xf numFmtId="181" fontId="24" fillId="0" borderId="27" xfId="0" applyNumberFormat="1" applyFont="1" applyFill="1" applyBorder="1" applyAlignment="1" applyProtection="1">
      <alignment/>
      <protection/>
    </xf>
    <xf numFmtId="181" fontId="24" fillId="0" borderId="33" xfId="0" applyNumberFormat="1" applyFont="1" applyFill="1" applyBorder="1" applyAlignment="1" applyProtection="1">
      <alignment/>
      <protection/>
    </xf>
    <xf numFmtId="3" fontId="24" fillId="0" borderId="10" xfId="58" applyNumberFormat="1" applyFont="1" applyFill="1" applyBorder="1" applyAlignment="1" applyProtection="1">
      <alignment/>
      <protection/>
    </xf>
    <xf numFmtId="3" fontId="24" fillId="0" borderId="14" xfId="58" applyNumberFormat="1" applyFont="1" applyFill="1" applyBorder="1" applyAlignment="1" applyProtection="1">
      <alignment/>
      <protection/>
    </xf>
    <xf numFmtId="3" fontId="24" fillId="0" borderId="13" xfId="58" applyNumberFormat="1" applyFont="1" applyFill="1" applyBorder="1" applyAlignment="1" applyProtection="1">
      <alignment/>
      <protection/>
    </xf>
    <xf numFmtId="3" fontId="24" fillId="0" borderId="21" xfId="58" applyNumberFormat="1" applyFont="1" applyFill="1" applyBorder="1" applyAlignment="1" applyProtection="1">
      <alignment/>
      <protection/>
    </xf>
    <xf numFmtId="3" fontId="24" fillId="0" borderId="10" xfId="58" applyNumberFormat="1" applyFont="1" applyBorder="1" applyAlignment="1" applyProtection="1">
      <alignment/>
      <protection/>
    </xf>
    <xf numFmtId="3" fontId="24" fillId="0" borderId="14" xfId="58" applyNumberFormat="1" applyFont="1" applyBorder="1" applyAlignment="1" applyProtection="1">
      <alignment/>
      <protection/>
    </xf>
    <xf numFmtId="3" fontId="24" fillId="0" borderId="19" xfId="58" applyNumberFormat="1" applyFont="1" applyFill="1" applyBorder="1" applyAlignment="1" applyProtection="1">
      <alignment/>
      <protection/>
    </xf>
    <xf numFmtId="3" fontId="24" fillId="0" borderId="19" xfId="58" applyNumberFormat="1" applyFont="1" applyBorder="1" applyAlignment="1" applyProtection="1">
      <alignment/>
      <protection/>
    </xf>
    <xf numFmtId="2" fontId="24" fillId="2" borderId="0" xfId="57" applyNumberFormat="1" applyFont="1" applyFill="1" applyBorder="1" applyAlignment="1" applyProtection="1">
      <alignment/>
      <protection locked="0"/>
    </xf>
    <xf numFmtId="0" fontId="23" fillId="2" borderId="0" xfId="57" applyNumberFormat="1" applyFont="1" applyFill="1" applyBorder="1" applyAlignment="1" applyProtection="1">
      <alignment/>
      <protection locked="0"/>
    </xf>
    <xf numFmtId="0" fontId="24" fillId="2" borderId="10" xfId="0" applyFont="1" applyFill="1" applyBorder="1" applyAlignment="1" applyProtection="1">
      <alignment/>
      <protection locked="0"/>
    </xf>
    <xf numFmtId="0" fontId="24" fillId="2" borderId="0" xfId="0" applyNumberFormat="1" applyFont="1" applyFill="1" applyBorder="1" applyAlignment="1" applyProtection="1">
      <alignment horizontal="center"/>
      <protection locked="0"/>
    </xf>
    <xf numFmtId="9" fontId="24" fillId="2" borderId="0" xfId="58" applyNumberFormat="1" applyFont="1" applyFill="1" applyBorder="1" applyAlignment="1" applyProtection="1">
      <alignment/>
      <protection locked="0"/>
    </xf>
    <xf numFmtId="0" fontId="24" fillId="2" borderId="10" xfId="0" applyNumberFormat="1" applyFont="1" applyFill="1" applyBorder="1" applyAlignment="1" applyProtection="1">
      <alignment/>
      <protection locked="0"/>
    </xf>
    <xf numFmtId="0" fontId="24" fillId="2" borderId="33" xfId="0" applyNumberFormat="1" applyFont="1" applyFill="1" applyBorder="1" applyAlignment="1" applyProtection="1">
      <alignment horizontal="center"/>
      <protection locked="0"/>
    </xf>
    <xf numFmtId="9" fontId="24" fillId="2" borderId="33" xfId="58" applyNumberFormat="1" applyFont="1" applyFill="1" applyBorder="1" applyAlignment="1" applyProtection="1">
      <alignment/>
      <protection locked="0"/>
    </xf>
    <xf numFmtId="2" fontId="24" fillId="2" borderId="10" xfId="58" applyNumberFormat="1" applyFont="1" applyFill="1" applyBorder="1" applyAlignment="1" applyProtection="1">
      <alignment horizontal="left"/>
      <protection locked="0"/>
    </xf>
    <xf numFmtId="9" fontId="24" fillId="2" borderId="14" xfId="58" applyNumberFormat="1" applyFont="1" applyFill="1" applyBorder="1" applyAlignment="1" applyProtection="1">
      <alignment/>
      <protection locked="0"/>
    </xf>
    <xf numFmtId="9" fontId="24" fillId="2" borderId="0" xfId="58" applyNumberFormat="1" applyFont="1" applyFill="1" applyBorder="1" applyProtection="1">
      <alignment/>
      <protection locked="0"/>
    </xf>
    <xf numFmtId="9" fontId="24" fillId="2" borderId="14" xfId="58" applyNumberFormat="1" applyFont="1" applyFill="1" applyBorder="1" applyProtection="1">
      <alignment/>
      <protection locked="0"/>
    </xf>
    <xf numFmtId="0" fontId="24" fillId="2" borderId="26" xfId="0" applyNumberFormat="1" applyFont="1" applyFill="1" applyBorder="1" applyAlignment="1" applyProtection="1">
      <alignment/>
      <protection locked="0"/>
    </xf>
    <xf numFmtId="0" fontId="24" fillId="2" borderId="27" xfId="0" applyNumberFormat="1" applyFont="1" applyFill="1" applyBorder="1" applyAlignment="1" applyProtection="1">
      <alignment horizontal="center"/>
      <protection locked="0"/>
    </xf>
    <xf numFmtId="9" fontId="24" fillId="2" borderId="27" xfId="58" applyNumberFormat="1" applyFont="1" applyFill="1" applyBorder="1" applyAlignment="1" applyProtection="1">
      <alignment/>
      <protection locked="0"/>
    </xf>
    <xf numFmtId="0" fontId="24" fillId="2" borderId="35" xfId="58" applyNumberFormat="1" applyFont="1" applyFill="1" applyBorder="1" applyAlignment="1" applyProtection="1">
      <alignment horizontal="center"/>
      <protection locked="0"/>
    </xf>
    <xf numFmtId="0" fontId="24" fillId="2" borderId="10" xfId="58" applyNumberFormat="1" applyFont="1" applyFill="1" applyBorder="1" applyAlignment="1" applyProtection="1">
      <alignment/>
      <protection locked="0"/>
    </xf>
    <xf numFmtId="164" fontId="24" fillId="2" borderId="35" xfId="58" applyNumberFormat="1" applyFont="1" applyFill="1" applyBorder="1" applyAlignment="1" applyProtection="1">
      <alignment horizontal="center"/>
      <protection locked="0"/>
    </xf>
    <xf numFmtId="0" fontId="24" fillId="33" borderId="18" xfId="58" applyNumberFormat="1" applyFont="1" applyFill="1" applyBorder="1" applyAlignment="1" applyProtection="1">
      <alignment/>
      <protection/>
    </xf>
    <xf numFmtId="0" fontId="58" fillId="33" borderId="18" xfId="58" applyNumberFormat="1" applyFont="1" applyFill="1" applyBorder="1" applyAlignment="1" applyProtection="1">
      <alignment horizontal="centerContinuous"/>
      <protection/>
    </xf>
    <xf numFmtId="0" fontId="58" fillId="33" borderId="32" xfId="58" applyNumberFormat="1" applyFont="1" applyFill="1" applyBorder="1" applyAlignment="1" applyProtection="1">
      <alignment horizontal="centerContinuous"/>
      <protection/>
    </xf>
    <xf numFmtId="177" fontId="24" fillId="2" borderId="11" xfId="58" applyNumberFormat="1" applyFont="1" applyFill="1" applyBorder="1" applyAlignment="1" applyProtection="1">
      <alignment/>
      <protection locked="0"/>
    </xf>
    <xf numFmtId="0" fontId="0" fillId="0" borderId="26" xfId="0" applyBorder="1" applyAlignment="1" applyProtection="1">
      <alignment horizontal="left"/>
      <protection/>
    </xf>
    <xf numFmtId="0" fontId="0" fillId="2" borderId="27" xfId="0" applyFill="1" applyBorder="1" applyAlignment="1" applyProtection="1">
      <alignment/>
      <protection locked="0"/>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10" xfId="0" applyBorder="1" applyAlignment="1" applyProtection="1">
      <alignment/>
      <protection/>
    </xf>
    <xf numFmtId="0" fontId="0" fillId="2" borderId="0" xfId="0" applyFill="1" applyBorder="1" applyAlignment="1" applyProtection="1">
      <alignment/>
      <protection locked="0"/>
    </xf>
    <xf numFmtId="0" fontId="0" fillId="0" borderId="0" xfId="0" applyBorder="1" applyAlignment="1" applyProtection="1">
      <alignment/>
      <protection/>
    </xf>
    <xf numFmtId="0" fontId="0" fillId="0" borderId="14" xfId="0" applyBorder="1" applyAlignment="1" applyProtection="1">
      <alignment/>
      <protection/>
    </xf>
    <xf numFmtId="0" fontId="0" fillId="0" borderId="10" xfId="0" applyFont="1" applyBorder="1" applyAlignment="1" applyProtection="1">
      <alignment/>
      <protection/>
    </xf>
    <xf numFmtId="0" fontId="32" fillId="0" borderId="10" xfId="57" applyNumberFormat="1" applyFont="1" applyFill="1" applyBorder="1" applyAlignment="1" applyProtection="1">
      <alignment/>
      <protection/>
    </xf>
    <xf numFmtId="0" fontId="4" fillId="0" borderId="0" xfId="56" applyFont="1" applyBorder="1" applyProtection="1">
      <alignment/>
      <protection/>
    </xf>
    <xf numFmtId="0" fontId="0" fillId="0" borderId="14" xfId="0" applyFill="1" applyBorder="1" applyAlignment="1" applyProtection="1">
      <alignment/>
      <protection/>
    </xf>
    <xf numFmtId="0" fontId="60" fillId="0" borderId="0" xfId="56" applyFont="1" applyBorder="1" applyProtection="1">
      <alignment/>
      <protection/>
    </xf>
    <xf numFmtId="0" fontId="0" fillId="0" borderId="14" xfId="0" applyFont="1" applyBorder="1" applyAlignment="1" applyProtection="1">
      <alignment/>
      <protection/>
    </xf>
    <xf numFmtId="0" fontId="25" fillId="0" borderId="14" xfId="57" applyNumberFormat="1" applyFont="1" applyFill="1" applyBorder="1" applyAlignment="1" applyProtection="1">
      <alignment horizontal="center"/>
      <protection/>
    </xf>
    <xf numFmtId="181" fontId="56" fillId="2" borderId="0" xfId="0" applyNumberFormat="1" applyFont="1" applyFill="1" applyBorder="1" applyAlignment="1" applyProtection="1">
      <alignment/>
      <protection locked="0"/>
    </xf>
    <xf numFmtId="181" fontId="56" fillId="0" borderId="0" xfId="0" applyNumberFormat="1" applyFont="1" applyBorder="1" applyAlignment="1" applyProtection="1">
      <alignment/>
      <protection/>
    </xf>
    <xf numFmtId="0" fontId="0" fillId="0" borderId="18" xfId="0" applyFont="1" applyBorder="1" applyAlignment="1" applyProtection="1">
      <alignment/>
      <protection/>
    </xf>
    <xf numFmtId="0" fontId="0" fillId="0" borderId="33" xfId="0" applyFont="1" applyBorder="1" applyAlignment="1" applyProtection="1">
      <alignment/>
      <protection/>
    </xf>
    <xf numFmtId="0" fontId="0" fillId="0" borderId="32" xfId="0" applyFont="1" applyBorder="1" applyAlignment="1" applyProtection="1">
      <alignment/>
      <protection/>
    </xf>
    <xf numFmtId="0" fontId="56" fillId="0" borderId="10" xfId="0" applyFont="1" applyFill="1" applyBorder="1" applyAlignment="1">
      <alignment/>
    </xf>
    <xf numFmtId="0" fontId="0" fillId="0" borderId="10" xfId="0" applyBorder="1" applyAlignment="1">
      <alignment/>
    </xf>
    <xf numFmtId="0" fontId="23" fillId="0" borderId="14" xfId="57" applyNumberFormat="1" applyFont="1" applyFill="1" applyBorder="1" applyAlignment="1" applyProtection="1">
      <alignment/>
      <protection/>
    </xf>
    <xf numFmtId="172" fontId="31" fillId="0" borderId="14" xfId="57" applyNumberFormat="1" applyFont="1" applyFill="1" applyBorder="1" applyAlignment="1" applyProtection="1">
      <alignment/>
      <protection/>
    </xf>
    <xf numFmtId="0" fontId="34" fillId="0" borderId="18" xfId="0" applyFont="1" applyBorder="1" applyAlignment="1">
      <alignment/>
    </xf>
    <xf numFmtId="0" fontId="56" fillId="0" borderId="33" xfId="0" applyFont="1" applyBorder="1" applyAlignment="1">
      <alignment/>
    </xf>
    <xf numFmtId="0" fontId="56" fillId="0" borderId="32" xfId="0" applyFont="1" applyBorder="1" applyAlignment="1">
      <alignment/>
    </xf>
    <xf numFmtId="0" fontId="56" fillId="34" borderId="0" xfId="0" applyFont="1" applyFill="1" applyAlignment="1">
      <alignment/>
    </xf>
    <xf numFmtId="0" fontId="61" fillId="34" borderId="0" xfId="0" applyFont="1" applyFill="1" applyAlignment="1">
      <alignment/>
    </xf>
    <xf numFmtId="0" fontId="56" fillId="34" borderId="0" xfId="0" applyFont="1" applyFill="1" applyBorder="1" applyAlignment="1">
      <alignment/>
    </xf>
    <xf numFmtId="0" fontId="59" fillId="33" borderId="34" xfId="58" applyFont="1" applyFill="1" applyBorder="1" applyProtection="1">
      <alignment/>
      <protection/>
    </xf>
    <xf numFmtId="0" fontId="59" fillId="33" borderId="23" xfId="58" applyNumberFormat="1" applyFont="1" applyFill="1" applyBorder="1" applyAlignment="1" applyProtection="1">
      <alignment/>
      <protection/>
    </xf>
    <xf numFmtId="0" fontId="59" fillId="33" borderId="24" xfId="58" applyNumberFormat="1" applyFont="1" applyFill="1" applyBorder="1" applyAlignment="1" applyProtection="1">
      <alignment/>
      <protection/>
    </xf>
    <xf numFmtId="0" fontId="62" fillId="33" borderId="34" xfId="58" applyNumberFormat="1" applyFont="1" applyFill="1" applyBorder="1" applyAlignment="1" applyProtection="1">
      <alignment/>
      <protection/>
    </xf>
    <xf numFmtId="0" fontId="59" fillId="33" borderId="30" xfId="58" applyNumberFormat="1" applyFont="1" applyFill="1" applyBorder="1" applyAlignment="1" applyProtection="1">
      <alignment horizontal="left"/>
      <protection/>
    </xf>
    <xf numFmtId="0" fontId="59" fillId="33" borderId="30" xfId="0" applyFont="1" applyFill="1" applyBorder="1" applyAlignment="1">
      <alignment/>
    </xf>
    <xf numFmtId="0" fontId="59" fillId="33" borderId="31" xfId="0" applyFont="1" applyFill="1" applyBorder="1" applyAlignment="1">
      <alignment/>
    </xf>
    <xf numFmtId="0" fontId="24" fillId="35" borderId="0" xfId="58" applyFont="1" applyFill="1" applyProtection="1">
      <alignment/>
      <protection/>
    </xf>
    <xf numFmtId="0" fontId="24" fillId="35" borderId="0" xfId="58" applyNumberFormat="1" applyFont="1" applyFill="1" applyAlignment="1" applyProtection="1">
      <alignment/>
      <protection/>
    </xf>
    <xf numFmtId="179" fontId="24" fillId="35" borderId="0" xfId="58" applyNumberFormat="1" applyFont="1" applyFill="1" applyAlignment="1" applyProtection="1">
      <alignment/>
      <protection/>
    </xf>
    <xf numFmtId="0" fontId="24" fillId="35" borderId="0" xfId="58" applyFont="1" applyFill="1" applyBorder="1" applyProtection="1">
      <alignment/>
      <protection/>
    </xf>
    <xf numFmtId="0" fontId="24" fillId="35" borderId="0" xfId="58" applyNumberFormat="1" applyFont="1" applyFill="1" applyBorder="1" applyAlignment="1" applyProtection="1">
      <alignment/>
      <protection/>
    </xf>
    <xf numFmtId="0" fontId="24" fillId="35" borderId="0" xfId="58" applyNumberFormat="1" applyFont="1" applyFill="1" applyAlignment="1" applyProtection="1">
      <alignment horizontal="left"/>
      <protection/>
    </xf>
    <xf numFmtId="0" fontId="24" fillId="35" borderId="0" xfId="58" applyNumberFormat="1" applyFont="1" applyFill="1" applyBorder="1" applyAlignment="1" applyProtection="1">
      <alignment horizontal="left"/>
      <protection/>
    </xf>
    <xf numFmtId="0" fontId="0" fillId="35" borderId="0" xfId="0" applyFill="1" applyAlignment="1" applyProtection="1">
      <alignment/>
      <protection/>
    </xf>
    <xf numFmtId="0" fontId="58" fillId="33" borderId="29" xfId="58" applyNumberFormat="1" applyFont="1" applyFill="1" applyBorder="1" applyAlignment="1" applyProtection="1">
      <alignment horizontal="left"/>
      <protection/>
    </xf>
    <xf numFmtId="0" fontId="59" fillId="33" borderId="31" xfId="58" applyNumberFormat="1" applyFont="1" applyFill="1" applyBorder="1" applyAlignment="1" applyProtection="1">
      <alignment horizontal="right"/>
      <protection/>
    </xf>
    <xf numFmtId="0" fontId="56" fillId="35" borderId="0" xfId="0" applyFont="1" applyFill="1" applyAlignment="1">
      <alignment/>
    </xf>
    <xf numFmtId="0" fontId="58" fillId="33" borderId="35" xfId="58" applyNumberFormat="1" applyFont="1" applyFill="1" applyBorder="1" applyAlignment="1" applyProtection="1">
      <alignment/>
      <protection/>
    </xf>
    <xf numFmtId="0" fontId="24" fillId="0" borderId="26" xfId="58" applyNumberFormat="1" applyFont="1" applyBorder="1" applyAlignment="1" applyProtection="1">
      <alignment/>
      <protection/>
    </xf>
    <xf numFmtId="171" fontId="24" fillId="0" borderId="14" xfId="58" applyNumberFormat="1" applyFont="1" applyFill="1" applyBorder="1" applyAlignment="1" applyProtection="1">
      <alignment/>
      <protection/>
    </xf>
    <xf numFmtId="0" fontId="24" fillId="0" borderId="36" xfId="58" applyNumberFormat="1" applyFont="1" applyBorder="1" applyAlignment="1" applyProtection="1">
      <alignment/>
      <protection/>
    </xf>
    <xf numFmtId="171" fontId="24" fillId="0" borderId="37" xfId="58" applyNumberFormat="1" applyFont="1" applyBorder="1" applyAlignment="1" applyProtection="1">
      <alignment/>
      <protection/>
    </xf>
    <xf numFmtId="0" fontId="24" fillId="0" borderId="26" xfId="58" applyFont="1" applyBorder="1" applyAlignment="1" applyProtection="1">
      <alignment horizontal="center"/>
      <protection/>
    </xf>
    <xf numFmtId="179" fontId="24" fillId="0" borderId="27" xfId="58" applyNumberFormat="1" applyFont="1" applyBorder="1" applyProtection="1">
      <alignment/>
      <protection/>
    </xf>
    <xf numFmtId="179" fontId="24" fillId="0" borderId="28" xfId="58" applyNumberFormat="1" applyFont="1" applyBorder="1" applyProtection="1">
      <alignment/>
      <protection/>
    </xf>
    <xf numFmtId="0" fontId="25" fillId="0" borderId="33" xfId="57" applyNumberFormat="1" applyFont="1" applyFill="1" applyBorder="1" applyAlignment="1" applyProtection="1">
      <alignment horizontal="center"/>
      <protection/>
    </xf>
    <xf numFmtId="0" fontId="58" fillId="33" borderId="29" xfId="0" applyFont="1" applyFill="1" applyBorder="1" applyAlignment="1">
      <alignment/>
    </xf>
    <xf numFmtId="0" fontId="63" fillId="34" borderId="0" xfId="0" applyFont="1" applyFill="1" applyAlignment="1">
      <alignment/>
    </xf>
    <xf numFmtId="0" fontId="64" fillId="0" borderId="14" xfId="57" applyNumberFormat="1" applyFont="1" applyFill="1" applyBorder="1" applyAlignment="1" applyProtection="1">
      <alignment horizontal="center" wrapText="1"/>
      <protection/>
    </xf>
    <xf numFmtId="0" fontId="27" fillId="33" borderId="0" xfId="57" applyNumberFormat="1" applyFont="1" applyFill="1" applyBorder="1" applyAlignment="1" applyProtection="1">
      <alignment horizontal="centerContinuous"/>
      <protection/>
    </xf>
    <xf numFmtId="0" fontId="24" fillId="33" borderId="0" xfId="57" applyNumberFormat="1" applyFont="1" applyFill="1" applyBorder="1" applyAlignment="1" applyProtection="1">
      <alignment horizontal="right"/>
      <protection/>
    </xf>
    <xf numFmtId="0" fontId="23" fillId="0" borderId="0" xfId="57" applyNumberFormat="1" applyFont="1" applyFill="1" applyBorder="1" applyAlignment="1" applyProtection="1">
      <alignment horizontal="center"/>
      <protection/>
    </xf>
    <xf numFmtId="165" fontId="23" fillId="0" borderId="0" xfId="57" applyNumberFormat="1" applyFont="1" applyFill="1" applyBorder="1" applyAlignment="1" applyProtection="1">
      <alignment/>
      <protection/>
    </xf>
    <xf numFmtId="170" fontId="23" fillId="0" borderId="0" xfId="57" applyNumberFormat="1" applyFont="1" applyFill="1" applyBorder="1" applyAlignment="1" applyProtection="1">
      <alignment vertical="center"/>
      <protection/>
    </xf>
    <xf numFmtId="167" fontId="23" fillId="0" borderId="0" xfId="57" applyNumberFormat="1" applyFont="1" applyFill="1" applyBorder="1" applyAlignment="1" applyProtection="1" quotePrefix="1">
      <alignment/>
      <protection/>
    </xf>
    <xf numFmtId="172" fontId="31" fillId="0" borderId="0" xfId="57" applyNumberFormat="1" applyFont="1" applyFill="1" applyBorder="1" applyAlignment="1" applyProtection="1">
      <alignment/>
      <protection/>
    </xf>
    <xf numFmtId="0" fontId="27" fillId="33" borderId="10" xfId="57" applyNumberFormat="1" applyFont="1" applyFill="1" applyBorder="1" applyAlignment="1" applyProtection="1">
      <alignment horizontal="centerContinuous"/>
      <protection/>
    </xf>
    <xf numFmtId="0" fontId="24" fillId="33" borderId="14" xfId="57" applyNumberFormat="1" applyFont="1" applyFill="1" applyBorder="1" applyAlignment="1" applyProtection="1">
      <alignment horizontal="right"/>
      <protection/>
    </xf>
    <xf numFmtId="0" fontId="23" fillId="36" borderId="0" xfId="57" applyNumberFormat="1" applyFont="1" applyFill="1" applyBorder="1" applyAlignment="1" applyProtection="1">
      <alignment/>
      <protection/>
    </xf>
    <xf numFmtId="167" fontId="23" fillId="36" borderId="0" xfId="57" applyNumberFormat="1" applyFont="1" applyFill="1" applyBorder="1" applyAlignment="1" applyProtection="1">
      <alignment/>
      <protection/>
    </xf>
    <xf numFmtId="0" fontId="23" fillId="36" borderId="0" xfId="57" applyNumberFormat="1" applyFont="1" applyFill="1" applyBorder="1" applyAlignment="1" applyProtection="1" quotePrefix="1">
      <alignment/>
      <protection/>
    </xf>
    <xf numFmtId="165" fontId="23" fillId="36" borderId="0" xfId="57" applyNumberFormat="1" applyFont="1" applyFill="1" applyBorder="1" applyAlignment="1" applyProtection="1">
      <alignment/>
      <protection/>
    </xf>
    <xf numFmtId="0" fontId="0" fillId="35" borderId="0" xfId="0" applyFill="1" applyAlignment="1">
      <alignment/>
    </xf>
    <xf numFmtId="0" fontId="0" fillId="35" borderId="0" xfId="0" applyFill="1" applyAlignment="1">
      <alignment vertical="top" wrapText="1"/>
    </xf>
    <xf numFmtId="0" fontId="65" fillId="35" borderId="0" xfId="0" applyFont="1" applyFill="1" applyAlignment="1">
      <alignment/>
    </xf>
    <xf numFmtId="0" fontId="0" fillId="35" borderId="0" xfId="0" applyFill="1" applyAlignment="1">
      <alignment horizontal="left"/>
    </xf>
    <xf numFmtId="0" fontId="66" fillId="35" borderId="0" xfId="0" applyFont="1" applyFill="1" applyAlignment="1">
      <alignment/>
    </xf>
    <xf numFmtId="44" fontId="23" fillId="0" borderId="0" xfId="44" applyFont="1" applyFill="1" applyBorder="1" applyAlignment="1" applyProtection="1">
      <alignment/>
      <protection/>
    </xf>
    <xf numFmtId="5" fontId="24" fillId="2" borderId="0" xfId="44" applyNumberFormat="1" applyFont="1" applyFill="1" applyBorder="1" applyAlignment="1" applyProtection="1">
      <alignment/>
      <protection locked="0"/>
    </xf>
    <xf numFmtId="1" fontId="24" fillId="0" borderId="34" xfId="58" applyNumberFormat="1" applyFont="1" applyBorder="1" applyAlignment="1" applyProtection="1">
      <alignment horizontal="center"/>
      <protection/>
    </xf>
    <xf numFmtId="1" fontId="24" fillId="0" borderId="24" xfId="58" applyNumberFormat="1" applyFont="1" applyBorder="1" applyAlignment="1" applyProtection="1">
      <alignment horizontal="center"/>
      <protection/>
    </xf>
    <xf numFmtId="0" fontId="64" fillId="0" borderId="10" xfId="57" applyNumberFormat="1" applyFont="1" applyFill="1" applyBorder="1" applyAlignment="1" applyProtection="1">
      <alignment horizontal="center" wrapText="1"/>
      <protection/>
    </xf>
    <xf numFmtId="0" fontId="64" fillId="0" borderId="0" xfId="57" applyNumberFormat="1" applyFont="1" applyFill="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8">
    <dxf>
      <font>
        <b/>
        <i val="0"/>
        <color rgb="FFFF0000"/>
      </font>
    </dxf>
    <dxf>
      <font>
        <b/>
        <i val="0"/>
        <color rgb="FFFF0000"/>
      </font>
    </dxf>
    <dxf>
      <font>
        <b/>
        <i val="0"/>
        <color rgb="FFFF0000"/>
      </font>
    </dxf>
    <dxf>
      <font>
        <b/>
        <i val="0"/>
        <color rgb="FFFF0000"/>
      </font>
    </dxf>
    <dxf>
      <font>
        <b/>
        <i val="0"/>
        <color rgb="FFFF0000"/>
      </font>
    </dxf>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0</xdr:col>
      <xdr:colOff>1581150</xdr:colOff>
      <xdr:row>21</xdr:row>
      <xdr:rowOff>57150</xdr:rowOff>
    </xdr:to>
    <xdr:pic>
      <xdr:nvPicPr>
        <xdr:cNvPr id="1" name="Picture 13" descr="Extension-Logo-C-3in.tif"/>
        <xdr:cNvPicPr preferRelativeResize="1">
          <a:picLocks noChangeAspect="1"/>
        </xdr:cNvPicPr>
      </xdr:nvPicPr>
      <xdr:blipFill>
        <a:blip r:embed="rId1"/>
        <a:stretch>
          <a:fillRect/>
        </a:stretch>
      </xdr:blipFill>
      <xdr:spPr>
        <a:xfrm>
          <a:off x="28575" y="4171950"/>
          <a:ext cx="15525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29</xdr:row>
      <xdr:rowOff>57150</xdr:rowOff>
    </xdr:from>
    <xdr:to>
      <xdr:col>2</xdr:col>
      <xdr:colOff>1314450</xdr:colOff>
      <xdr:row>31</xdr:row>
      <xdr:rowOff>57150</xdr:rowOff>
    </xdr:to>
    <xdr:pic>
      <xdr:nvPicPr>
        <xdr:cNvPr id="1" name="Picture 13" descr="Extension-Logo-C-3in.tif"/>
        <xdr:cNvPicPr preferRelativeResize="1">
          <a:picLocks noChangeAspect="1"/>
        </xdr:cNvPicPr>
      </xdr:nvPicPr>
      <xdr:blipFill>
        <a:blip r:embed="rId1"/>
        <a:stretch>
          <a:fillRect/>
        </a:stretch>
      </xdr:blipFill>
      <xdr:spPr>
        <a:xfrm>
          <a:off x="304800" y="5867400"/>
          <a:ext cx="165735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gebb.missouri.edu/Documents%20and%20Settings\HornerJ\Local%20Settings\Temporary%20Internet%20Files\Content.Outlook\5GJLQM4W\Dairy%20Focus%20Team\Dairy%20Budgets\2007%20Lenders%20Book%20Dairy%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cow feed"/>
      <sheetName val="Dairy Heifer Fd"/>
      <sheetName val="Conventional"/>
      <sheetName val="Conventional Lender Budget"/>
      <sheetName val="Dairy Heifer"/>
      <sheetName val="Milk Price Est"/>
      <sheetName val="Grazing Dairy"/>
      <sheetName val="Grazing Dairy Lender Budget"/>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2"/>
  <sheetViews>
    <sheetView tabSelected="1" zoomScalePageLayoutView="0" workbookViewId="0" topLeftCell="A1">
      <selection activeCell="A25" sqref="A25"/>
    </sheetView>
  </sheetViews>
  <sheetFormatPr defaultColWidth="9.140625" defaultRowHeight="15"/>
  <cols>
    <col min="1" max="1" width="101.57421875" style="236" customWidth="1"/>
    <col min="2" max="2" width="9.140625" style="236" customWidth="1"/>
    <col min="3" max="16384" width="9.140625" style="236" customWidth="1"/>
  </cols>
  <sheetData>
    <row r="1" ht="21">
      <c r="A1" s="238" t="s">
        <v>171</v>
      </c>
    </row>
    <row r="2" ht="43.5" customHeight="1">
      <c r="A2" s="237" t="s">
        <v>176</v>
      </c>
    </row>
    <row r="3" ht="19.5" customHeight="1">
      <c r="A3" s="238" t="s">
        <v>172</v>
      </c>
    </row>
    <row r="4" ht="15">
      <c r="A4" s="236" t="s">
        <v>178</v>
      </c>
    </row>
    <row r="5" ht="15">
      <c r="A5" s="236" t="s">
        <v>177</v>
      </c>
    </row>
    <row r="6" ht="15">
      <c r="A6" s="239" t="s">
        <v>179</v>
      </c>
    </row>
    <row r="7" ht="15">
      <c r="A7" s="239" t="s">
        <v>173</v>
      </c>
    </row>
    <row r="8" ht="15">
      <c r="A8" s="239" t="s">
        <v>180</v>
      </c>
    </row>
    <row r="9" ht="15">
      <c r="A9" s="239" t="s">
        <v>174</v>
      </c>
    </row>
    <row r="10" ht="15">
      <c r="A10" s="239" t="s">
        <v>185</v>
      </c>
    </row>
    <row r="11" ht="15">
      <c r="A11" s="239" t="s">
        <v>186</v>
      </c>
    </row>
    <row r="12" ht="15">
      <c r="A12" s="239" t="s">
        <v>181</v>
      </c>
    </row>
    <row r="13" ht="15">
      <c r="A13" s="239" t="s">
        <v>175</v>
      </c>
    </row>
    <row r="14" ht="15">
      <c r="A14" s="236" t="s">
        <v>187</v>
      </c>
    </row>
    <row r="15" ht="15">
      <c r="A15" s="236" t="s">
        <v>182</v>
      </c>
    </row>
    <row r="16" ht="15">
      <c r="A16" s="236" t="s">
        <v>183</v>
      </c>
    </row>
    <row r="17" ht="15">
      <c r="A17" s="236" t="s">
        <v>184</v>
      </c>
    </row>
    <row r="20" ht="15"/>
    <row r="21" ht="15"/>
    <row r="22" ht="15">
      <c r="A22" s="240" t="s">
        <v>165</v>
      </c>
    </row>
  </sheetData>
  <sheetProtection password="CC68" sheet="1" selectLockedCells="1" selectUnlockedCells="1"/>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dimension ref="A1:AZ247"/>
  <sheetViews>
    <sheetView showGridLines="0" zoomScalePageLayoutView="0" workbookViewId="0" topLeftCell="A1">
      <selection activeCell="D7" sqref="D7"/>
    </sheetView>
  </sheetViews>
  <sheetFormatPr defaultColWidth="9.140625" defaultRowHeight="15"/>
  <cols>
    <col min="1" max="1" width="2.140625" style="124" customWidth="1"/>
    <col min="2" max="2" width="21.7109375" style="124" customWidth="1"/>
    <col min="3" max="3" width="45.57421875" style="124" customWidth="1"/>
    <col min="4" max="4" width="14.00390625" style="124" customWidth="1"/>
    <col min="5" max="5" width="11.00390625" style="124" customWidth="1"/>
    <col min="6" max="6" width="10.57421875" style="124" bestFit="1" customWidth="1"/>
    <col min="7" max="7" width="10.8515625" style="124" customWidth="1"/>
    <col min="8" max="16384" width="9.140625" style="124" customWidth="1"/>
  </cols>
  <sheetData>
    <row r="1" spans="1:52" ht="13.5" customHeight="1" thickBo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row>
    <row r="2" spans="1:52" ht="15.75">
      <c r="A2" s="190"/>
      <c r="B2" s="163" t="s">
        <v>126</v>
      </c>
      <c r="C2" s="164" t="s">
        <v>127</v>
      </c>
      <c r="D2" s="165"/>
      <c r="E2" s="165"/>
      <c r="F2" s="165"/>
      <c r="G2" s="165"/>
      <c r="H2" s="165"/>
      <c r="I2" s="166"/>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row>
    <row r="3" spans="1:52" ht="15.75">
      <c r="A3" s="190"/>
      <c r="B3" s="167" t="s">
        <v>129</v>
      </c>
      <c r="C3" s="168" t="s">
        <v>188</v>
      </c>
      <c r="D3" s="128"/>
      <c r="E3" s="128"/>
      <c r="F3" s="128"/>
      <c r="G3" s="169"/>
      <c r="H3" s="169"/>
      <c r="I3" s="17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row>
    <row r="4" spans="1:52" ht="15.75">
      <c r="A4" s="190"/>
      <c r="B4" s="171"/>
      <c r="C4" s="128"/>
      <c r="D4" s="128"/>
      <c r="E4" s="128"/>
      <c r="F4" s="128"/>
      <c r="G4" s="169"/>
      <c r="H4" s="169"/>
      <c r="I4" s="17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row>
    <row r="5" spans="1:52" ht="15.75">
      <c r="A5" s="190"/>
      <c r="B5" s="172" t="s">
        <v>121</v>
      </c>
      <c r="C5" s="1"/>
      <c r="D5" s="1"/>
      <c r="E5" s="1"/>
      <c r="F5" s="1"/>
      <c r="G5" s="173"/>
      <c r="H5" s="169"/>
      <c r="I5" s="174"/>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row>
    <row r="6" spans="1:52" ht="15.75">
      <c r="A6" s="190"/>
      <c r="B6" s="33"/>
      <c r="C6" s="1" t="s">
        <v>15</v>
      </c>
      <c r="D6" s="70">
        <v>400</v>
      </c>
      <c r="E6" s="13" t="s">
        <v>16</v>
      </c>
      <c r="F6" s="2"/>
      <c r="G6" s="173"/>
      <c r="H6" s="169"/>
      <c r="I6" s="174"/>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row>
    <row r="7" spans="1:52" ht="15.75">
      <c r="A7" s="190"/>
      <c r="B7" s="33"/>
      <c r="C7" s="169" t="s">
        <v>101</v>
      </c>
      <c r="D7" s="71">
        <v>200</v>
      </c>
      <c r="E7" s="13" t="s">
        <v>17</v>
      </c>
      <c r="F7" s="2"/>
      <c r="G7" s="173"/>
      <c r="H7" s="169"/>
      <c r="I7" s="174"/>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row>
    <row r="8" spans="1:52" ht="15.75">
      <c r="A8" s="190"/>
      <c r="B8" s="33"/>
      <c r="C8" s="1" t="s">
        <v>70</v>
      </c>
      <c r="D8" s="70">
        <v>100</v>
      </c>
      <c r="E8" s="13" t="s">
        <v>71</v>
      </c>
      <c r="F8" s="2"/>
      <c r="G8" s="173"/>
      <c r="H8" s="169"/>
      <c r="I8" s="174"/>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row>
    <row r="9" spans="1:52" ht="15.75">
      <c r="A9" s="190"/>
      <c r="B9" s="33"/>
      <c r="C9" s="1"/>
      <c r="D9" s="31"/>
      <c r="E9" s="13"/>
      <c r="F9" s="2"/>
      <c r="G9" s="173"/>
      <c r="H9" s="169"/>
      <c r="I9" s="174"/>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row>
    <row r="10" spans="1:52" ht="15.75">
      <c r="A10" s="190"/>
      <c r="B10" s="172" t="s">
        <v>122</v>
      </c>
      <c r="C10" s="1"/>
      <c r="D10" s="31"/>
      <c r="E10" s="13"/>
      <c r="F10" s="2"/>
      <c r="G10" s="173"/>
      <c r="H10" s="169"/>
      <c r="I10" s="174"/>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row>
    <row r="11" spans="1:52" ht="15.75">
      <c r="A11" s="190"/>
      <c r="B11" s="33"/>
      <c r="C11" s="1" t="s">
        <v>95</v>
      </c>
      <c r="D11" s="68">
        <v>0.015</v>
      </c>
      <c r="E11" s="13" t="s">
        <v>18</v>
      </c>
      <c r="F11" s="2"/>
      <c r="G11" s="173"/>
      <c r="H11" s="169"/>
      <c r="I11" s="174"/>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row>
    <row r="12" spans="1:52" ht="15.75">
      <c r="A12" s="190"/>
      <c r="B12" s="33"/>
      <c r="C12" s="1" t="s">
        <v>96</v>
      </c>
      <c r="D12" s="70">
        <v>200</v>
      </c>
      <c r="E12" s="13" t="s">
        <v>104</v>
      </c>
      <c r="F12" s="2"/>
      <c r="G12" s="173"/>
      <c r="H12" s="169"/>
      <c r="I12" s="174"/>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row>
    <row r="13" spans="1:52" ht="15.75">
      <c r="A13" s="190"/>
      <c r="B13" s="33"/>
      <c r="C13" s="1" t="s">
        <v>97</v>
      </c>
      <c r="D13" s="68">
        <v>0.08</v>
      </c>
      <c r="E13" s="13" t="s">
        <v>18</v>
      </c>
      <c r="F13" s="2"/>
      <c r="G13" s="173"/>
      <c r="H13" s="169"/>
      <c r="I13" s="174"/>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row>
    <row r="14" spans="1:52" ht="15.75">
      <c r="A14" s="190"/>
      <c r="B14" s="33"/>
      <c r="C14" s="1" t="s">
        <v>98</v>
      </c>
      <c r="D14" s="70">
        <v>600</v>
      </c>
      <c r="E14" s="13" t="s">
        <v>105</v>
      </c>
      <c r="F14" s="2"/>
      <c r="G14" s="173"/>
      <c r="H14" s="169"/>
      <c r="I14" s="174"/>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row>
    <row r="15" spans="1:52" ht="15.75">
      <c r="A15" s="190"/>
      <c r="B15" s="33"/>
      <c r="C15" s="1" t="s">
        <v>103</v>
      </c>
      <c r="D15" s="70">
        <v>1200</v>
      </c>
      <c r="E15" s="13" t="s">
        <v>105</v>
      </c>
      <c r="F15" s="2"/>
      <c r="G15" s="173"/>
      <c r="H15" s="169"/>
      <c r="I15" s="174"/>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row>
    <row r="16" spans="1:52" ht="15.75">
      <c r="A16" s="190"/>
      <c r="B16" s="33"/>
      <c r="C16" s="1" t="s">
        <v>102</v>
      </c>
      <c r="D16" s="68">
        <v>0.015</v>
      </c>
      <c r="E16" s="13" t="s">
        <v>18</v>
      </c>
      <c r="F16" s="2"/>
      <c r="G16" s="175"/>
      <c r="H16" s="169"/>
      <c r="I16" s="174"/>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row>
    <row r="17" spans="1:52" ht="15.75">
      <c r="A17" s="190"/>
      <c r="B17" s="33"/>
      <c r="C17" s="1" t="s">
        <v>99</v>
      </c>
      <c r="D17" s="68">
        <v>0.005</v>
      </c>
      <c r="E17" s="13" t="s">
        <v>18</v>
      </c>
      <c r="F17" s="2"/>
      <c r="G17" s="173"/>
      <c r="H17" s="169"/>
      <c r="I17" s="174"/>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row>
    <row r="18" spans="1:52" ht="15.75">
      <c r="A18" s="190"/>
      <c r="B18" s="33"/>
      <c r="C18" s="1"/>
      <c r="D18" s="169"/>
      <c r="E18" s="13"/>
      <c r="F18" s="2"/>
      <c r="G18" s="173"/>
      <c r="H18" s="169"/>
      <c r="I18" s="174"/>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row>
    <row r="19" spans="1:52" ht="15.75">
      <c r="A19" s="190"/>
      <c r="B19" s="172" t="s">
        <v>190</v>
      </c>
      <c r="C19" s="1"/>
      <c r="D19" s="1"/>
      <c r="E19" s="13"/>
      <c r="F19" s="2"/>
      <c r="G19" s="173"/>
      <c r="H19" s="169"/>
      <c r="I19" s="174"/>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row>
    <row r="20" spans="1:52" ht="15.75">
      <c r="A20" s="190"/>
      <c r="B20" s="33"/>
      <c r="C20" s="1" t="s">
        <v>191</v>
      </c>
      <c r="D20" s="242">
        <v>2895.5</v>
      </c>
      <c r="E20" s="13" t="s">
        <v>104</v>
      </c>
      <c r="F20" s="2"/>
      <c r="G20" s="173"/>
      <c r="H20" s="169"/>
      <c r="I20" s="174"/>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row>
    <row r="21" spans="1:52" ht="15.75">
      <c r="A21" s="190"/>
      <c r="B21" s="33"/>
      <c r="C21" s="1"/>
      <c r="D21" s="241"/>
      <c r="E21" s="73"/>
      <c r="F21" s="2"/>
      <c r="G21" s="173"/>
      <c r="H21" s="169"/>
      <c r="I21" s="174"/>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row>
    <row r="22" spans="1:52" ht="15.75">
      <c r="A22" s="190"/>
      <c r="B22" s="172" t="s">
        <v>50</v>
      </c>
      <c r="C22" s="1"/>
      <c r="D22" s="1"/>
      <c r="E22" s="1"/>
      <c r="F22" s="1"/>
      <c r="G22" s="1"/>
      <c r="H22" s="1"/>
      <c r="I22" s="17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row>
    <row r="23" spans="1:52" ht="15.75">
      <c r="A23" s="190"/>
      <c r="B23" s="33"/>
      <c r="C23" s="1" t="s">
        <v>1</v>
      </c>
      <c r="D23" s="69">
        <v>23.65</v>
      </c>
      <c r="E23" s="13" t="s">
        <v>49</v>
      </c>
      <c r="F23" s="128"/>
      <c r="G23" s="4"/>
      <c r="H23" s="4"/>
      <c r="I23" s="17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row>
    <row r="24" spans="1:52" ht="15.75">
      <c r="A24" s="190"/>
      <c r="B24" s="33"/>
      <c r="C24" s="1" t="s">
        <v>2</v>
      </c>
      <c r="D24" s="125">
        <f>H24*F24</f>
        <v>36.645</v>
      </c>
      <c r="E24" s="13" t="s">
        <v>49</v>
      </c>
      <c r="F24" s="69">
        <v>17.45</v>
      </c>
      <c r="G24" s="13" t="s">
        <v>133</v>
      </c>
      <c r="H24" s="141">
        <v>2.1</v>
      </c>
      <c r="I24" s="177" t="s">
        <v>134</v>
      </c>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row>
    <row r="25" spans="1:52" ht="15.75">
      <c r="A25" s="190"/>
      <c r="B25" s="33"/>
      <c r="C25" s="1" t="s">
        <v>3</v>
      </c>
      <c r="D25" s="69">
        <v>16.82</v>
      </c>
      <c r="E25" s="13" t="s">
        <v>49</v>
      </c>
      <c r="F25" s="128"/>
      <c r="G25" s="128"/>
      <c r="H25" s="4"/>
      <c r="I25" s="176"/>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row>
    <row r="26" spans="1:52" ht="15.75">
      <c r="A26" s="190"/>
      <c r="B26" s="33"/>
      <c r="C26" s="1" t="s">
        <v>4</v>
      </c>
      <c r="D26" s="69">
        <v>18.72</v>
      </c>
      <c r="E26" s="13" t="s">
        <v>49</v>
      </c>
      <c r="F26" s="128"/>
      <c r="G26" s="128"/>
      <c r="H26" s="5"/>
      <c r="I26" s="176"/>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row>
    <row r="27" spans="1:52" ht="15.75">
      <c r="A27" s="190"/>
      <c r="B27" s="33"/>
      <c r="C27" s="1" t="s">
        <v>6</v>
      </c>
      <c r="D27" s="69">
        <v>14.95</v>
      </c>
      <c r="E27" s="13" t="s">
        <v>49</v>
      </c>
      <c r="F27" s="128"/>
      <c r="G27" s="128"/>
      <c r="H27" s="5"/>
      <c r="I27" s="176"/>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row>
    <row r="28" spans="1:52" ht="15.75">
      <c r="A28" s="190"/>
      <c r="B28" s="33"/>
      <c r="C28" s="142" t="s">
        <v>67</v>
      </c>
      <c r="D28" s="69"/>
      <c r="E28" s="13" t="s">
        <v>49</v>
      </c>
      <c r="F28" s="128"/>
      <c r="G28" s="128"/>
      <c r="H28" s="5"/>
      <c r="I28" s="176"/>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row>
    <row r="29" spans="1:52" ht="15.75">
      <c r="A29" s="190"/>
      <c r="B29" s="33"/>
      <c r="C29" s="142" t="s">
        <v>67</v>
      </c>
      <c r="D29" s="69"/>
      <c r="E29" s="13" t="s">
        <v>49</v>
      </c>
      <c r="F29" s="128"/>
      <c r="G29" s="128"/>
      <c r="H29" s="5"/>
      <c r="I29" s="176"/>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row>
    <row r="30" spans="1:52" ht="15.75">
      <c r="A30" s="190"/>
      <c r="B30" s="33"/>
      <c r="C30" s="128"/>
      <c r="D30" s="128"/>
      <c r="E30" s="128"/>
      <c r="F30" s="128"/>
      <c r="G30" s="7"/>
      <c r="H30" s="1"/>
      <c r="I30" s="176"/>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row>
    <row r="31" spans="1:52" ht="15.75">
      <c r="A31" s="190"/>
      <c r="B31" s="172" t="s">
        <v>65</v>
      </c>
      <c r="C31" s="1"/>
      <c r="D31" s="2"/>
      <c r="E31" s="2"/>
      <c r="F31" s="2"/>
      <c r="G31" s="2"/>
      <c r="H31" s="2"/>
      <c r="I31" s="176"/>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row>
    <row r="32" spans="1:52" ht="15.75">
      <c r="A32" s="190"/>
      <c r="B32" s="172"/>
      <c r="C32" s="1" t="s">
        <v>135</v>
      </c>
      <c r="D32" s="67">
        <v>750</v>
      </c>
      <c r="E32" s="13" t="s">
        <v>136</v>
      </c>
      <c r="F32" s="2"/>
      <c r="G32" s="2"/>
      <c r="H32" s="2"/>
      <c r="I32" s="176"/>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row>
    <row r="33" spans="1:52" ht="15.75">
      <c r="A33" s="190"/>
      <c r="B33" s="172"/>
      <c r="C33" s="1"/>
      <c r="D33" s="7"/>
      <c r="E33" s="13"/>
      <c r="F33" s="2"/>
      <c r="G33" s="2"/>
      <c r="H33" s="2"/>
      <c r="I33" s="176"/>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row>
    <row r="34" spans="1:52" ht="15.75">
      <c r="A34" s="190"/>
      <c r="B34" s="33"/>
      <c r="C34" s="1" t="s">
        <v>7</v>
      </c>
      <c r="D34" s="8"/>
      <c r="E34" s="1"/>
      <c r="F34" s="32" t="s">
        <v>66</v>
      </c>
      <c r="G34" s="128"/>
      <c r="H34" s="3"/>
      <c r="I34" s="176"/>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row>
    <row r="35" spans="1:52" ht="15.75">
      <c r="A35" s="190"/>
      <c r="B35" s="33"/>
      <c r="C35" s="142" t="s">
        <v>8</v>
      </c>
      <c r="D35" s="178">
        <v>576</v>
      </c>
      <c r="E35" s="13" t="s">
        <v>137</v>
      </c>
      <c r="F35" s="125">
        <f>D35/$D$32</f>
        <v>0.768</v>
      </c>
      <c r="G35" s="13"/>
      <c r="H35" s="65"/>
      <c r="I35" s="176"/>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row>
    <row r="36" spans="1:52" ht="15.75">
      <c r="A36" s="190"/>
      <c r="B36" s="33"/>
      <c r="C36" s="142" t="s">
        <v>9</v>
      </c>
      <c r="D36" s="178">
        <v>1463</v>
      </c>
      <c r="E36" s="13" t="s">
        <v>137</v>
      </c>
      <c r="F36" s="125">
        <f aca="true" t="shared" si="0" ref="F36:F43">D36/$D$32</f>
        <v>1.9506666666666668</v>
      </c>
      <c r="G36" s="13"/>
      <c r="H36" s="65"/>
      <c r="I36" s="176"/>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row>
    <row r="37" spans="1:52" ht="15.75">
      <c r="A37" s="190"/>
      <c r="B37" s="33"/>
      <c r="C37" s="142" t="s">
        <v>10</v>
      </c>
      <c r="D37" s="178">
        <v>1269</v>
      </c>
      <c r="E37" s="13" t="s">
        <v>137</v>
      </c>
      <c r="F37" s="125">
        <f t="shared" si="0"/>
        <v>1.692</v>
      </c>
      <c r="G37" s="13"/>
      <c r="H37" s="128"/>
      <c r="I37" s="176"/>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row>
    <row r="38" spans="1:52" ht="15.75">
      <c r="A38" s="190"/>
      <c r="B38" s="33"/>
      <c r="C38" s="142" t="s">
        <v>11</v>
      </c>
      <c r="D38" s="178">
        <v>7145</v>
      </c>
      <c r="E38" s="13" t="s">
        <v>137</v>
      </c>
      <c r="F38" s="125">
        <f t="shared" si="0"/>
        <v>9.526666666666667</v>
      </c>
      <c r="G38" s="13"/>
      <c r="H38" s="128"/>
      <c r="I38" s="176"/>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row>
    <row r="39" spans="1:52" ht="15.75">
      <c r="A39" s="190"/>
      <c r="B39" s="33"/>
      <c r="C39" s="142" t="s">
        <v>12</v>
      </c>
      <c r="D39" s="178">
        <v>3256</v>
      </c>
      <c r="E39" s="13" t="s">
        <v>137</v>
      </c>
      <c r="F39" s="125">
        <f t="shared" si="0"/>
        <v>4.341333333333333</v>
      </c>
      <c r="G39" s="13"/>
      <c r="H39" s="128"/>
      <c r="I39" s="176"/>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row>
    <row r="40" spans="1:52" ht="15.75">
      <c r="A40" s="190"/>
      <c r="B40" s="33"/>
      <c r="C40" s="142" t="s">
        <v>160</v>
      </c>
      <c r="D40" s="178">
        <v>2648</v>
      </c>
      <c r="E40" s="13" t="s">
        <v>137</v>
      </c>
      <c r="F40" s="125">
        <f t="shared" si="0"/>
        <v>3.530666666666667</v>
      </c>
      <c r="G40" s="13"/>
      <c r="H40" s="128"/>
      <c r="I40" s="176"/>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row>
    <row r="41" spans="1:52" ht="15.75">
      <c r="A41" s="190"/>
      <c r="B41" s="33"/>
      <c r="C41" s="142" t="s">
        <v>169</v>
      </c>
      <c r="D41" s="178">
        <v>1685</v>
      </c>
      <c r="E41" s="13" t="s">
        <v>137</v>
      </c>
      <c r="F41" s="125">
        <f t="shared" si="0"/>
        <v>2.2466666666666666</v>
      </c>
      <c r="G41" s="13"/>
      <c r="H41" s="3"/>
      <c r="I41" s="176"/>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row>
    <row r="42" spans="1:52" ht="15.75">
      <c r="A42" s="190"/>
      <c r="B42" s="33"/>
      <c r="C42" s="142" t="s">
        <v>68</v>
      </c>
      <c r="D42" s="178">
        <v>0</v>
      </c>
      <c r="E42" s="13" t="s">
        <v>137</v>
      </c>
      <c r="F42" s="125">
        <f t="shared" si="0"/>
        <v>0</v>
      </c>
      <c r="G42" s="13"/>
      <c r="H42" s="3"/>
      <c r="I42" s="176"/>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row>
    <row r="43" spans="1:52" ht="15.75">
      <c r="A43" s="190"/>
      <c r="B43" s="33"/>
      <c r="C43" s="142" t="s">
        <v>68</v>
      </c>
      <c r="D43" s="178">
        <v>0</v>
      </c>
      <c r="E43" s="13" t="s">
        <v>137</v>
      </c>
      <c r="F43" s="125">
        <f t="shared" si="0"/>
        <v>0</v>
      </c>
      <c r="G43" s="13"/>
      <c r="H43" s="3"/>
      <c r="I43" s="176"/>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row>
    <row r="44" spans="1:52" ht="15.75">
      <c r="A44" s="190" t="s">
        <v>0</v>
      </c>
      <c r="B44" s="33"/>
      <c r="C44" s="1" t="s">
        <v>51</v>
      </c>
      <c r="D44" s="179">
        <f>SUM(D35:D43)</f>
        <v>18042</v>
      </c>
      <c r="E44" s="1"/>
      <c r="F44" s="5">
        <f>SUM(F35:F43)</f>
        <v>24.056</v>
      </c>
      <c r="G44" s="6"/>
      <c r="H44" s="3"/>
      <c r="I44" s="176"/>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row>
    <row r="45" spans="1:52" ht="15.75">
      <c r="A45" s="190"/>
      <c r="B45" s="33"/>
      <c r="C45" s="1"/>
      <c r="D45" s="128"/>
      <c r="E45" s="1"/>
      <c r="F45" s="6"/>
      <c r="G45" s="6"/>
      <c r="H45" s="3"/>
      <c r="I45" s="176"/>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row>
    <row r="46" spans="1:52" ht="15.75">
      <c r="A46" s="190"/>
      <c r="B46" s="33"/>
      <c r="C46" s="1"/>
      <c r="D46" s="6"/>
      <c r="E46" s="1"/>
      <c r="F46" s="32" t="s">
        <v>66</v>
      </c>
      <c r="G46" s="6"/>
      <c r="H46" s="65"/>
      <c r="I46" s="176"/>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row>
    <row r="47" spans="1:52" ht="15.75">
      <c r="A47" s="190"/>
      <c r="B47" s="33"/>
      <c r="C47" s="1" t="s">
        <v>52</v>
      </c>
      <c r="D47" s="66">
        <v>0.1</v>
      </c>
      <c r="E47" s="13" t="s">
        <v>18</v>
      </c>
      <c r="F47" s="9">
        <f>F44*D47</f>
        <v>2.4056</v>
      </c>
      <c r="G47" s="128"/>
      <c r="H47" s="65"/>
      <c r="I47" s="176"/>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row>
    <row r="48" spans="1:52" ht="15.75">
      <c r="A48" s="190"/>
      <c r="B48" s="33"/>
      <c r="C48" s="1" t="s">
        <v>53</v>
      </c>
      <c r="D48" s="67">
        <v>20</v>
      </c>
      <c r="E48" s="13" t="s">
        <v>13</v>
      </c>
      <c r="F48" s="10">
        <f>(F44*(1-D47))/D48</f>
        <v>1.0825200000000001</v>
      </c>
      <c r="G48" s="128"/>
      <c r="H48" s="65"/>
      <c r="I48" s="176"/>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row>
    <row r="49" spans="1:52" ht="15.75">
      <c r="A49" s="190"/>
      <c r="B49" s="33"/>
      <c r="C49" s="1" t="s">
        <v>54</v>
      </c>
      <c r="D49" s="66">
        <v>0.065</v>
      </c>
      <c r="E49" s="13" t="s">
        <v>18</v>
      </c>
      <c r="F49" s="10">
        <f>(F44+F47)/2*D49</f>
        <v>0.860002</v>
      </c>
      <c r="G49" s="128"/>
      <c r="H49" s="11"/>
      <c r="I49" s="176"/>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row>
    <row r="50" spans="1:52" ht="15.75">
      <c r="A50" s="190"/>
      <c r="B50" s="33"/>
      <c r="C50" s="1" t="s">
        <v>55</v>
      </c>
      <c r="D50" s="68">
        <v>0.0025</v>
      </c>
      <c r="E50" s="13" t="s">
        <v>18</v>
      </c>
      <c r="F50" s="10">
        <f>D50*F44</f>
        <v>0.060140000000000006</v>
      </c>
      <c r="G50" s="128"/>
      <c r="H50" s="11"/>
      <c r="I50" s="176"/>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row>
    <row r="51" spans="1:52" ht="15.75">
      <c r="A51" s="190"/>
      <c r="B51" s="33"/>
      <c r="C51" s="1" t="s">
        <v>56</v>
      </c>
      <c r="D51" s="68">
        <v>0.015</v>
      </c>
      <c r="E51" s="13" t="s">
        <v>18</v>
      </c>
      <c r="F51" s="10">
        <f>F44*D51</f>
        <v>0.36084</v>
      </c>
      <c r="G51" s="128"/>
      <c r="H51" s="11"/>
      <c r="I51" s="176"/>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row>
    <row r="52" spans="1:52" ht="15.75">
      <c r="A52" s="190"/>
      <c r="B52" s="33"/>
      <c r="C52" s="1"/>
      <c r="D52" s="1"/>
      <c r="E52" s="126"/>
      <c r="F52" s="2"/>
      <c r="G52" s="10"/>
      <c r="H52" s="11"/>
      <c r="I52" s="176"/>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row>
    <row r="53" spans="1:52" ht="15.75">
      <c r="A53" s="190"/>
      <c r="B53" s="33"/>
      <c r="C53" s="1" t="s">
        <v>14</v>
      </c>
      <c r="D53" s="2"/>
      <c r="E53" s="2"/>
      <c r="F53" s="32" t="s">
        <v>66</v>
      </c>
      <c r="G53" s="127"/>
      <c r="H53" s="3"/>
      <c r="I53" s="176"/>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row>
    <row r="54" spans="1:52" ht="15.75">
      <c r="A54" s="190"/>
      <c r="B54" s="33"/>
      <c r="C54" s="142" t="s">
        <v>138</v>
      </c>
      <c r="D54" s="178">
        <v>21750</v>
      </c>
      <c r="E54" s="13" t="s">
        <v>137</v>
      </c>
      <c r="F54" s="125">
        <f>D54/$D$32</f>
        <v>29</v>
      </c>
      <c r="G54" s="13"/>
      <c r="H54" s="3"/>
      <c r="I54" s="176"/>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row>
    <row r="55" spans="1:52" ht="15.75">
      <c r="A55" s="190"/>
      <c r="B55" s="33"/>
      <c r="C55" s="142" t="s">
        <v>139</v>
      </c>
      <c r="D55" s="178">
        <v>2000</v>
      </c>
      <c r="E55" s="13" t="s">
        <v>137</v>
      </c>
      <c r="F55" s="125">
        <f>D55/$D$32</f>
        <v>2.6666666666666665</v>
      </c>
      <c r="G55" s="13"/>
      <c r="H55" s="3"/>
      <c r="I55" s="176"/>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row>
    <row r="56" spans="1:52" ht="15.75">
      <c r="A56" s="190"/>
      <c r="B56" s="33"/>
      <c r="C56" s="142" t="s">
        <v>161</v>
      </c>
      <c r="D56" s="178">
        <v>32586</v>
      </c>
      <c r="E56" s="13" t="s">
        <v>137</v>
      </c>
      <c r="F56" s="125">
        <f>D56/$D$32</f>
        <v>43.448</v>
      </c>
      <c r="G56" s="13"/>
      <c r="H56" s="3"/>
      <c r="I56" s="176"/>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row>
    <row r="57" spans="1:52" ht="15.75">
      <c r="A57" s="190"/>
      <c r="B57" s="33"/>
      <c r="C57" s="142" t="s">
        <v>162</v>
      </c>
      <c r="D57" s="178">
        <v>18000</v>
      </c>
      <c r="E57" s="13" t="s">
        <v>137</v>
      </c>
      <c r="F57" s="125">
        <f>D57/$D$32</f>
        <v>24</v>
      </c>
      <c r="G57" s="13"/>
      <c r="H57" s="3"/>
      <c r="I57" s="176"/>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row>
    <row r="58" spans="1:52" ht="15.75">
      <c r="A58" s="190"/>
      <c r="B58" s="33"/>
      <c r="C58" s="142" t="s">
        <v>69</v>
      </c>
      <c r="D58" s="178">
        <v>0</v>
      </c>
      <c r="E58" s="13" t="s">
        <v>137</v>
      </c>
      <c r="F58" s="125">
        <f>D58/$D$32</f>
        <v>0</v>
      </c>
      <c r="G58" s="13"/>
      <c r="H58" s="3"/>
      <c r="I58" s="176"/>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row>
    <row r="59" spans="1:52" ht="15.75">
      <c r="A59" s="190"/>
      <c r="B59" s="33"/>
      <c r="C59" s="1" t="s">
        <v>64</v>
      </c>
      <c r="D59" s="31">
        <f>SUM(D54:D58)</f>
        <v>74336</v>
      </c>
      <c r="E59" s="128"/>
      <c r="F59" s="125">
        <f>SUM(F54:F58)</f>
        <v>99.11466666666666</v>
      </c>
      <c r="G59" s="13"/>
      <c r="H59" s="3"/>
      <c r="I59" s="176"/>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row>
    <row r="60" spans="1:52" ht="15.75">
      <c r="A60" s="190"/>
      <c r="B60" s="33"/>
      <c r="C60" s="1"/>
      <c r="D60" s="128"/>
      <c r="E60" s="128"/>
      <c r="F60" s="31"/>
      <c r="G60" s="13"/>
      <c r="H60" s="3"/>
      <c r="I60" s="176"/>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row>
    <row r="61" spans="1:52" ht="15.75">
      <c r="A61" s="190"/>
      <c r="B61" s="33"/>
      <c r="C61" s="1"/>
      <c r="D61" s="2"/>
      <c r="E61" s="2"/>
      <c r="F61" s="32" t="s">
        <v>66</v>
      </c>
      <c r="G61" s="127"/>
      <c r="H61" s="3"/>
      <c r="I61" s="176"/>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row>
    <row r="62" spans="1:52" ht="15.75">
      <c r="A62" s="190"/>
      <c r="B62" s="33"/>
      <c r="C62" s="1" t="s">
        <v>57</v>
      </c>
      <c r="D62" s="66">
        <v>0.1</v>
      </c>
      <c r="E62" s="13" t="s">
        <v>18</v>
      </c>
      <c r="F62" s="9">
        <f>F59*D62</f>
        <v>9.911466666666668</v>
      </c>
      <c r="G62" s="10"/>
      <c r="H62" s="3"/>
      <c r="I62" s="176"/>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row>
    <row r="63" spans="1:52" ht="15.75">
      <c r="A63" s="190"/>
      <c r="B63" s="33"/>
      <c r="C63" s="1" t="s">
        <v>58</v>
      </c>
      <c r="D63" s="67">
        <v>10</v>
      </c>
      <c r="E63" s="13" t="s">
        <v>13</v>
      </c>
      <c r="F63" s="10">
        <f>(F59*(1-D62))/D63</f>
        <v>8.92032</v>
      </c>
      <c r="G63" s="10"/>
      <c r="H63" s="11"/>
      <c r="I63" s="176"/>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row>
    <row r="64" spans="1:52" ht="15.75">
      <c r="A64" s="190"/>
      <c r="B64" s="33"/>
      <c r="C64" s="1" t="s">
        <v>59</v>
      </c>
      <c r="D64" s="66">
        <v>0.05</v>
      </c>
      <c r="E64" s="13" t="s">
        <v>18</v>
      </c>
      <c r="F64" s="10">
        <f>(F59+F62)/2*D64</f>
        <v>2.7256533333333337</v>
      </c>
      <c r="G64" s="10"/>
      <c r="H64" s="11"/>
      <c r="I64" s="176"/>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row>
    <row r="65" spans="1:52" ht="15.75">
      <c r="A65" s="190"/>
      <c r="B65" s="33"/>
      <c r="C65" s="1" t="s">
        <v>60</v>
      </c>
      <c r="D65" s="68">
        <v>0.0025</v>
      </c>
      <c r="E65" s="13" t="s">
        <v>18</v>
      </c>
      <c r="F65" s="10">
        <f>D65*F59</f>
        <v>0.24778666666666666</v>
      </c>
      <c r="G65" s="10"/>
      <c r="H65" s="11"/>
      <c r="I65" s="176"/>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row>
    <row r="66" spans="1:52" ht="15.75">
      <c r="A66" s="190"/>
      <c r="B66" s="33"/>
      <c r="C66" s="1" t="s">
        <v>61</v>
      </c>
      <c r="D66" s="68">
        <v>0</v>
      </c>
      <c r="E66" s="13" t="s">
        <v>18</v>
      </c>
      <c r="F66" s="10">
        <f>F59*D66</f>
        <v>0</v>
      </c>
      <c r="G66" s="10"/>
      <c r="H66" s="11"/>
      <c r="I66" s="176"/>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row>
    <row r="67" spans="1:52" ht="15.75">
      <c r="A67" s="190"/>
      <c r="B67" s="33"/>
      <c r="C67" s="12"/>
      <c r="D67" s="12"/>
      <c r="E67" s="12"/>
      <c r="F67" s="12"/>
      <c r="G67" s="12"/>
      <c r="H67" s="12"/>
      <c r="I67" s="176"/>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row>
    <row r="68" spans="1:52" ht="15.75">
      <c r="A68" s="190"/>
      <c r="B68" s="33"/>
      <c r="C68" s="12"/>
      <c r="D68" s="12"/>
      <c r="E68" s="12"/>
      <c r="F68" s="32" t="s">
        <v>66</v>
      </c>
      <c r="G68" s="12"/>
      <c r="H68" s="12"/>
      <c r="I68" s="176"/>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row>
    <row r="69" spans="1:52" ht="15.75">
      <c r="A69" s="190"/>
      <c r="B69" s="33"/>
      <c r="C69" s="1" t="s">
        <v>140</v>
      </c>
      <c r="D69" s="72">
        <f>D44+D59</f>
        <v>92378</v>
      </c>
      <c r="E69" s="1"/>
      <c r="F69" s="11">
        <f>F44+F59</f>
        <v>123.17066666666666</v>
      </c>
      <c r="G69" s="128"/>
      <c r="H69" s="11"/>
      <c r="I69" s="176"/>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row>
    <row r="70" spans="1:52" ht="15.75">
      <c r="A70" s="190"/>
      <c r="B70" s="171"/>
      <c r="C70" s="128"/>
      <c r="D70" s="128"/>
      <c r="E70" s="128"/>
      <c r="F70" s="128"/>
      <c r="G70" s="128"/>
      <c r="H70" s="128"/>
      <c r="I70" s="176"/>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row>
    <row r="71" spans="1:52" ht="15.75">
      <c r="A71" s="190"/>
      <c r="B71" s="171"/>
      <c r="C71" s="1" t="s">
        <v>62</v>
      </c>
      <c r="D71" s="66">
        <v>0.02</v>
      </c>
      <c r="E71" s="73" t="s">
        <v>141</v>
      </c>
      <c r="F71" s="128"/>
      <c r="G71" s="128"/>
      <c r="H71" s="128"/>
      <c r="I71" s="176"/>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row>
    <row r="72" spans="1:52" ht="15.75">
      <c r="A72" s="190"/>
      <c r="B72" s="171"/>
      <c r="C72" s="1" t="s">
        <v>63</v>
      </c>
      <c r="D72" s="66">
        <v>0.05</v>
      </c>
      <c r="E72" s="73" t="s">
        <v>141</v>
      </c>
      <c r="F72" s="128"/>
      <c r="G72" s="128"/>
      <c r="H72" s="128"/>
      <c r="I72" s="176"/>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row>
    <row r="73" spans="1:52" ht="15.75">
      <c r="A73" s="190"/>
      <c r="B73" s="171"/>
      <c r="C73" s="1"/>
      <c r="D73" s="129"/>
      <c r="E73" s="13"/>
      <c r="F73" s="128"/>
      <c r="G73" s="128"/>
      <c r="H73" s="128"/>
      <c r="I73" s="176"/>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row>
    <row r="74" spans="1:52" ht="15.75">
      <c r="A74" s="190"/>
      <c r="B74" s="171"/>
      <c r="C74" s="1" t="s">
        <v>5</v>
      </c>
      <c r="D74" s="66">
        <v>0.055</v>
      </c>
      <c r="E74" s="13" t="s">
        <v>18</v>
      </c>
      <c r="F74" s="128"/>
      <c r="G74" s="128"/>
      <c r="H74" s="128"/>
      <c r="I74" s="176"/>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row>
    <row r="75" spans="1:52" ht="16.5" thickBot="1">
      <c r="A75" s="190"/>
      <c r="B75" s="180"/>
      <c r="C75" s="181"/>
      <c r="D75" s="181"/>
      <c r="E75" s="219"/>
      <c r="F75" s="181"/>
      <c r="G75" s="181"/>
      <c r="H75" s="181"/>
      <c r="I75" s="182"/>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row>
    <row r="76" spans="1:52" ht="15.75">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row>
    <row r="77" spans="1:52" ht="15.75">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row>
    <row r="78" spans="1:52" ht="15.75">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row>
    <row r="79" spans="1:52" ht="15.75">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row>
    <row r="80" spans="1:52" ht="15.75">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row>
    <row r="81" spans="1:52" ht="15.75">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row>
    <row r="82" spans="1:52" ht="15.75">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row>
    <row r="83" spans="1:52" ht="15.75">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row>
    <row r="84" spans="1:52" ht="15.75">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row>
    <row r="85" spans="1:52" ht="15.75">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row>
    <row r="86" spans="1:52" ht="15.75">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row>
    <row r="87" spans="1:52" ht="15.75">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row>
    <row r="88" spans="1:52" ht="15.75">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row>
    <row r="89" spans="1:52" ht="15.75">
      <c r="A89" s="190"/>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row>
    <row r="90" spans="1:52" ht="15.75">
      <c r="A90" s="190"/>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row>
    <row r="91" spans="1:52" ht="15.75">
      <c r="A91" s="190"/>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row>
    <row r="92" spans="1:52" ht="15.75">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row>
    <row r="93" spans="1:52" ht="15.75">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row>
    <row r="94" spans="1:52" ht="15.75">
      <c r="A94" s="190"/>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row>
    <row r="95" spans="1:52" ht="15.75">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row>
    <row r="96" spans="1:52" ht="15.75">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row>
    <row r="97" spans="1:52" ht="15.75">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row>
    <row r="98" spans="1:52" ht="15.75">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row>
    <row r="99" spans="1:52" ht="15.75">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row>
    <row r="100" spans="1:52" ht="15.75">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row>
    <row r="101" spans="1:52" ht="15.75">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row>
    <row r="102" spans="1:52" ht="15.75">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row>
    <row r="103" spans="1:52" ht="15.75">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row>
    <row r="104" spans="1:52" ht="15.7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row>
    <row r="105" spans="1:52" ht="15.7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row>
    <row r="106" spans="1:52" ht="15.7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row>
    <row r="107" spans="1:52" ht="15.75">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row>
    <row r="108" spans="1:52" ht="15.75">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row>
    <row r="109" spans="1:52" ht="15.75">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row>
    <row r="110" spans="1:52" ht="15.75">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row>
    <row r="111" spans="1:52" ht="15.7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row>
    <row r="112" spans="1:52" ht="15.7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row>
    <row r="113" spans="1:52" ht="15.7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row>
    <row r="114" spans="1:52" ht="15.75">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row>
    <row r="115" spans="1:52" ht="15.7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row>
    <row r="116" spans="1:52" ht="15.7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row>
    <row r="117" spans="1:52" ht="15.7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row>
    <row r="118" spans="1:52" ht="15.75">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row>
    <row r="119" spans="1:52" ht="15.75">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row>
    <row r="120" spans="1:52" ht="15.75">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row>
    <row r="121" spans="1:52" ht="15.75">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row>
    <row r="122" spans="1:52" ht="15.75">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row>
    <row r="123" spans="1:52" ht="15.7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row>
    <row r="124" spans="1:52" ht="15.75">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row>
    <row r="125" spans="1:52" ht="15.75">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row>
    <row r="126" spans="1:52" ht="15.75">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row>
    <row r="127" spans="1:52" ht="15.75">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row>
    <row r="128" spans="1:52" ht="15.75">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row>
    <row r="129" spans="1:52" ht="15.75">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row>
    <row r="130" spans="1:52" ht="15.75">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row>
    <row r="131" spans="1:52" ht="15.75">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row>
    <row r="132" spans="1:52" ht="15.75">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row>
    <row r="133" spans="1:52" ht="15.75">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row>
    <row r="134" spans="1:52" ht="15.7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row>
    <row r="135" spans="1:52" ht="15.75">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row>
    <row r="136" spans="1:52" ht="15.75">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row>
    <row r="137" spans="1:52" ht="15.75">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row>
    <row r="138" spans="1:52" ht="15.75">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row>
    <row r="139" spans="1:52" ht="15.75">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row>
    <row r="140" spans="1:52" ht="15.75">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row>
    <row r="141" spans="1:52" ht="15.75">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row>
    <row r="142" spans="1:52" ht="15.75">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row>
    <row r="143" spans="1:52" ht="15.75">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row>
    <row r="144" spans="1:52" ht="15.75">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row>
    <row r="145" spans="1:52" ht="15.7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row>
    <row r="146" spans="1:52" ht="15.75">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row>
    <row r="147" spans="1:52" ht="15.75">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row>
    <row r="148" spans="1:52" ht="15.75">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row>
    <row r="149" spans="1:52" ht="15.75">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row>
    <row r="150" spans="1:52" ht="15.75">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row>
    <row r="151" spans="1:52" ht="15.75">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row>
    <row r="152" spans="1:52" ht="15.75">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row>
    <row r="153" spans="1:52" ht="15.75">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row>
    <row r="154" spans="1:52" ht="15.75">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row>
    <row r="155" spans="1:52" ht="15.75">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row>
    <row r="156" spans="1:52" ht="15.75">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row>
    <row r="157" spans="1:52" ht="15.75">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row>
    <row r="158" spans="1:52" ht="15.75">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row>
    <row r="159" spans="1:52" ht="15.75">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row>
    <row r="160" spans="1:52" ht="15.75">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row>
    <row r="161" spans="1:52" ht="15.75">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row>
    <row r="162" spans="1:52" ht="15.75">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row>
    <row r="163" spans="1:52" ht="15.7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row>
    <row r="164" spans="1:52" ht="15.75">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row>
    <row r="165" spans="1:52" ht="15.75">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row>
    <row r="166" spans="1:52" ht="15.75">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row>
    <row r="167" spans="1:52" ht="15.75">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row>
    <row r="168" spans="1:52" ht="15.75">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row>
    <row r="169" spans="1:52" ht="15.75">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row>
    <row r="170" spans="1:52" ht="15.75">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row>
    <row r="171" spans="1:52" ht="15.75">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row>
    <row r="172" spans="1:52" ht="15.75">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row>
    <row r="173" spans="1:52" ht="15.75">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row>
    <row r="174" spans="1:52" ht="15.7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row>
    <row r="175" spans="1:52" ht="15.75">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row>
    <row r="176" spans="1:52" ht="15.75">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row>
    <row r="177" spans="1:52" ht="15.75">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row>
    <row r="178" spans="1:52" ht="15.75">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row>
    <row r="179" spans="1:52" ht="15.75">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row>
    <row r="180" spans="1:52" ht="15.75">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row>
    <row r="181" spans="1:52" ht="15.75">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row>
    <row r="182" spans="1:52" ht="15.75">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row>
    <row r="183" spans="1:52" ht="15.75">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row>
    <row r="184" spans="1:52" ht="15.75">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row>
    <row r="185" spans="1:52" ht="15.75">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row>
    <row r="186" spans="1:52" ht="15.75">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row>
    <row r="187" spans="1:52" ht="15.75">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row>
    <row r="188" spans="1:52" ht="15.75">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row>
    <row r="189" spans="1:52" ht="15.75">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row>
    <row r="190" spans="1:52" ht="15.75">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row>
    <row r="191" spans="1:52" ht="15.75">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row>
    <row r="192" spans="1:52" ht="15.75">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row>
    <row r="193" spans="1:52" ht="15.75">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row>
    <row r="194" spans="1:52" ht="15.75">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row>
    <row r="195" spans="1:52" ht="15.75">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row>
    <row r="196" spans="1:52" ht="15.75">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row>
    <row r="197" spans="1:52" ht="15.75">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row>
    <row r="198" spans="1:52" ht="15.75">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row>
    <row r="199" spans="1:52" ht="15.75">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row>
    <row r="200" spans="1:52" ht="15.7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row>
    <row r="201" spans="1:52" ht="15.75">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row>
    <row r="202" spans="1:52" ht="15.7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row>
    <row r="203" spans="1:52" ht="15.75">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row>
    <row r="204" spans="1:52" ht="15.75">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row>
    <row r="205" spans="1:52" ht="15.75">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row>
    <row r="206" spans="1:52" ht="15.75">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row>
    <row r="207" spans="1:52" ht="15.75">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row>
    <row r="208" spans="1:52" ht="15.75">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row>
    <row r="209" spans="1:52" ht="15.75">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row>
    <row r="210" spans="1:52" ht="15.75">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row>
    <row r="211" spans="1:52" ht="15.7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row>
    <row r="212" spans="1:52" ht="15.75">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row>
    <row r="213" spans="1:52" ht="15.7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row>
    <row r="214" spans="1:52" ht="15.75">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row>
    <row r="215" spans="1:52" ht="15.75">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row>
    <row r="216" spans="1:52" ht="15.75">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row>
    <row r="217" spans="1:52" ht="15.75">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row>
    <row r="218" spans="1:52" ht="15.75">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row>
    <row r="219" spans="1:52" ht="15.75">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row>
    <row r="220" spans="1:52" ht="15.75">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row>
    <row r="221" spans="1:52" ht="15.75">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row>
    <row r="222" spans="1:52" ht="15.7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row>
    <row r="223" spans="1:52" ht="15.75">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row>
    <row r="224" spans="1:52" ht="15.75">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row>
    <row r="225" spans="1:52" ht="15.75">
      <c r="A225" s="190"/>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row>
    <row r="226" spans="1:52" ht="15.75">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row>
    <row r="227" spans="1:52" ht="15.75">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row>
    <row r="228" spans="1:52" ht="15.75">
      <c r="A228" s="190"/>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row>
    <row r="229" spans="1:52" ht="15.75">
      <c r="A229" s="190"/>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row>
    <row r="230" spans="1:52" ht="15.75">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row>
    <row r="231" spans="1:52" ht="15.75">
      <c r="A231" s="190"/>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row>
    <row r="232" spans="1:52" ht="15.75">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row>
    <row r="233" spans="1:52" ht="15.75">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row>
    <row r="234" spans="1:52" ht="15.75">
      <c r="A234" s="190"/>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row>
    <row r="235" spans="1:52" ht="15.75">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row>
    <row r="236" spans="1:52" ht="15.75">
      <c r="A236" s="190"/>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row>
    <row r="237" spans="1:52" ht="15.75">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row>
    <row r="238" spans="1:52" ht="15.75">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row>
    <row r="239" spans="1:52" ht="15.75">
      <c r="A239" s="190"/>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row>
    <row r="240" spans="1:52" ht="15.75">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row>
    <row r="241" spans="1:52" ht="15.75">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row>
    <row r="242" spans="1:52" ht="15.75">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row>
    <row r="243" spans="1:52" ht="15.75">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row>
    <row r="244" spans="1:52" ht="15.75">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row>
    <row r="245" spans="1:52" ht="15.75">
      <c r="A245" s="190"/>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row>
    <row r="246" spans="1:52" ht="15.75">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row>
    <row r="247" spans="1:52" ht="15.75">
      <c r="A247" s="190"/>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row>
  </sheetData>
  <sheetProtection password="CC68" sheet="1"/>
  <printOptions/>
  <pageMargins left="0.7" right="0.7" top="0.75" bottom="0.75" header="0.3" footer="0.3"/>
  <pageSetup horizontalDpi="600" verticalDpi="600" orientation="landscape" scale="90" r:id="rId1"/>
  <ignoredErrors>
    <ignoredError sqref="D24 F35:F43 F54:F58" unlockedFormula="1"/>
  </ignoredErrors>
</worksheet>
</file>

<file path=xl/worksheets/sheet3.xml><?xml version="1.0" encoding="utf-8"?>
<worksheet xmlns="http://schemas.openxmlformats.org/spreadsheetml/2006/main" xmlns:r="http://schemas.openxmlformats.org/officeDocument/2006/relationships">
  <sheetPr codeName="Sheet2"/>
  <dimension ref="A1:GR250"/>
  <sheetViews>
    <sheetView showGridLines="0" showOutlineSymbols="0" zoomScaleSheetLayoutView="100" zoomScalePageLayoutView="0" workbookViewId="0" topLeftCell="A1">
      <selection activeCell="C38" sqref="C38"/>
    </sheetView>
  </sheetViews>
  <sheetFormatPr defaultColWidth="12.421875" defaultRowHeight="15"/>
  <cols>
    <col min="1" max="1" width="2.57421875" style="16" customWidth="1"/>
    <col min="2" max="2" width="42.7109375" style="16" customWidth="1"/>
    <col min="3" max="3" width="12.28125" style="16" customWidth="1"/>
    <col min="4" max="4" width="12.140625" style="16" customWidth="1"/>
    <col min="5" max="5" width="12.28125" style="16" customWidth="1"/>
    <col min="6" max="6" width="13.57421875" style="16" customWidth="1"/>
    <col min="7" max="7" width="12.28125" style="16" customWidth="1"/>
    <col min="8" max="8" width="10.28125" style="16" customWidth="1"/>
    <col min="9" max="9" width="24.57421875" style="16" customWidth="1"/>
    <col min="10" max="10" width="12.8515625" style="16" customWidth="1"/>
    <col min="11" max="18" width="12.421875" style="16" customWidth="1"/>
    <col min="19" max="19" width="15.28125" style="16" customWidth="1"/>
    <col min="20" max="48" width="12.421875" style="16" customWidth="1"/>
    <col min="49" max="49" width="8.28125" style="16" customWidth="1"/>
    <col min="50" max="50" width="37.28125" style="16" customWidth="1"/>
    <col min="51" max="16384" width="12.421875" style="16" customWidth="1"/>
  </cols>
  <sheetData>
    <row r="1" spans="1:52" ht="16.5" thickBo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row>
    <row r="2" spans="1:52" ht="16.5" thickBot="1">
      <c r="A2" s="190"/>
      <c r="B2" s="86" t="s">
        <v>78</v>
      </c>
      <c r="C2" s="87" t="s">
        <v>146</v>
      </c>
      <c r="D2" s="88" t="s">
        <v>147</v>
      </c>
      <c r="E2" s="88" t="s">
        <v>149</v>
      </c>
      <c r="F2" s="89" t="s">
        <v>148</v>
      </c>
      <c r="G2" s="190"/>
      <c r="H2" s="190"/>
      <c r="I2" s="220" t="s">
        <v>155</v>
      </c>
      <c r="J2" s="198"/>
      <c r="K2" s="198"/>
      <c r="L2" s="198"/>
      <c r="M2" s="199"/>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t="s">
        <v>147</v>
      </c>
      <c r="AW2" s="190"/>
      <c r="AX2" s="190" t="s">
        <v>150</v>
      </c>
      <c r="AY2" s="190" t="s">
        <v>148</v>
      </c>
      <c r="AZ2" s="190"/>
    </row>
    <row r="3" spans="1:197" s="14" customFormat="1" ht="15.75">
      <c r="A3" s="190"/>
      <c r="B3" s="143" t="s">
        <v>31</v>
      </c>
      <c r="C3" s="78">
        <v>385</v>
      </c>
      <c r="D3" s="144" t="s">
        <v>153</v>
      </c>
      <c r="E3" s="145">
        <v>0.01</v>
      </c>
      <c r="F3" s="90">
        <f>IF(D3="per ton",(C3*(1+E3))/2000,(C3*(1+E3)))</f>
        <v>0.19442500000000001</v>
      </c>
      <c r="G3" s="190"/>
      <c r="H3" s="190"/>
      <c r="I3" s="102"/>
      <c r="J3" s="109" t="s">
        <v>74</v>
      </c>
      <c r="K3" s="109" t="s">
        <v>75</v>
      </c>
      <c r="L3" s="109" t="s">
        <v>76</v>
      </c>
      <c r="M3" s="104" t="s">
        <v>77</v>
      </c>
      <c r="N3" s="200"/>
      <c r="O3" s="201"/>
      <c r="P3" s="201"/>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1"/>
      <c r="AV3" s="200"/>
      <c r="AW3" s="201"/>
      <c r="AX3" s="201" t="str">
        <f>B3</f>
        <v>Calf grower (16%)</v>
      </c>
      <c r="AY3" s="202">
        <f>F3</f>
        <v>0.19442500000000001</v>
      </c>
      <c r="AZ3" s="201"/>
      <c r="BA3" s="201"/>
      <c r="BB3" s="201"/>
      <c r="BC3" s="201"/>
      <c r="BD3" s="201"/>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row>
    <row r="4" spans="1:197" s="15" customFormat="1" ht="15.75">
      <c r="A4" s="190"/>
      <c r="B4" s="143" t="s">
        <v>32</v>
      </c>
      <c r="C4" s="78">
        <v>400</v>
      </c>
      <c r="D4" s="144" t="s">
        <v>153</v>
      </c>
      <c r="E4" s="145">
        <v>0.01</v>
      </c>
      <c r="F4" s="90">
        <f aca="true" t="shared" si="0" ref="F4:F30">IF(D4="per ton",(C4*(1+E4))/2000,(C4*(1+E4)))</f>
        <v>0.202</v>
      </c>
      <c r="G4" s="190"/>
      <c r="H4" s="190"/>
      <c r="I4" s="101" t="s">
        <v>78</v>
      </c>
      <c r="J4" s="107" t="s">
        <v>73</v>
      </c>
      <c r="K4" s="107" t="s">
        <v>73</v>
      </c>
      <c r="L4" s="107" t="s">
        <v>73</v>
      </c>
      <c r="M4" s="110" t="s">
        <v>73</v>
      </c>
      <c r="N4" s="203"/>
      <c r="O4" s="204"/>
      <c r="P4" s="204"/>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4"/>
      <c r="AV4" s="205" t="s">
        <v>153</v>
      </c>
      <c r="AW4" s="204"/>
      <c r="AX4" s="201" t="str">
        <f aca="true" t="shared" si="1" ref="AX4:AX19">B4</f>
        <v>Calf starter (18%)</v>
      </c>
      <c r="AY4" s="202">
        <f aca="true" t="shared" si="2" ref="AY4:AY19">F4</f>
        <v>0.202</v>
      </c>
      <c r="AZ4" s="204"/>
      <c r="BA4" s="204"/>
      <c r="BB4" s="204"/>
      <c r="BC4" s="204"/>
      <c r="BD4" s="204"/>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row>
    <row r="5" spans="1:197" s="15" customFormat="1" ht="15.75">
      <c r="A5" s="190"/>
      <c r="B5" s="146" t="s">
        <v>24</v>
      </c>
      <c r="C5" s="78">
        <v>220</v>
      </c>
      <c r="D5" s="144" t="s">
        <v>153</v>
      </c>
      <c r="E5" s="145">
        <v>0.01</v>
      </c>
      <c r="F5" s="90">
        <f t="shared" si="0"/>
        <v>0.11109999999999999</v>
      </c>
      <c r="G5" s="190"/>
      <c r="H5" s="190"/>
      <c r="I5" s="149" t="s">
        <v>43</v>
      </c>
      <c r="J5" s="145">
        <v>0.3</v>
      </c>
      <c r="K5" s="145">
        <v>0</v>
      </c>
      <c r="L5" s="145">
        <v>0</v>
      </c>
      <c r="M5" s="150">
        <v>0.3</v>
      </c>
      <c r="N5" s="203"/>
      <c r="O5" s="201"/>
      <c r="P5" s="201"/>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1"/>
      <c r="AV5" s="206" t="s">
        <v>154</v>
      </c>
      <c r="AW5" s="201"/>
      <c r="AX5" s="201" t="str">
        <f t="shared" si="1"/>
        <v>Corn gluten feed</v>
      </c>
      <c r="AY5" s="202">
        <f t="shared" si="2"/>
        <v>0.11109999999999999</v>
      </c>
      <c r="AZ5" s="201"/>
      <c r="BA5" s="201"/>
      <c r="BB5" s="201"/>
      <c r="BC5" s="201"/>
      <c r="BD5" s="201"/>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row>
    <row r="6" spans="1:197" s="15" customFormat="1" ht="15.75">
      <c r="A6" s="190"/>
      <c r="B6" s="146" t="s">
        <v>43</v>
      </c>
      <c r="C6" s="78">
        <v>210</v>
      </c>
      <c r="D6" s="144" t="s">
        <v>153</v>
      </c>
      <c r="E6" s="145">
        <v>0.01</v>
      </c>
      <c r="F6" s="90">
        <f t="shared" si="0"/>
        <v>0.10604999999999999</v>
      </c>
      <c r="G6" s="190"/>
      <c r="H6" s="190"/>
      <c r="I6" s="149" t="s">
        <v>151</v>
      </c>
      <c r="J6" s="145">
        <v>0.3</v>
      </c>
      <c r="K6" s="145">
        <v>0.7</v>
      </c>
      <c r="L6" s="145">
        <v>0.3</v>
      </c>
      <c r="M6" s="150">
        <v>0.7</v>
      </c>
      <c r="N6" s="203"/>
      <c r="O6" s="201"/>
      <c r="P6" s="201"/>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1"/>
      <c r="AV6" s="201"/>
      <c r="AW6" s="201"/>
      <c r="AX6" s="201" t="str">
        <f t="shared" si="1"/>
        <v>Corn, ground</v>
      </c>
      <c r="AY6" s="202">
        <f t="shared" si="2"/>
        <v>0.10604999999999999</v>
      </c>
      <c r="AZ6" s="201"/>
      <c r="BA6" s="201"/>
      <c r="BB6" s="201"/>
      <c r="BC6" s="201"/>
      <c r="BD6" s="201"/>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row>
    <row r="7" spans="1:197" s="14" customFormat="1" ht="15.75">
      <c r="A7" s="190"/>
      <c r="B7" s="146" t="s">
        <v>44</v>
      </c>
      <c r="C7" s="78">
        <v>215</v>
      </c>
      <c r="D7" s="144" t="s">
        <v>153</v>
      </c>
      <c r="E7" s="145">
        <v>0.01</v>
      </c>
      <c r="F7" s="90">
        <f t="shared" si="0"/>
        <v>0.108575</v>
      </c>
      <c r="G7" s="190"/>
      <c r="H7" s="190"/>
      <c r="I7" s="149" t="s">
        <v>24</v>
      </c>
      <c r="J7" s="145">
        <v>0.3</v>
      </c>
      <c r="K7" s="145">
        <v>0</v>
      </c>
      <c r="L7" s="145">
        <v>0.7</v>
      </c>
      <c r="M7" s="150">
        <v>0</v>
      </c>
      <c r="N7" s="200"/>
      <c r="O7" s="201"/>
      <c r="P7" s="201"/>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1"/>
      <c r="AV7" s="201"/>
      <c r="AW7" s="201"/>
      <c r="AX7" s="201" t="str">
        <f t="shared" si="1"/>
        <v>Dry distillers grain</v>
      </c>
      <c r="AY7" s="202">
        <f t="shared" si="2"/>
        <v>0.108575</v>
      </c>
      <c r="AZ7" s="201"/>
      <c r="BA7" s="201"/>
      <c r="BB7" s="201"/>
      <c r="BC7" s="201"/>
      <c r="BD7" s="201"/>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row>
    <row r="8" spans="1:197" s="14" customFormat="1" ht="15.75">
      <c r="A8" s="190"/>
      <c r="B8" s="143" t="s">
        <v>33</v>
      </c>
      <c r="C8" s="78">
        <v>4000</v>
      </c>
      <c r="D8" s="144" t="s">
        <v>153</v>
      </c>
      <c r="E8" s="145">
        <v>0</v>
      </c>
      <c r="F8" s="90">
        <f t="shared" si="0"/>
        <v>2</v>
      </c>
      <c r="G8" s="190"/>
      <c r="H8" s="190"/>
      <c r="I8" s="149" t="s">
        <v>44</v>
      </c>
      <c r="J8" s="145">
        <v>0.075</v>
      </c>
      <c r="K8" s="145">
        <v>0.27</v>
      </c>
      <c r="L8" s="145">
        <v>0</v>
      </c>
      <c r="M8" s="150">
        <v>0</v>
      </c>
      <c r="N8" s="200"/>
      <c r="O8" s="201"/>
      <c r="P8" s="201"/>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1"/>
      <c r="AV8" s="201"/>
      <c r="AW8" s="201"/>
      <c r="AX8" s="201" t="str">
        <f t="shared" si="1"/>
        <v>Milk replacer</v>
      </c>
      <c r="AY8" s="202">
        <f t="shared" si="2"/>
        <v>2</v>
      </c>
      <c r="AZ8" s="201"/>
      <c r="BA8" s="201"/>
      <c r="BB8" s="201"/>
      <c r="BC8" s="201"/>
      <c r="BD8" s="201"/>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row>
    <row r="9" spans="1:197" s="14" customFormat="1" ht="15.75">
      <c r="A9" s="190"/>
      <c r="B9" s="146" t="s">
        <v>152</v>
      </c>
      <c r="C9" s="78">
        <v>800</v>
      </c>
      <c r="D9" s="144" t="s">
        <v>153</v>
      </c>
      <c r="E9" s="145">
        <v>0</v>
      </c>
      <c r="F9" s="90">
        <f t="shared" si="0"/>
        <v>0.4</v>
      </c>
      <c r="G9" s="190"/>
      <c r="H9" s="190"/>
      <c r="I9" s="149" t="s">
        <v>152</v>
      </c>
      <c r="J9" s="145">
        <v>0.025</v>
      </c>
      <c r="K9" s="145">
        <v>0.03</v>
      </c>
      <c r="L9" s="145">
        <v>0</v>
      </c>
      <c r="M9" s="150">
        <v>0</v>
      </c>
      <c r="N9" s="200"/>
      <c r="O9" s="201"/>
      <c r="P9" s="201"/>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1"/>
      <c r="AV9" s="201"/>
      <c r="AW9" s="201"/>
      <c r="AX9" s="201" t="str">
        <f t="shared" si="1"/>
        <v>Mineral vitamin premix w/ ionophore</v>
      </c>
      <c r="AY9" s="202">
        <f t="shared" si="2"/>
        <v>0.4</v>
      </c>
      <c r="AZ9" s="201"/>
      <c r="BA9" s="201"/>
      <c r="BB9" s="201"/>
      <c r="BC9" s="201"/>
      <c r="BD9" s="201"/>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row>
    <row r="10" spans="1:197" s="14" customFormat="1" ht="15.75">
      <c r="A10" s="190"/>
      <c r="B10" s="146" t="s">
        <v>189</v>
      </c>
      <c r="C10" s="78">
        <v>190</v>
      </c>
      <c r="D10" s="144" t="s">
        <v>153</v>
      </c>
      <c r="E10" s="145">
        <v>0.02</v>
      </c>
      <c r="F10" s="90">
        <f t="shared" si="0"/>
        <v>0.0969</v>
      </c>
      <c r="G10" s="190"/>
      <c r="H10" s="190"/>
      <c r="I10" s="149" t="s">
        <v>84</v>
      </c>
      <c r="J10" s="151">
        <v>0</v>
      </c>
      <c r="K10" s="151">
        <v>0</v>
      </c>
      <c r="L10" s="151">
        <v>0</v>
      </c>
      <c r="M10" s="152">
        <v>0</v>
      </c>
      <c r="N10" s="200"/>
      <c r="O10" s="201"/>
      <c r="P10" s="201"/>
      <c r="Q10" s="207"/>
      <c r="R10" s="207"/>
      <c r="S10" s="207"/>
      <c r="T10" s="207"/>
      <c r="U10" s="200"/>
      <c r="V10" s="207"/>
      <c r="W10" s="207"/>
      <c r="X10" s="207"/>
      <c r="Y10" s="207"/>
      <c r="Z10" s="207"/>
      <c r="AA10" s="207"/>
      <c r="AB10" s="207"/>
      <c r="AC10" s="207"/>
      <c r="AD10" s="207"/>
      <c r="AE10" s="207"/>
      <c r="AF10" s="207"/>
      <c r="AG10" s="207"/>
      <c r="AH10" s="207"/>
      <c r="AI10" s="207"/>
      <c r="AJ10" s="207"/>
      <c r="AK10" s="207"/>
      <c r="AL10" s="207"/>
      <c r="AM10" s="207"/>
      <c r="AN10" s="201"/>
      <c r="AO10" s="201"/>
      <c r="AP10" s="201"/>
      <c r="AQ10" s="201"/>
      <c r="AR10" s="201"/>
      <c r="AS10" s="201"/>
      <c r="AT10" s="201"/>
      <c r="AU10" s="201"/>
      <c r="AV10" s="201"/>
      <c r="AW10" s="201"/>
      <c r="AX10" s="201" t="str">
        <f t="shared" si="1"/>
        <v>Wheat Midds</v>
      </c>
      <c r="AY10" s="202">
        <f t="shared" si="2"/>
        <v>0.0969</v>
      </c>
      <c r="AZ10" s="201"/>
      <c r="BA10" s="201"/>
      <c r="BB10" s="201"/>
      <c r="BC10" s="201"/>
      <c r="BD10" s="201"/>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row>
    <row r="11" spans="1:197" s="14" customFormat="1" ht="15.75">
      <c r="A11" s="190"/>
      <c r="B11" s="146" t="s">
        <v>47</v>
      </c>
      <c r="C11" s="78">
        <v>530</v>
      </c>
      <c r="D11" s="144" t="s">
        <v>153</v>
      </c>
      <c r="E11" s="145">
        <v>0.01</v>
      </c>
      <c r="F11" s="90">
        <f t="shared" si="0"/>
        <v>0.26765</v>
      </c>
      <c r="G11" s="190"/>
      <c r="H11" s="190"/>
      <c r="I11" s="103" t="s">
        <v>79</v>
      </c>
      <c r="J11" s="108">
        <f>SUM(J5:J10)</f>
        <v>0.9999999999999999</v>
      </c>
      <c r="K11" s="108">
        <f>SUM(K5:K10)</f>
        <v>1</v>
      </c>
      <c r="L11" s="108">
        <f>SUM(L5:L10)</f>
        <v>1</v>
      </c>
      <c r="M11" s="111">
        <f>SUM(M5:M10)</f>
        <v>1</v>
      </c>
      <c r="N11" s="200"/>
      <c r="O11" s="201"/>
      <c r="P11" s="201"/>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1"/>
      <c r="AO11" s="201"/>
      <c r="AP11" s="201"/>
      <c r="AQ11" s="201"/>
      <c r="AR11" s="201"/>
      <c r="AS11" s="201"/>
      <c r="AT11" s="201"/>
      <c r="AU11" s="201"/>
      <c r="AV11" s="201"/>
      <c r="AW11" s="201"/>
      <c r="AX11" s="201" t="str">
        <f t="shared" si="1"/>
        <v>Soybean meal</v>
      </c>
      <c r="AY11" s="202">
        <f t="shared" si="2"/>
        <v>0.26765</v>
      </c>
      <c r="AZ11" s="201"/>
      <c r="BA11" s="201"/>
      <c r="BB11" s="201"/>
      <c r="BC11" s="201"/>
      <c r="BD11" s="201"/>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row>
    <row r="12" spans="1:197" s="14" customFormat="1" ht="16.5" thickBot="1">
      <c r="A12" s="190"/>
      <c r="B12" s="143" t="s">
        <v>151</v>
      </c>
      <c r="C12" s="78">
        <v>235</v>
      </c>
      <c r="D12" s="144" t="s">
        <v>153</v>
      </c>
      <c r="E12" s="145">
        <v>0.01</v>
      </c>
      <c r="F12" s="90">
        <f t="shared" si="0"/>
        <v>0.118675</v>
      </c>
      <c r="G12" s="190"/>
      <c r="H12" s="190"/>
      <c r="I12" s="46"/>
      <c r="J12" s="15"/>
      <c r="K12" s="15"/>
      <c r="L12" s="15"/>
      <c r="M12" s="47"/>
      <c r="N12" s="200"/>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t="str">
        <f t="shared" si="1"/>
        <v>Soyhulls</v>
      </c>
      <c r="AY12" s="202">
        <f t="shared" si="2"/>
        <v>0.118675</v>
      </c>
      <c r="AZ12" s="201"/>
      <c r="BA12" s="201"/>
      <c r="BB12" s="201"/>
      <c r="BC12" s="201"/>
      <c r="BD12" s="201"/>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row>
    <row r="13" spans="1:197" s="14" customFormat="1" ht="15.75">
      <c r="A13" s="190"/>
      <c r="B13" s="146" t="s">
        <v>84</v>
      </c>
      <c r="C13" s="78">
        <v>0</v>
      </c>
      <c r="D13" s="144" t="s">
        <v>153</v>
      </c>
      <c r="E13" s="145">
        <v>0.05</v>
      </c>
      <c r="F13" s="90">
        <f t="shared" si="0"/>
        <v>0</v>
      </c>
      <c r="G13" s="190"/>
      <c r="H13" s="190"/>
      <c r="I13" s="216" t="s">
        <v>86</v>
      </c>
      <c r="J13" s="217">
        <f>(VLOOKUP($I5,$AX$3:$AY$29,2,FALSE)*J5)+(VLOOKUP($I6,$AX$3:$AY$29,2,FALSE)*J6)+(VLOOKUP($I7,$AX$3:$AY$29,2,FALSE)*J7)+(VLOOKUP($I8,$AX$3:$AY$29,2,FALSE)*J8)+(VLOOKUP($I9,$AX$3:$AY$29,2,FALSE)*J9)+(VLOOKUP($I10,$AX$3:$AY$29,2,FALSE)*J10)</f>
        <v>0.118890625</v>
      </c>
      <c r="K13" s="217">
        <f>(VLOOKUP($I5,$AX$3:$AY$29,2,FALSE)*K5)+(VLOOKUP($I6,$AX$3:$AY$29,2,FALSE)*K6)+(VLOOKUP($I7,$AX$3:$AY$29,2,FALSE)*K7)+(VLOOKUP($I8,$AX$3:$AY$29,2,FALSE)*K8)+(VLOOKUP($I9,$AX$3:$AY$29,2,FALSE)*K9)+(VLOOKUP($I10,$AX$3:$AY$29,2,FALSE)*K10)</f>
        <v>0.12438774999999999</v>
      </c>
      <c r="L13" s="217">
        <f>(VLOOKUP($I5,$AX$3:$AY$29,2,FALSE)*L5)+(VLOOKUP($I6,$AX$3:$AY$29,2,FALSE)*L6)+(VLOOKUP($I7,$AX$3:$AY$29,2,FALSE)*L7)+(VLOOKUP($I8,$AX$3:$AY$29,2,FALSE)*L8)+(VLOOKUP($I9,$AX$3:$AY$29,2,FALSE)*L9)+(VLOOKUP($I10,$AX$3:$AY$29,2,FALSE)*L10)</f>
        <v>0.11337249999999999</v>
      </c>
      <c r="M13" s="218">
        <f>(VLOOKUP($I5,$AX$3:$AY$29,2,FALSE)*M5)+(VLOOKUP($I6,$AX$3:$AY$29,2,FALSE)*M6)+(VLOOKUP($I7,$AX$3:$AY$29,2,FALSE)*M7)+(VLOOKUP($I8,$AX$3:$AY$29,2,FALSE)*M8)+(VLOOKUP($I9,$AX$3:$AY$29,2,FALSE)*M9)+(VLOOKUP($I10,$AX$3:$AY$29,2,FALSE)*M10)</f>
        <v>0.11488749999999999</v>
      </c>
      <c r="N13" s="200"/>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t="str">
        <f t="shared" si="1"/>
        <v>Please specify</v>
      </c>
      <c r="AY13" s="202">
        <f t="shared" si="2"/>
        <v>0</v>
      </c>
      <c r="AZ13" s="201"/>
      <c r="BA13" s="201"/>
      <c r="BB13" s="201"/>
      <c r="BC13" s="201"/>
      <c r="BD13" s="201"/>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row>
    <row r="14" spans="1:197" s="14" customFormat="1" ht="16.5" thickBot="1">
      <c r="A14" s="190"/>
      <c r="B14" s="146" t="s">
        <v>84</v>
      </c>
      <c r="C14" s="78">
        <v>0</v>
      </c>
      <c r="D14" s="144" t="s">
        <v>153</v>
      </c>
      <c r="E14" s="145">
        <v>0.05</v>
      </c>
      <c r="F14" s="90">
        <f t="shared" si="0"/>
        <v>0</v>
      </c>
      <c r="G14" s="190"/>
      <c r="H14" s="190"/>
      <c r="I14" s="48" t="s">
        <v>156</v>
      </c>
      <c r="J14" s="105"/>
      <c r="K14" s="105"/>
      <c r="L14" s="105"/>
      <c r="M14" s="106"/>
      <c r="N14" s="200"/>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t="str">
        <f t="shared" si="1"/>
        <v>Please specify</v>
      </c>
      <c r="AY14" s="202">
        <f t="shared" si="2"/>
        <v>0</v>
      </c>
      <c r="AZ14" s="201"/>
      <c r="BA14" s="201"/>
      <c r="BB14" s="201"/>
      <c r="BC14" s="201"/>
      <c r="BD14" s="201"/>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row>
    <row r="15" spans="1:197" s="14" customFormat="1" ht="15.75">
      <c r="A15" s="190"/>
      <c r="B15" s="146" t="s">
        <v>84</v>
      </c>
      <c r="C15" s="78">
        <v>0</v>
      </c>
      <c r="D15" s="144" t="s">
        <v>153</v>
      </c>
      <c r="E15" s="145">
        <v>0.02</v>
      </c>
      <c r="F15" s="90">
        <f t="shared" si="0"/>
        <v>0</v>
      </c>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t="str">
        <f t="shared" si="1"/>
        <v>Please specify</v>
      </c>
      <c r="AY15" s="190">
        <f t="shared" si="2"/>
        <v>0</v>
      </c>
      <c r="AZ15" s="190"/>
      <c r="BA15" s="190"/>
      <c r="BB15" s="190"/>
      <c r="BC15" s="190"/>
      <c r="BD15" s="190"/>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row>
    <row r="16" spans="1:197" s="14" customFormat="1" ht="15.75">
      <c r="A16" s="190"/>
      <c r="B16" s="146" t="s">
        <v>84</v>
      </c>
      <c r="C16" s="78"/>
      <c r="D16" s="144"/>
      <c r="E16" s="145"/>
      <c r="F16" s="90">
        <f t="shared" si="0"/>
        <v>0</v>
      </c>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t="str">
        <f t="shared" si="1"/>
        <v>Please specify</v>
      </c>
      <c r="AY16" s="190">
        <f t="shared" si="2"/>
        <v>0</v>
      </c>
      <c r="AZ16" s="190"/>
      <c r="BA16" s="190"/>
      <c r="BB16" s="190"/>
      <c r="BC16" s="190"/>
      <c r="BD16" s="190"/>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row>
    <row r="17" spans="1:197" s="14" customFormat="1" ht="15.75">
      <c r="A17" s="190"/>
      <c r="B17" s="146" t="s">
        <v>84</v>
      </c>
      <c r="C17" s="78"/>
      <c r="D17" s="144"/>
      <c r="E17" s="145"/>
      <c r="F17" s="90">
        <f t="shared" si="0"/>
        <v>0</v>
      </c>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t="str">
        <f t="shared" si="1"/>
        <v>Please specify</v>
      </c>
      <c r="AY17" s="190">
        <f t="shared" si="2"/>
        <v>0</v>
      </c>
      <c r="AZ17" s="190"/>
      <c r="BA17" s="190"/>
      <c r="BB17" s="190"/>
      <c r="BC17" s="190"/>
      <c r="BD17" s="190"/>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row>
    <row r="18" spans="1:197" s="15" customFormat="1" ht="15.75">
      <c r="A18" s="190"/>
      <c r="B18" s="146" t="s">
        <v>84</v>
      </c>
      <c r="C18" s="78"/>
      <c r="D18" s="144"/>
      <c r="E18" s="145"/>
      <c r="F18" s="90">
        <f t="shared" si="0"/>
        <v>0</v>
      </c>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t="str">
        <f t="shared" si="1"/>
        <v>Please specify</v>
      </c>
      <c r="AY18" s="190">
        <f t="shared" si="2"/>
        <v>0</v>
      </c>
      <c r="AZ18" s="190"/>
      <c r="BA18" s="190"/>
      <c r="BB18" s="190"/>
      <c r="BC18" s="190"/>
      <c r="BD18" s="190"/>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row>
    <row r="19" spans="1:197" s="15" customFormat="1" ht="17.25" customHeight="1" thickBot="1">
      <c r="A19" s="190"/>
      <c r="B19" s="146" t="s">
        <v>84</v>
      </c>
      <c r="C19" s="100"/>
      <c r="D19" s="147"/>
      <c r="E19" s="148"/>
      <c r="F19" s="90">
        <f t="shared" si="0"/>
        <v>0</v>
      </c>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t="str">
        <f t="shared" si="1"/>
        <v>Please specify</v>
      </c>
      <c r="AY19" s="190">
        <f t="shared" si="2"/>
        <v>0</v>
      </c>
      <c r="AZ19" s="190"/>
      <c r="BA19" s="190"/>
      <c r="BB19" s="190"/>
      <c r="BC19" s="190"/>
      <c r="BD19" s="190"/>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row>
    <row r="20" spans="1:197" s="15" customFormat="1" ht="16.5" thickBot="1">
      <c r="A20" s="190"/>
      <c r="B20" s="86" t="s">
        <v>143</v>
      </c>
      <c r="C20" s="87" t="s">
        <v>146</v>
      </c>
      <c r="D20" s="88" t="s">
        <v>147</v>
      </c>
      <c r="E20" s="88" t="s">
        <v>149</v>
      </c>
      <c r="F20" s="89" t="s">
        <v>148</v>
      </c>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t="str">
        <f>B21</f>
        <v>Alfalfa hay</v>
      </c>
      <c r="AY20" s="190">
        <f>Feed!F21</f>
        <v>0.143</v>
      </c>
      <c r="AZ20" s="190"/>
      <c r="BA20" s="190"/>
      <c r="BB20" s="190"/>
      <c r="BC20" s="190"/>
      <c r="BD20" s="190"/>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row>
    <row r="21" spans="1:197" s="15" customFormat="1" ht="15.75">
      <c r="A21" s="190"/>
      <c r="B21" s="153" t="s">
        <v>30</v>
      </c>
      <c r="C21" s="80">
        <v>260</v>
      </c>
      <c r="D21" s="154" t="s">
        <v>153</v>
      </c>
      <c r="E21" s="155">
        <v>0.1</v>
      </c>
      <c r="F21" s="90">
        <f t="shared" si="0"/>
        <v>0.143</v>
      </c>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t="str">
        <f aca="true" t="shared" si="3" ref="AX21:AX29">B22</f>
        <v>Alfalfa silage</v>
      </c>
      <c r="AY21" s="190">
        <f>Feed!F22</f>
        <v>0.06875</v>
      </c>
      <c r="AZ21" s="190"/>
      <c r="BA21" s="190"/>
      <c r="BB21" s="190"/>
      <c r="BC21" s="190"/>
      <c r="BD21" s="190"/>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row>
    <row r="22" spans="1:197" s="15" customFormat="1" ht="15.75">
      <c r="A22" s="190"/>
      <c r="B22" s="146" t="s">
        <v>41</v>
      </c>
      <c r="C22" s="78">
        <v>125</v>
      </c>
      <c r="D22" s="144" t="s">
        <v>153</v>
      </c>
      <c r="E22" s="145">
        <v>0.1</v>
      </c>
      <c r="F22" s="90">
        <f t="shared" si="0"/>
        <v>0.06875</v>
      </c>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t="str">
        <f t="shared" si="3"/>
        <v>Corn silage</v>
      </c>
      <c r="AY22" s="190">
        <f>Feed!F23</f>
        <v>0.03</v>
      </c>
      <c r="AZ22" s="190"/>
      <c r="BA22" s="190"/>
      <c r="BB22" s="190"/>
      <c r="BC22" s="190"/>
      <c r="BD22" s="190"/>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row>
    <row r="23" spans="1:197" s="15" customFormat="1" ht="15.75">
      <c r="A23" s="190"/>
      <c r="B23" s="146" t="s">
        <v>42</v>
      </c>
      <c r="C23" s="78">
        <v>50</v>
      </c>
      <c r="D23" s="144" t="s">
        <v>153</v>
      </c>
      <c r="E23" s="145">
        <v>0.2</v>
      </c>
      <c r="F23" s="90">
        <f t="shared" si="0"/>
        <v>0.03</v>
      </c>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t="str">
        <f t="shared" si="3"/>
        <v>Grass hay</v>
      </c>
      <c r="AY23" s="190">
        <f>Feed!F24</f>
        <v>0.045</v>
      </c>
      <c r="AZ23" s="190"/>
      <c r="BA23" s="190"/>
      <c r="BB23" s="190"/>
      <c r="BC23" s="190"/>
      <c r="BD23" s="190"/>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row>
    <row r="24" spans="1:197" s="15" customFormat="1" ht="15.75">
      <c r="A24" s="190"/>
      <c r="B24" s="146" t="s">
        <v>23</v>
      </c>
      <c r="C24" s="78">
        <v>75</v>
      </c>
      <c r="D24" s="144" t="s">
        <v>153</v>
      </c>
      <c r="E24" s="145">
        <v>0.2</v>
      </c>
      <c r="F24" s="90">
        <f t="shared" si="0"/>
        <v>0.045</v>
      </c>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t="str">
        <f t="shared" si="3"/>
        <v>Pasture (dry matter)</v>
      </c>
      <c r="AY24" s="190">
        <f>Feed!F25</f>
        <v>0.03</v>
      </c>
      <c r="AZ24" s="190"/>
      <c r="BA24" s="190"/>
      <c r="BB24" s="190"/>
      <c r="BC24" s="190"/>
      <c r="BD24" s="190"/>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row>
    <row r="25" spans="1:197" s="15" customFormat="1" ht="15.75">
      <c r="A25" s="190"/>
      <c r="B25" s="146" t="s">
        <v>81</v>
      </c>
      <c r="C25" s="79">
        <v>0.03</v>
      </c>
      <c r="D25" s="144" t="s">
        <v>154</v>
      </c>
      <c r="E25" s="145">
        <v>0</v>
      </c>
      <c r="F25" s="90">
        <f t="shared" si="0"/>
        <v>0.03</v>
      </c>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t="str">
        <f t="shared" si="3"/>
        <v>Small grain silage</v>
      </c>
      <c r="AY25" s="190">
        <f>Feed!F26</f>
        <v>0.024</v>
      </c>
      <c r="AZ25" s="190"/>
      <c r="BA25" s="190"/>
      <c r="BB25" s="190"/>
      <c r="BC25" s="190"/>
      <c r="BD25" s="190"/>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row>
    <row r="26" spans="1:197" s="15" customFormat="1" ht="15.75">
      <c r="A26" s="190"/>
      <c r="B26" s="146" t="s">
        <v>45</v>
      </c>
      <c r="C26" s="78">
        <v>40</v>
      </c>
      <c r="D26" s="144" t="s">
        <v>153</v>
      </c>
      <c r="E26" s="145">
        <v>0.2</v>
      </c>
      <c r="F26" s="90">
        <f t="shared" si="0"/>
        <v>0.024</v>
      </c>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t="str">
        <f t="shared" si="3"/>
        <v>Sorghum silage</v>
      </c>
      <c r="AY26" s="190">
        <f>Feed!F27</f>
        <v>0.024</v>
      </c>
      <c r="AZ26" s="190"/>
      <c r="BA26" s="190"/>
      <c r="BB26" s="190"/>
      <c r="BC26" s="190"/>
      <c r="BD26" s="190"/>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row>
    <row r="27" spans="1:197" s="15" customFormat="1" ht="15.75">
      <c r="A27" s="190"/>
      <c r="B27" s="146" t="s">
        <v>46</v>
      </c>
      <c r="C27" s="78">
        <v>40</v>
      </c>
      <c r="D27" s="144" t="s">
        <v>153</v>
      </c>
      <c r="E27" s="145">
        <v>0.2</v>
      </c>
      <c r="F27" s="90">
        <f t="shared" si="0"/>
        <v>0.024</v>
      </c>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t="str">
        <f t="shared" si="3"/>
        <v>Please specify</v>
      </c>
      <c r="AY27" s="190">
        <f>Feed!F28</f>
        <v>0</v>
      </c>
      <c r="AZ27" s="190"/>
      <c r="BA27" s="190"/>
      <c r="BB27" s="190"/>
      <c r="BC27" s="190"/>
      <c r="BD27" s="190"/>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row>
    <row r="28" spans="1:197" s="15" customFormat="1" ht="15.75">
      <c r="A28" s="190"/>
      <c r="B28" s="146" t="s">
        <v>84</v>
      </c>
      <c r="C28" s="78"/>
      <c r="D28" s="144"/>
      <c r="E28" s="145"/>
      <c r="F28" s="90">
        <f t="shared" si="0"/>
        <v>0</v>
      </c>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t="str">
        <f t="shared" si="3"/>
        <v>Please specify</v>
      </c>
      <c r="AY28" s="190">
        <f>Feed!F29</f>
        <v>0</v>
      </c>
      <c r="AZ28" s="190"/>
      <c r="BA28" s="190"/>
      <c r="BB28" s="190"/>
      <c r="BC28" s="190"/>
      <c r="BD28" s="190"/>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row>
    <row r="29" spans="1:197" s="15" customFormat="1" ht="15.75">
      <c r="A29" s="190"/>
      <c r="B29" s="146" t="s">
        <v>84</v>
      </c>
      <c r="C29" s="78"/>
      <c r="D29" s="144"/>
      <c r="E29" s="145"/>
      <c r="F29" s="90">
        <f t="shared" si="0"/>
        <v>0</v>
      </c>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t="str">
        <f t="shared" si="3"/>
        <v>Please specify</v>
      </c>
      <c r="AY29" s="190">
        <f>Feed!F30</f>
        <v>0</v>
      </c>
      <c r="AZ29" s="190"/>
      <c r="BA29" s="190"/>
      <c r="BB29" s="190"/>
      <c r="BC29" s="190"/>
      <c r="BD29" s="190"/>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row>
    <row r="30" spans="1:197" s="15" customFormat="1" ht="16.5" thickBot="1">
      <c r="A30" s="190"/>
      <c r="B30" s="146" t="s">
        <v>84</v>
      </c>
      <c r="C30" s="78"/>
      <c r="D30" s="144"/>
      <c r="E30" s="145"/>
      <c r="F30" s="90">
        <f t="shared" si="0"/>
        <v>0</v>
      </c>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t="str">
        <f>B32</f>
        <v>Feed Mix #1</v>
      </c>
      <c r="AY30" s="190">
        <f>F32</f>
        <v>0.12007953125</v>
      </c>
      <c r="AZ30" s="190"/>
      <c r="BA30" s="190"/>
      <c r="BB30" s="190"/>
      <c r="BC30" s="190"/>
      <c r="BD30" s="190"/>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row>
    <row r="31" spans="1:197" s="15" customFormat="1" ht="16.5" thickBot="1">
      <c r="A31" s="190"/>
      <c r="B31" s="82" t="s">
        <v>72</v>
      </c>
      <c r="C31" s="83" t="s">
        <v>146</v>
      </c>
      <c r="D31" s="84" t="s">
        <v>147</v>
      </c>
      <c r="E31" s="84" t="s">
        <v>149</v>
      </c>
      <c r="F31" s="85" t="s">
        <v>148</v>
      </c>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t="str">
        <f>B33</f>
        <v>Feed Mix #2</v>
      </c>
      <c r="AY31" s="190">
        <f>F33</f>
        <v>0.12563162749999998</v>
      </c>
      <c r="AZ31" s="190"/>
      <c r="BA31" s="190"/>
      <c r="BB31" s="190"/>
      <c r="BC31" s="190"/>
      <c r="BD31" s="190"/>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row>
    <row r="32" spans="1:197" s="15" customFormat="1" ht="15.75">
      <c r="A32" s="190"/>
      <c r="B32" s="77" t="s">
        <v>85</v>
      </c>
      <c r="C32" s="131">
        <f>F32*2000</f>
        <v>240.1590625</v>
      </c>
      <c r="D32" s="93" t="s">
        <v>153</v>
      </c>
      <c r="E32" s="155">
        <v>0.01</v>
      </c>
      <c r="F32" s="92">
        <f>J13*(1+E32)</f>
        <v>0.12007953125</v>
      </c>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t="str">
        <f>B34</f>
        <v>Feed Mix #3</v>
      </c>
      <c r="AY32" s="190">
        <f>F34</f>
        <v>0.11450622499999999</v>
      </c>
      <c r="AZ32" s="190"/>
      <c r="BA32" s="190"/>
      <c r="BB32" s="190"/>
      <c r="BC32" s="190"/>
      <c r="BD32" s="190"/>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row>
    <row r="33" spans="1:197" s="15" customFormat="1" ht="15.75">
      <c r="A33" s="190"/>
      <c r="B33" s="49" t="s">
        <v>87</v>
      </c>
      <c r="C33" s="130">
        <f>F33*2000</f>
        <v>251.26325499999996</v>
      </c>
      <c r="D33" s="94" t="s">
        <v>153</v>
      </c>
      <c r="E33" s="145">
        <v>0.01</v>
      </c>
      <c r="F33" s="90">
        <f>K13*(1+E33)</f>
        <v>0.12563162749999998</v>
      </c>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t="str">
        <f>B35</f>
        <v>Feed Mix #4</v>
      </c>
      <c r="AY33" s="190">
        <f>F35</f>
        <v>0.116036375</v>
      </c>
      <c r="AZ33" s="190"/>
      <c r="BA33" s="190"/>
      <c r="BB33" s="190"/>
      <c r="BC33" s="190"/>
      <c r="BD33" s="190"/>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row>
    <row r="34" spans="1:197" s="15" customFormat="1" ht="15.75">
      <c r="A34" s="190"/>
      <c r="B34" s="49" t="s">
        <v>88</v>
      </c>
      <c r="C34" s="130">
        <f>F34*2000</f>
        <v>229.01244999999997</v>
      </c>
      <c r="D34" s="94" t="s">
        <v>153</v>
      </c>
      <c r="E34" s="145">
        <v>0.01</v>
      </c>
      <c r="F34" s="90">
        <f>L13*(1+E34)</f>
        <v>0.11450622499999999</v>
      </c>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row>
    <row r="35" spans="1:197" s="15" customFormat="1" ht="16.5" thickBot="1">
      <c r="A35" s="190"/>
      <c r="B35" s="50" t="s">
        <v>89</v>
      </c>
      <c r="C35" s="132">
        <f>F35*2000</f>
        <v>232.07274999999998</v>
      </c>
      <c r="D35" s="95" t="s">
        <v>153</v>
      </c>
      <c r="E35" s="148">
        <v>0.01</v>
      </c>
      <c r="F35" s="91">
        <f>M13*(1+E35)</f>
        <v>0.116036375</v>
      </c>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row>
    <row r="36" spans="1:198" s="15" customFormat="1" ht="15.75">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row>
    <row r="37" spans="1:200" s="15" customFormat="1" ht="16.5" thickBo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row>
    <row r="38" spans="1:200" s="14" customFormat="1" ht="16.5" thickBot="1">
      <c r="A38" s="190"/>
      <c r="B38" s="208" t="s">
        <v>40</v>
      </c>
      <c r="C38" s="197"/>
      <c r="D38" s="197"/>
      <c r="E38" s="197"/>
      <c r="F38" s="197"/>
      <c r="G38" s="209" t="s">
        <v>123</v>
      </c>
      <c r="H38" s="156">
        <v>1.8</v>
      </c>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row>
    <row r="39" spans="1:200" s="14" customFormat="1" ht="16.5" thickBot="1">
      <c r="A39" s="190"/>
      <c r="B39" s="96"/>
      <c r="C39" s="97" t="s">
        <v>39</v>
      </c>
      <c r="D39" s="98"/>
      <c r="E39" s="97" t="s">
        <v>38</v>
      </c>
      <c r="F39" s="98"/>
      <c r="G39" s="97" t="s">
        <v>37</v>
      </c>
      <c r="H39" s="98"/>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row>
    <row r="40" spans="1:200" s="15" customFormat="1" ht="16.5" thickBot="1">
      <c r="A40" s="190"/>
      <c r="B40" s="159"/>
      <c r="C40" s="160" t="s">
        <v>36</v>
      </c>
      <c r="D40" s="161"/>
      <c r="E40" s="160" t="s">
        <v>35</v>
      </c>
      <c r="F40" s="161"/>
      <c r="G40" s="160" t="s">
        <v>34</v>
      </c>
      <c r="H40" s="161"/>
      <c r="I40" s="99" t="s">
        <v>90</v>
      </c>
      <c r="J40" s="193"/>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row>
    <row r="41" spans="1:200" s="15" customFormat="1" ht="15.75">
      <c r="A41" s="190"/>
      <c r="B41" s="18" t="s">
        <v>25</v>
      </c>
      <c r="C41" s="133">
        <f>IF(Input!D7&gt;Feed!H41,Feed!H41,Input!D7)</f>
        <v>200</v>
      </c>
      <c r="D41" s="134">
        <f>IF(180&gt;C41,180,C41)</f>
        <v>200</v>
      </c>
      <c r="E41" s="133">
        <f>+D41</f>
        <v>200</v>
      </c>
      <c r="F41" s="134">
        <f>IF(235&gt;E41,235,D41)</f>
        <v>235</v>
      </c>
      <c r="G41" s="133">
        <f>+F41</f>
        <v>235</v>
      </c>
      <c r="H41" s="75">
        <v>400</v>
      </c>
      <c r="I41" s="62">
        <f>ROUND((H41-C41)/H38,0)</f>
        <v>111</v>
      </c>
      <c r="J41" s="194" t="s">
        <v>125</v>
      </c>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row>
    <row r="42" spans="1:200" s="15" customFormat="1" ht="16.5" thickBot="1">
      <c r="A42" s="190"/>
      <c r="B42" s="55" t="s">
        <v>118</v>
      </c>
      <c r="C42" s="52"/>
      <c r="D42" s="76">
        <v>0</v>
      </c>
      <c r="E42" s="54"/>
      <c r="F42" s="81">
        <v>20</v>
      </c>
      <c r="G42" s="53"/>
      <c r="H42" s="76">
        <v>91</v>
      </c>
      <c r="I42" s="63">
        <f>ROUND(D42+F42+H42,0)</f>
        <v>111</v>
      </c>
      <c r="J42" s="195" t="s">
        <v>124</v>
      </c>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row>
    <row r="43" spans="1:200" s="15" customFormat="1" ht="15.75">
      <c r="A43" s="190"/>
      <c r="B43" s="56"/>
      <c r="C43" s="57"/>
      <c r="D43" s="135"/>
      <c r="E43" s="58"/>
      <c r="F43" s="136"/>
      <c r="G43" s="20"/>
      <c r="H43" s="135"/>
      <c r="I43" s="221" t="s">
        <v>170</v>
      </c>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row>
    <row r="44" spans="1:200" s="14" customFormat="1" ht="15.75">
      <c r="A44" s="190"/>
      <c r="B44" s="20" t="s">
        <v>48</v>
      </c>
      <c r="C44" s="38" t="s">
        <v>80</v>
      </c>
      <c r="D44" s="21" t="s">
        <v>20</v>
      </c>
      <c r="E44" s="38" t="s">
        <v>80</v>
      </c>
      <c r="F44" s="21" t="s">
        <v>20</v>
      </c>
      <c r="G44" s="38" t="s">
        <v>80</v>
      </c>
      <c r="H44" s="21" t="s">
        <v>20</v>
      </c>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row>
    <row r="45" spans="1:200" s="14" customFormat="1" ht="15.75">
      <c r="A45" s="190"/>
      <c r="B45" s="157" t="s">
        <v>31</v>
      </c>
      <c r="C45" s="74">
        <v>5</v>
      </c>
      <c r="D45" s="22">
        <f aca="true" t="shared" si="4" ref="D45:D50">$D$42*(C45*VLOOKUP($B45,$AX$3:$AY$33,2,FALSE))</f>
        <v>0</v>
      </c>
      <c r="E45" s="74">
        <v>5</v>
      </c>
      <c r="F45" s="22">
        <f aca="true" t="shared" si="5" ref="F45:F50">$F$42*(E45*VLOOKUP($B45,$AX$3:$AY$33,2,FALSE))</f>
        <v>19.442500000000003</v>
      </c>
      <c r="G45" s="74">
        <v>3</v>
      </c>
      <c r="H45" s="22">
        <f aca="true" t="shared" si="6" ref="H45:H50">$H$42*(G45*VLOOKUP($B45,$AX$3:$AY$33,2,FALSE))</f>
        <v>53.078025</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row>
    <row r="46" spans="1:200" s="14" customFormat="1" ht="15.75">
      <c r="A46" s="190"/>
      <c r="B46" s="157" t="s">
        <v>32</v>
      </c>
      <c r="C46" s="74"/>
      <c r="D46" s="22">
        <f t="shared" si="4"/>
        <v>0</v>
      </c>
      <c r="E46" s="74"/>
      <c r="F46" s="22">
        <f t="shared" si="5"/>
        <v>0</v>
      </c>
      <c r="G46" s="74"/>
      <c r="H46" s="22">
        <f t="shared" si="6"/>
        <v>0</v>
      </c>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row>
    <row r="47" spans="1:200" s="14" customFormat="1" ht="15.75">
      <c r="A47" s="190"/>
      <c r="B47" s="157" t="s">
        <v>31</v>
      </c>
      <c r="C47" s="74"/>
      <c r="D47" s="22">
        <f t="shared" si="4"/>
        <v>0</v>
      </c>
      <c r="E47" s="74"/>
      <c r="F47" s="22">
        <f t="shared" si="5"/>
        <v>0</v>
      </c>
      <c r="G47" s="74">
        <v>0</v>
      </c>
      <c r="H47" s="22">
        <f t="shared" si="6"/>
        <v>0</v>
      </c>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row>
    <row r="48" spans="1:200" s="14" customFormat="1" ht="15.75">
      <c r="A48" s="190"/>
      <c r="B48" s="157" t="s">
        <v>30</v>
      </c>
      <c r="C48" s="74"/>
      <c r="D48" s="22">
        <f t="shared" si="4"/>
        <v>0</v>
      </c>
      <c r="E48" s="74">
        <v>1.5</v>
      </c>
      <c r="F48" s="22">
        <f t="shared" si="5"/>
        <v>4.289999999999999</v>
      </c>
      <c r="G48" s="74">
        <v>3</v>
      </c>
      <c r="H48" s="22">
        <f t="shared" si="6"/>
        <v>39.038999999999994</v>
      </c>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row>
    <row r="49" spans="1:200" s="14" customFormat="1" ht="15.75">
      <c r="A49" s="190"/>
      <c r="B49" s="157" t="s">
        <v>23</v>
      </c>
      <c r="C49" s="74"/>
      <c r="D49" s="22">
        <f t="shared" si="4"/>
        <v>0</v>
      </c>
      <c r="E49" s="74"/>
      <c r="F49" s="22">
        <f t="shared" si="5"/>
        <v>0</v>
      </c>
      <c r="G49" s="74">
        <v>0</v>
      </c>
      <c r="H49" s="22">
        <f t="shared" si="6"/>
        <v>0</v>
      </c>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row>
    <row r="50" spans="1:200" s="14" customFormat="1" ht="15.75">
      <c r="A50" s="190"/>
      <c r="B50" s="157" t="s">
        <v>81</v>
      </c>
      <c r="C50" s="74"/>
      <c r="D50" s="22">
        <f t="shared" si="4"/>
        <v>0</v>
      </c>
      <c r="E50" s="74"/>
      <c r="F50" s="22">
        <f t="shared" si="5"/>
        <v>0</v>
      </c>
      <c r="G50" s="74">
        <v>2.5</v>
      </c>
      <c r="H50" s="22">
        <f t="shared" si="6"/>
        <v>6.825</v>
      </c>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row>
    <row r="51" spans="1:200" s="14" customFormat="1" ht="15.75">
      <c r="A51" s="190"/>
      <c r="B51" s="19" t="s">
        <v>19</v>
      </c>
      <c r="C51" s="19"/>
      <c r="D51" s="23">
        <f>SUM(D45:D50)</f>
        <v>0</v>
      </c>
      <c r="E51" s="19"/>
      <c r="F51" s="23">
        <f>SUM(F45:F50)</f>
        <v>23.7325</v>
      </c>
      <c r="G51" s="19"/>
      <c r="H51" s="23">
        <f>SUM(H45:H50)</f>
        <v>98.94202499999999</v>
      </c>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row>
    <row r="52" spans="1:200" s="14" customFormat="1" ht="15.75">
      <c r="A52" s="190"/>
      <c r="B52" s="19" t="s">
        <v>82</v>
      </c>
      <c r="C52" s="19"/>
      <c r="D52" s="23">
        <f>IF(D42=0,0,D51/D42)</f>
        <v>0</v>
      </c>
      <c r="E52" s="19"/>
      <c r="F52" s="23">
        <f>IF(F51=0,0,F51/F42)</f>
        <v>1.186625</v>
      </c>
      <c r="G52" s="19"/>
      <c r="H52" s="23">
        <f>IF(H51=0,0,H51/H42)</f>
        <v>1.0872749999999998</v>
      </c>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row>
    <row r="53" spans="1:200" s="14" customFormat="1" ht="16.5" thickBot="1">
      <c r="A53" s="190"/>
      <c r="B53" s="24" t="s">
        <v>29</v>
      </c>
      <c r="C53" s="24"/>
      <c r="D53" s="41">
        <f>D51+F51+H51</f>
        <v>122.67452499999999</v>
      </c>
      <c r="E53" s="24"/>
      <c r="F53" s="25"/>
      <c r="G53" s="24"/>
      <c r="H53" s="25"/>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row>
    <row r="54" spans="1:200" s="14" customFormat="1" ht="16.5" thickBo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row>
    <row r="55" spans="1:200" s="14" customFormat="1" ht="16.5" thickBot="1">
      <c r="A55" s="190"/>
      <c r="B55" s="208" t="s">
        <v>144</v>
      </c>
      <c r="C55" s="197"/>
      <c r="D55" s="197"/>
      <c r="E55" s="197"/>
      <c r="F55" s="197"/>
      <c r="G55" s="209" t="s">
        <v>123</v>
      </c>
      <c r="H55" s="156">
        <v>1.9</v>
      </c>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row>
    <row r="56" spans="1:200" s="15" customFormat="1" ht="16.5" thickBot="1">
      <c r="A56" s="190"/>
      <c r="B56" s="96"/>
      <c r="C56" s="97" t="s">
        <v>130</v>
      </c>
      <c r="D56" s="98"/>
      <c r="E56" s="97" t="s">
        <v>130</v>
      </c>
      <c r="F56" s="98"/>
      <c r="G56" s="97" t="s">
        <v>130</v>
      </c>
      <c r="H56" s="98"/>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row>
    <row r="57" spans="1:200" s="15" customFormat="1" ht="16.5" thickBot="1">
      <c r="A57" s="190"/>
      <c r="B57" s="159"/>
      <c r="C57" s="160" t="s">
        <v>28</v>
      </c>
      <c r="D57" s="161"/>
      <c r="E57" s="160" t="s">
        <v>27</v>
      </c>
      <c r="F57" s="161"/>
      <c r="G57" s="160" t="s">
        <v>26</v>
      </c>
      <c r="H57" s="161"/>
      <c r="I57" s="99" t="s">
        <v>90</v>
      </c>
      <c r="J57" s="196"/>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row>
    <row r="58" spans="1:200" s="15" customFormat="1" ht="15.75">
      <c r="A58" s="190"/>
      <c r="B58" s="18" t="s">
        <v>25</v>
      </c>
      <c r="C58" s="133">
        <f>H41</f>
        <v>400</v>
      </c>
      <c r="D58" s="75">
        <v>725</v>
      </c>
      <c r="E58" s="137">
        <f>+C58</f>
        <v>400</v>
      </c>
      <c r="F58" s="138">
        <f>+D58</f>
        <v>725</v>
      </c>
      <c r="G58" s="137">
        <f>+E58</f>
        <v>400</v>
      </c>
      <c r="H58" s="138">
        <f>+F58</f>
        <v>725</v>
      </c>
      <c r="I58" s="62">
        <f>ROUND((D58-C58)/H55,0)</f>
        <v>171</v>
      </c>
      <c r="J58" s="194" t="s">
        <v>125</v>
      </c>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row>
    <row r="59" spans="1:200" s="14" customFormat="1" ht="16.5" thickBot="1">
      <c r="A59" s="190"/>
      <c r="B59" s="55" t="s">
        <v>93</v>
      </c>
      <c r="C59" s="52"/>
      <c r="D59" s="76">
        <v>60</v>
      </c>
      <c r="E59" s="53"/>
      <c r="F59" s="76">
        <v>65</v>
      </c>
      <c r="G59" s="53"/>
      <c r="H59" s="76">
        <v>46</v>
      </c>
      <c r="I59" s="63">
        <f>ROUND(D59+F59+H59,0)</f>
        <v>171</v>
      </c>
      <c r="J59" s="195" t="s">
        <v>124</v>
      </c>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row>
    <row r="60" spans="1:200" s="14" customFormat="1" ht="15.75">
      <c r="A60" s="190"/>
      <c r="B60" s="18"/>
      <c r="C60" s="40"/>
      <c r="D60" s="51"/>
      <c r="E60" s="40"/>
      <c r="F60" s="51"/>
      <c r="G60" s="40"/>
      <c r="H60" s="51"/>
      <c r="I60" s="221" t="s">
        <v>170</v>
      </c>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row>
    <row r="61" spans="1:200" s="14" customFormat="1" ht="15.75">
      <c r="A61" s="190"/>
      <c r="B61" s="20" t="s">
        <v>48</v>
      </c>
      <c r="C61" s="38" t="s">
        <v>80</v>
      </c>
      <c r="D61" s="21" t="s">
        <v>20</v>
      </c>
      <c r="E61" s="38" t="s">
        <v>80</v>
      </c>
      <c r="F61" s="21" t="s">
        <v>20</v>
      </c>
      <c r="G61" s="38" t="s">
        <v>80</v>
      </c>
      <c r="H61" s="21" t="s">
        <v>20</v>
      </c>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row>
    <row r="62" spans="1:200" s="14" customFormat="1" ht="15.75">
      <c r="A62" s="190"/>
      <c r="B62" s="157" t="s">
        <v>24</v>
      </c>
      <c r="C62" s="74">
        <v>5</v>
      </c>
      <c r="D62" s="22">
        <f aca="true" t="shared" si="7" ref="D62:D67">$D$59*(C62*VLOOKUP($B62,$AX$3:$AY$33,2,FALSE))</f>
        <v>33.33</v>
      </c>
      <c r="E62" s="74">
        <v>2.5</v>
      </c>
      <c r="F62" s="22">
        <f aca="true" t="shared" si="8" ref="F62:F67">$F$59*(E62*VLOOKUP($B62,$AX$3:$AY$33,2,FALSE))</f>
        <v>18.05375</v>
      </c>
      <c r="G62" s="74">
        <v>3.5</v>
      </c>
      <c r="H62" s="22">
        <f aca="true" t="shared" si="9" ref="H62:H67">$H$59*(G62*VLOOKUP($B62,$AX$3:$AY$33,2,FALSE))</f>
        <v>17.8871</v>
      </c>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row>
    <row r="63" spans="1:200" s="14" customFormat="1" ht="15.75">
      <c r="A63" s="190"/>
      <c r="B63" s="157" t="s">
        <v>88</v>
      </c>
      <c r="C63" s="74">
        <v>3</v>
      </c>
      <c r="D63" s="22">
        <f t="shared" si="7"/>
        <v>20.6111205</v>
      </c>
      <c r="E63" s="74">
        <v>0</v>
      </c>
      <c r="F63" s="22">
        <f t="shared" si="8"/>
        <v>0</v>
      </c>
      <c r="G63" s="74">
        <v>0</v>
      </c>
      <c r="H63" s="22">
        <f t="shared" si="9"/>
        <v>0</v>
      </c>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row>
    <row r="64" spans="1:200" s="14" customFormat="1" ht="15.75">
      <c r="A64" s="190"/>
      <c r="B64" s="157" t="s">
        <v>85</v>
      </c>
      <c r="C64" s="74">
        <v>0</v>
      </c>
      <c r="D64" s="22">
        <f t="shared" si="7"/>
        <v>0</v>
      </c>
      <c r="E64" s="74">
        <v>2.5</v>
      </c>
      <c r="F64" s="22">
        <f t="shared" si="8"/>
        <v>19.512923828125</v>
      </c>
      <c r="G64" s="74">
        <v>3.5</v>
      </c>
      <c r="H64" s="22">
        <f t="shared" si="9"/>
        <v>19.332804531249998</v>
      </c>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row>
    <row r="65" spans="1:200" s="14" customFormat="1" ht="15.75">
      <c r="A65" s="190"/>
      <c r="B65" s="157" t="s">
        <v>23</v>
      </c>
      <c r="C65" s="74">
        <v>8</v>
      </c>
      <c r="D65" s="22">
        <f t="shared" si="7"/>
        <v>21.599999999999998</v>
      </c>
      <c r="E65" s="74"/>
      <c r="F65" s="22">
        <f t="shared" si="8"/>
        <v>0</v>
      </c>
      <c r="G65" s="74"/>
      <c r="H65" s="22">
        <f t="shared" si="9"/>
        <v>0</v>
      </c>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row>
    <row r="66" spans="1:200" s="14" customFormat="1" ht="15.75">
      <c r="A66" s="190"/>
      <c r="B66" s="157" t="s">
        <v>152</v>
      </c>
      <c r="C66" s="74">
        <v>0.3</v>
      </c>
      <c r="D66" s="22">
        <f t="shared" si="7"/>
        <v>7.199999999999999</v>
      </c>
      <c r="E66" s="74">
        <v>0.3</v>
      </c>
      <c r="F66" s="22">
        <f t="shared" si="8"/>
        <v>7.8</v>
      </c>
      <c r="G66" s="74">
        <v>0.3</v>
      </c>
      <c r="H66" s="22">
        <f t="shared" si="9"/>
        <v>5.52</v>
      </c>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row>
    <row r="67" spans="1:200" s="14" customFormat="1" ht="15.75">
      <c r="A67" s="190"/>
      <c r="B67" s="157" t="s">
        <v>81</v>
      </c>
      <c r="C67" s="74">
        <v>2</v>
      </c>
      <c r="D67" s="22">
        <f t="shared" si="7"/>
        <v>3.5999999999999996</v>
      </c>
      <c r="E67" s="74">
        <v>11.5</v>
      </c>
      <c r="F67" s="22">
        <f t="shared" si="8"/>
        <v>22.424999999999997</v>
      </c>
      <c r="G67" s="74">
        <v>8</v>
      </c>
      <c r="H67" s="22">
        <f t="shared" si="9"/>
        <v>11.04</v>
      </c>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row>
    <row r="68" spans="1:200" s="14" customFormat="1" ht="15.75">
      <c r="A68" s="190"/>
      <c r="B68" s="19" t="s">
        <v>19</v>
      </c>
      <c r="C68" s="19"/>
      <c r="D68" s="23">
        <f>SUM(D62:D67)</f>
        <v>86.34112049999999</v>
      </c>
      <c r="E68" s="19"/>
      <c r="F68" s="23">
        <f>SUM(F62:F67)</f>
        <v>67.791673828125</v>
      </c>
      <c r="G68" s="19"/>
      <c r="H68" s="23">
        <f>SUM(H62:H67)</f>
        <v>53.77990453124999</v>
      </c>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row>
    <row r="69" spans="1:200" s="14" customFormat="1" ht="15.75">
      <c r="A69" s="190"/>
      <c r="B69" s="19" t="s">
        <v>82</v>
      </c>
      <c r="C69" s="19"/>
      <c r="D69" s="23">
        <f>D68/D59</f>
        <v>1.4390186749999998</v>
      </c>
      <c r="E69" s="19"/>
      <c r="F69" s="23">
        <f>F68/F59</f>
        <v>1.042948828125</v>
      </c>
      <c r="G69" s="19"/>
      <c r="H69" s="23">
        <f>H68/H59</f>
        <v>1.1691283593749997</v>
      </c>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row>
    <row r="70" spans="1:200" s="14" customFormat="1" ht="16.5" thickBot="1">
      <c r="A70" s="190"/>
      <c r="B70" s="24" t="s">
        <v>91</v>
      </c>
      <c r="C70" s="24"/>
      <c r="D70" s="39">
        <f>D68+F68+H68</f>
        <v>207.91269885937498</v>
      </c>
      <c r="E70" s="24"/>
      <c r="F70" s="25"/>
      <c r="G70" s="24"/>
      <c r="H70" s="25"/>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row>
    <row r="71" spans="1:200" s="14" customFormat="1" ht="16.5" thickBot="1">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row>
    <row r="72" spans="1:56" ht="16.5" thickBot="1">
      <c r="A72" s="190"/>
      <c r="B72" s="208" t="s">
        <v>145</v>
      </c>
      <c r="C72" s="197"/>
      <c r="D72" s="197"/>
      <c r="E72" s="197"/>
      <c r="F72" s="197"/>
      <c r="G72" s="209" t="s">
        <v>123</v>
      </c>
      <c r="H72" s="158">
        <v>1.7</v>
      </c>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row>
    <row r="73" spans="1:56" ht="16.5" thickBot="1">
      <c r="A73" s="190"/>
      <c r="B73" s="96"/>
      <c r="C73" s="97" t="s">
        <v>131</v>
      </c>
      <c r="D73" s="98"/>
      <c r="E73" s="97" t="s">
        <v>131</v>
      </c>
      <c r="F73" s="98"/>
      <c r="G73" s="97" t="s">
        <v>131</v>
      </c>
      <c r="H73" s="98"/>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row>
    <row r="74" spans="1:56" s="17" customFormat="1" ht="16.5" thickBot="1">
      <c r="A74" s="190"/>
      <c r="B74" s="159"/>
      <c r="C74" s="160" t="s">
        <v>28</v>
      </c>
      <c r="D74" s="161"/>
      <c r="E74" s="160" t="s">
        <v>27</v>
      </c>
      <c r="F74" s="161"/>
      <c r="G74" s="160" t="s">
        <v>26</v>
      </c>
      <c r="H74" s="161"/>
      <c r="I74" s="99" t="s">
        <v>90</v>
      </c>
      <c r="J74" s="196"/>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row>
    <row r="75" spans="1:56" ht="15.75">
      <c r="A75" s="190"/>
      <c r="B75" s="18" t="s">
        <v>25</v>
      </c>
      <c r="C75" s="133">
        <f>H58</f>
        <v>725</v>
      </c>
      <c r="D75" s="75">
        <v>1320</v>
      </c>
      <c r="E75" s="137">
        <f>+C75</f>
        <v>725</v>
      </c>
      <c r="F75" s="138">
        <f>+D75</f>
        <v>1320</v>
      </c>
      <c r="G75" s="137">
        <f>+E75</f>
        <v>725</v>
      </c>
      <c r="H75" s="138">
        <f>+F75</f>
        <v>1320</v>
      </c>
      <c r="I75" s="243">
        <f>ROUND((D75-C75)/H72,0)</f>
        <v>350</v>
      </c>
      <c r="J75" s="194" t="s">
        <v>125</v>
      </c>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row>
    <row r="76" spans="1:56" ht="16.5" thickBot="1">
      <c r="A76" s="190"/>
      <c r="B76" s="55" t="s">
        <v>93</v>
      </c>
      <c r="C76" s="139"/>
      <c r="D76" s="76">
        <v>110</v>
      </c>
      <c r="E76" s="140"/>
      <c r="F76" s="76">
        <v>120</v>
      </c>
      <c r="G76" s="140"/>
      <c r="H76" s="76">
        <v>120</v>
      </c>
      <c r="I76" s="244">
        <f>ROUND(D76+F76+H76,0)</f>
        <v>350</v>
      </c>
      <c r="J76" s="195" t="s">
        <v>124</v>
      </c>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row>
    <row r="77" spans="1:56" ht="15.75">
      <c r="A77" s="190"/>
      <c r="B77" s="18"/>
      <c r="C77" s="40"/>
      <c r="D77" s="26"/>
      <c r="E77" s="40"/>
      <c r="F77" s="26"/>
      <c r="G77" s="40"/>
      <c r="H77" s="26"/>
      <c r="I77" s="221" t="s">
        <v>170</v>
      </c>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row>
    <row r="78" spans="1:56" ht="15.75">
      <c r="A78" s="190"/>
      <c r="B78" s="20" t="s">
        <v>48</v>
      </c>
      <c r="C78" s="38" t="s">
        <v>80</v>
      </c>
      <c r="D78" s="21" t="s">
        <v>20</v>
      </c>
      <c r="E78" s="38" t="s">
        <v>80</v>
      </c>
      <c r="F78" s="21" t="s">
        <v>20</v>
      </c>
      <c r="G78" s="38" t="s">
        <v>80</v>
      </c>
      <c r="H78" s="21" t="s">
        <v>20</v>
      </c>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row>
    <row r="79" spans="1:56" ht="15.75">
      <c r="A79" s="190"/>
      <c r="B79" s="157" t="s">
        <v>24</v>
      </c>
      <c r="C79" s="162">
        <v>5</v>
      </c>
      <c r="D79" s="22">
        <f aca="true" t="shared" si="10" ref="D79:D84">$D$76*(C79*VLOOKUP($B79,$AX$3:$AY$33,2,FALSE))</f>
        <v>61.105</v>
      </c>
      <c r="E79" s="162"/>
      <c r="F79" s="22">
        <f aca="true" t="shared" si="11" ref="F79:F84">$F$76*(E79*VLOOKUP($B79,$AX$3:$AY$33,2,FALSE))</f>
        <v>0</v>
      </c>
      <c r="G79" s="162">
        <v>3</v>
      </c>
      <c r="H79" s="22">
        <f aca="true" t="shared" si="12" ref="H79:H84">$H$76*(G79*VLOOKUP($B79,$AX$3:$AY$33,2,FALSE))</f>
        <v>39.995999999999995</v>
      </c>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row>
    <row r="80" spans="1:56" ht="15.75">
      <c r="A80" s="190"/>
      <c r="B80" s="157" t="s">
        <v>88</v>
      </c>
      <c r="C80" s="74">
        <v>3</v>
      </c>
      <c r="D80" s="22">
        <f t="shared" si="10"/>
        <v>37.78705425</v>
      </c>
      <c r="E80" s="74">
        <v>2</v>
      </c>
      <c r="F80" s="22">
        <f t="shared" si="11"/>
        <v>27.481493999999998</v>
      </c>
      <c r="G80" s="74">
        <v>1</v>
      </c>
      <c r="H80" s="22">
        <f t="shared" si="12"/>
        <v>13.740746999999999</v>
      </c>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row>
    <row r="81" spans="1:56" ht="15.75">
      <c r="A81" s="190"/>
      <c r="B81" s="157" t="s">
        <v>151</v>
      </c>
      <c r="C81" s="74">
        <v>2</v>
      </c>
      <c r="D81" s="22">
        <f t="shared" si="10"/>
        <v>26.1085</v>
      </c>
      <c r="E81" s="74">
        <v>3</v>
      </c>
      <c r="F81" s="22">
        <f t="shared" si="11"/>
        <v>42.723000000000006</v>
      </c>
      <c r="G81" s="74">
        <v>5</v>
      </c>
      <c r="H81" s="22">
        <f t="shared" si="12"/>
        <v>71.205</v>
      </c>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row>
    <row r="82" spans="1:56" ht="15.75">
      <c r="A82" s="190"/>
      <c r="B82" s="157" t="s">
        <v>23</v>
      </c>
      <c r="C82" s="74">
        <v>18</v>
      </c>
      <c r="D82" s="22">
        <f t="shared" si="10"/>
        <v>89.1</v>
      </c>
      <c r="E82" s="74"/>
      <c r="F82" s="22">
        <f t="shared" si="11"/>
        <v>0</v>
      </c>
      <c r="G82" s="74">
        <v>0</v>
      </c>
      <c r="H82" s="22">
        <f t="shared" si="12"/>
        <v>0</v>
      </c>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row>
    <row r="83" spans="1:56" ht="15.75">
      <c r="A83" s="190"/>
      <c r="B83" s="157" t="s">
        <v>152</v>
      </c>
      <c r="C83" s="74">
        <v>0.5</v>
      </c>
      <c r="D83" s="22">
        <f t="shared" si="10"/>
        <v>22</v>
      </c>
      <c r="E83" s="74">
        <v>0.5</v>
      </c>
      <c r="F83" s="22">
        <f t="shared" si="11"/>
        <v>24</v>
      </c>
      <c r="G83" s="74">
        <v>0.5</v>
      </c>
      <c r="H83" s="22">
        <f t="shared" si="12"/>
        <v>24</v>
      </c>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row>
    <row r="84" spans="1:56" ht="15.75">
      <c r="A84" s="190"/>
      <c r="B84" s="157" t="s">
        <v>81</v>
      </c>
      <c r="C84" s="74">
        <v>0</v>
      </c>
      <c r="D84" s="22">
        <f t="shared" si="10"/>
        <v>0</v>
      </c>
      <c r="E84" s="74">
        <v>24</v>
      </c>
      <c r="F84" s="22">
        <f t="shared" si="11"/>
        <v>86.39999999999999</v>
      </c>
      <c r="G84" s="74">
        <v>19</v>
      </c>
      <c r="H84" s="22">
        <f t="shared" si="12"/>
        <v>68.39999999999999</v>
      </c>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row>
    <row r="85" spans="1:56" ht="15.75">
      <c r="A85" s="190"/>
      <c r="B85" s="19" t="s">
        <v>19</v>
      </c>
      <c r="C85" s="19"/>
      <c r="D85" s="23">
        <f>SUM(D79:D84)</f>
        <v>236.10055425</v>
      </c>
      <c r="E85" s="19"/>
      <c r="F85" s="23">
        <f>SUM(F79:F84)</f>
        <v>180.604494</v>
      </c>
      <c r="G85" s="19"/>
      <c r="H85" s="23">
        <f>SUM(H79:H84)</f>
        <v>217.341747</v>
      </c>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row>
    <row r="86" spans="1:56" ht="15.75">
      <c r="A86" s="190"/>
      <c r="B86" s="19" t="s">
        <v>82</v>
      </c>
      <c r="C86" s="19"/>
      <c r="D86" s="23">
        <f>D85/D76</f>
        <v>2.1463686749999997</v>
      </c>
      <c r="E86" s="19"/>
      <c r="F86" s="23">
        <f>F85/F76</f>
        <v>1.5050374499999999</v>
      </c>
      <c r="G86" s="19"/>
      <c r="H86" s="23">
        <f>H85/H76</f>
        <v>1.811181225</v>
      </c>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row>
    <row r="87" spans="1:56" ht="16.5" thickBot="1">
      <c r="A87" s="190"/>
      <c r="B87" s="24" t="s">
        <v>92</v>
      </c>
      <c r="C87" s="24"/>
      <c r="D87" s="39">
        <f>D85+F85+H85</f>
        <v>634.0467952500001</v>
      </c>
      <c r="E87" s="24"/>
      <c r="F87" s="25"/>
      <c r="G87" s="24"/>
      <c r="H87" s="25"/>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row>
    <row r="88" spans="1:56" ht="16.5" thickBot="1">
      <c r="A88" s="190"/>
      <c r="B88" s="201"/>
      <c r="C88" s="201"/>
      <c r="D88" s="201"/>
      <c r="E88" s="201"/>
      <c r="F88" s="201"/>
      <c r="G88" s="201"/>
      <c r="H88" s="201"/>
      <c r="I88" s="21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row>
    <row r="89" spans="1:56" ht="16.5" thickBot="1">
      <c r="A89" s="190"/>
      <c r="B89" s="211" t="s">
        <v>22</v>
      </c>
      <c r="C89" s="112" t="s">
        <v>119</v>
      </c>
      <c r="D89" s="113" t="s">
        <v>120</v>
      </c>
      <c r="E89" s="114" t="s">
        <v>142</v>
      </c>
      <c r="F89" s="201"/>
      <c r="G89" s="201"/>
      <c r="H89" s="201"/>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row>
    <row r="90" spans="1:56" ht="15.75">
      <c r="A90" s="190"/>
      <c r="B90" s="212" t="s">
        <v>163</v>
      </c>
      <c r="C90" s="64">
        <f>D53</f>
        <v>122.67452499999999</v>
      </c>
      <c r="D90" s="59">
        <f>I42</f>
        <v>111</v>
      </c>
      <c r="E90" s="213">
        <f>C90/D90</f>
        <v>1.1051759009009008</v>
      </c>
      <c r="F90" s="201"/>
      <c r="G90" s="201"/>
      <c r="H90" s="201"/>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row>
    <row r="91" spans="1:56" ht="15.75">
      <c r="A91" s="190"/>
      <c r="B91" s="18" t="s">
        <v>21</v>
      </c>
      <c r="C91" s="64">
        <f>D70</f>
        <v>207.91269885937498</v>
      </c>
      <c r="D91" s="59">
        <f>I59</f>
        <v>171</v>
      </c>
      <c r="E91" s="213">
        <f>C91/D91</f>
        <v>1.2158637360197369</v>
      </c>
      <c r="F91" s="201"/>
      <c r="G91" s="201"/>
      <c r="H91" s="201"/>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row>
    <row r="92" spans="1:56" ht="15.75">
      <c r="A92" s="190"/>
      <c r="B92" s="18" t="s">
        <v>94</v>
      </c>
      <c r="C92" s="64">
        <f>D87</f>
        <v>634.0467952500001</v>
      </c>
      <c r="D92" s="59">
        <f>I76</f>
        <v>350</v>
      </c>
      <c r="E92" s="213">
        <f>C92/D92</f>
        <v>1.8115622721428573</v>
      </c>
      <c r="F92" s="201"/>
      <c r="G92" s="201"/>
      <c r="H92" s="201"/>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row>
    <row r="93" spans="1:56" ht="16.5" thickBot="1">
      <c r="A93" s="190"/>
      <c r="B93" s="214" t="s">
        <v>164</v>
      </c>
      <c r="C93" s="60">
        <f>C90+C91+C92</f>
        <v>964.634019109375</v>
      </c>
      <c r="D93" s="61">
        <f>D90+D91+D92</f>
        <v>632</v>
      </c>
      <c r="E93" s="215">
        <f>C93/D93</f>
        <v>1.5263196504895173</v>
      </c>
      <c r="F93" s="201"/>
      <c r="G93" s="201"/>
      <c r="H93" s="201"/>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row>
    <row r="94" spans="1:56" ht="15.75">
      <c r="A94" s="190"/>
      <c r="B94" s="201"/>
      <c r="C94" s="201"/>
      <c r="D94" s="201"/>
      <c r="E94" s="201"/>
      <c r="F94" s="201"/>
      <c r="G94" s="201"/>
      <c r="H94" s="201"/>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row>
    <row r="95" spans="1:56" ht="15.75">
      <c r="A95" s="190"/>
      <c r="B95" s="201"/>
      <c r="C95" s="201"/>
      <c r="D95" s="201"/>
      <c r="E95" s="201"/>
      <c r="F95" s="201"/>
      <c r="G95" s="201"/>
      <c r="H95" s="201"/>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row>
    <row r="96" spans="1:56" ht="15.75">
      <c r="A96" s="190"/>
      <c r="B96" s="201"/>
      <c r="C96" s="201"/>
      <c r="D96" s="201"/>
      <c r="E96" s="201"/>
      <c r="F96" s="201"/>
      <c r="G96" s="201"/>
      <c r="H96" s="201"/>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row>
    <row r="97" spans="1:56" ht="15.75">
      <c r="A97" s="190"/>
      <c r="B97" s="201"/>
      <c r="C97" s="201"/>
      <c r="D97" s="201"/>
      <c r="E97" s="201"/>
      <c r="F97" s="201"/>
      <c r="G97" s="201"/>
      <c r="H97" s="201"/>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row>
    <row r="98" spans="1:56" ht="15.75">
      <c r="A98" s="190"/>
      <c r="B98" s="201"/>
      <c r="C98" s="201"/>
      <c r="D98" s="201"/>
      <c r="E98" s="201"/>
      <c r="F98" s="201"/>
      <c r="G98" s="201"/>
      <c r="H98" s="201"/>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row>
    <row r="99" spans="1:56" ht="15.75">
      <c r="A99" s="190"/>
      <c r="B99" s="201"/>
      <c r="C99" s="201"/>
      <c r="D99" s="201"/>
      <c r="E99" s="201"/>
      <c r="F99" s="201"/>
      <c r="G99" s="201"/>
      <c r="H99" s="201"/>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row>
    <row r="100" spans="1:56" ht="15.75">
      <c r="A100" s="190"/>
      <c r="B100" s="201"/>
      <c r="C100" s="201"/>
      <c r="D100" s="201"/>
      <c r="E100" s="201"/>
      <c r="F100" s="201"/>
      <c r="G100" s="201"/>
      <c r="H100" s="201"/>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row>
    <row r="101" spans="1:56" ht="15.75">
      <c r="A101" s="190"/>
      <c r="B101" s="201"/>
      <c r="C101" s="201"/>
      <c r="D101" s="201"/>
      <c r="E101" s="201"/>
      <c r="F101" s="201"/>
      <c r="G101" s="201"/>
      <c r="H101" s="201"/>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row>
    <row r="102" spans="1:56" ht="15.75">
      <c r="A102" s="190"/>
      <c r="B102" s="201"/>
      <c r="C102" s="201"/>
      <c r="D102" s="201"/>
      <c r="E102" s="201"/>
      <c r="F102" s="201"/>
      <c r="G102" s="201"/>
      <c r="H102" s="201"/>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row>
    <row r="103" spans="1:56" ht="15.75">
      <c r="A103" s="190"/>
      <c r="B103" s="201"/>
      <c r="C103" s="201"/>
      <c r="D103" s="201"/>
      <c r="E103" s="201"/>
      <c r="F103" s="201"/>
      <c r="G103" s="201"/>
      <c r="H103" s="201"/>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row>
    <row r="104" spans="1:56" ht="15.75">
      <c r="A104" s="190"/>
      <c r="B104" s="201"/>
      <c r="C104" s="201"/>
      <c r="D104" s="201"/>
      <c r="E104" s="201"/>
      <c r="F104" s="201"/>
      <c r="G104" s="201"/>
      <c r="H104" s="201"/>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row>
    <row r="105" spans="1:56" ht="15.75">
      <c r="A105" s="190"/>
      <c r="B105" s="201"/>
      <c r="C105" s="201"/>
      <c r="D105" s="201"/>
      <c r="E105" s="201"/>
      <c r="F105" s="201"/>
      <c r="G105" s="201"/>
      <c r="H105" s="201"/>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row>
    <row r="106" spans="1:56" ht="15.75">
      <c r="A106" s="190"/>
      <c r="B106" s="201"/>
      <c r="C106" s="201"/>
      <c r="D106" s="201"/>
      <c r="E106" s="201"/>
      <c r="F106" s="201"/>
      <c r="G106" s="201"/>
      <c r="H106" s="201"/>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row>
    <row r="107" spans="1:56" ht="15.75">
      <c r="A107" s="190"/>
      <c r="B107" s="201"/>
      <c r="C107" s="201"/>
      <c r="D107" s="201"/>
      <c r="E107" s="201"/>
      <c r="F107" s="201"/>
      <c r="G107" s="201"/>
      <c r="H107" s="201"/>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row>
    <row r="108" spans="1:56" ht="15.75">
      <c r="A108" s="190"/>
      <c r="B108" s="201"/>
      <c r="C108" s="201"/>
      <c r="D108" s="201"/>
      <c r="E108" s="201"/>
      <c r="F108" s="201"/>
      <c r="G108" s="201"/>
      <c r="H108" s="201"/>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row>
    <row r="109" spans="1:56" ht="15.75">
      <c r="A109" s="190"/>
      <c r="B109" s="201"/>
      <c r="C109" s="201"/>
      <c r="D109" s="201"/>
      <c r="E109" s="201"/>
      <c r="F109" s="201"/>
      <c r="G109" s="201"/>
      <c r="H109" s="201"/>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row>
    <row r="110" spans="1:56" ht="15.75">
      <c r="A110" s="190"/>
      <c r="B110" s="201"/>
      <c r="C110" s="201"/>
      <c r="D110" s="201"/>
      <c r="E110" s="201"/>
      <c r="F110" s="201"/>
      <c r="G110" s="201"/>
      <c r="H110" s="201"/>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row>
    <row r="111" spans="1:56" ht="15.75">
      <c r="A111" s="190"/>
      <c r="B111" s="201"/>
      <c r="C111" s="201"/>
      <c r="D111" s="201"/>
      <c r="E111" s="201"/>
      <c r="F111" s="201"/>
      <c r="G111" s="201"/>
      <c r="H111" s="201"/>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row>
    <row r="112" spans="1:56" ht="15.75">
      <c r="A112" s="190"/>
      <c r="B112" s="201"/>
      <c r="C112" s="201"/>
      <c r="D112" s="201"/>
      <c r="E112" s="201"/>
      <c r="F112" s="201"/>
      <c r="G112" s="201"/>
      <c r="H112" s="201"/>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row>
    <row r="113" spans="1:56" ht="15.75">
      <c r="A113" s="190"/>
      <c r="B113" s="201"/>
      <c r="C113" s="201"/>
      <c r="D113" s="201"/>
      <c r="E113" s="201"/>
      <c r="F113" s="201"/>
      <c r="G113" s="201"/>
      <c r="H113" s="201"/>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row>
    <row r="114" spans="1:56" ht="15.75">
      <c r="A114" s="190"/>
      <c r="B114" s="201"/>
      <c r="C114" s="201"/>
      <c r="D114" s="201"/>
      <c r="E114" s="201"/>
      <c r="F114" s="201"/>
      <c r="G114" s="201"/>
      <c r="H114" s="201"/>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row>
    <row r="115" spans="1:56" ht="15.75">
      <c r="A115" s="190"/>
      <c r="B115" s="201"/>
      <c r="C115" s="201"/>
      <c r="D115" s="201"/>
      <c r="E115" s="201"/>
      <c r="F115" s="201"/>
      <c r="G115" s="201"/>
      <c r="H115" s="201"/>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row>
    <row r="116" spans="1:56" ht="15.75">
      <c r="A116" s="190"/>
      <c r="B116" s="201"/>
      <c r="C116" s="201"/>
      <c r="D116" s="201"/>
      <c r="E116" s="201"/>
      <c r="F116" s="201"/>
      <c r="G116" s="201"/>
      <c r="H116" s="201"/>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row>
    <row r="117" spans="1:56" ht="15.75">
      <c r="A117" s="190"/>
      <c r="B117" s="201"/>
      <c r="C117" s="201"/>
      <c r="D117" s="201"/>
      <c r="E117" s="201"/>
      <c r="F117" s="201"/>
      <c r="G117" s="201"/>
      <c r="H117" s="201"/>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row>
    <row r="118" spans="1:56" ht="15.75">
      <c r="A118" s="190"/>
      <c r="B118" s="201"/>
      <c r="C118" s="201"/>
      <c r="D118" s="201"/>
      <c r="E118" s="201"/>
      <c r="F118" s="201"/>
      <c r="G118" s="201"/>
      <c r="H118" s="201"/>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row>
    <row r="119" spans="1:56" ht="15.75">
      <c r="A119" s="190"/>
      <c r="B119" s="201"/>
      <c r="C119" s="201"/>
      <c r="D119" s="201"/>
      <c r="E119" s="201"/>
      <c r="F119" s="201"/>
      <c r="G119" s="201"/>
      <c r="H119" s="201"/>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row>
    <row r="120" spans="1:56" ht="15.75">
      <c r="A120" s="190"/>
      <c r="B120" s="201"/>
      <c r="C120" s="201"/>
      <c r="D120" s="201"/>
      <c r="E120" s="201"/>
      <c r="F120" s="201"/>
      <c r="G120" s="201"/>
      <c r="H120" s="201"/>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row>
    <row r="121" spans="1:56" ht="15.75">
      <c r="A121" s="190"/>
      <c r="B121" s="201"/>
      <c r="C121" s="201"/>
      <c r="D121" s="201"/>
      <c r="E121" s="201"/>
      <c r="F121" s="201"/>
      <c r="G121" s="201"/>
      <c r="H121" s="201"/>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row>
    <row r="122" spans="1:56" ht="15.75">
      <c r="A122" s="190"/>
      <c r="B122" s="201"/>
      <c r="C122" s="201"/>
      <c r="D122" s="201"/>
      <c r="E122" s="201"/>
      <c r="F122" s="201"/>
      <c r="G122" s="201"/>
      <c r="H122" s="201"/>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row>
    <row r="123" spans="1:56" ht="15.75">
      <c r="A123" s="190"/>
      <c r="B123" s="201"/>
      <c r="C123" s="201"/>
      <c r="D123" s="201"/>
      <c r="E123" s="201"/>
      <c r="F123" s="201"/>
      <c r="G123" s="201"/>
      <c r="H123" s="201"/>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row>
    <row r="124" spans="1:56" ht="15.75">
      <c r="A124" s="190"/>
      <c r="B124" s="201"/>
      <c r="C124" s="201"/>
      <c r="D124" s="201"/>
      <c r="E124" s="201"/>
      <c r="F124" s="201"/>
      <c r="G124" s="201"/>
      <c r="H124" s="201"/>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row>
    <row r="125" spans="1:56" ht="15.75">
      <c r="A125" s="190"/>
      <c r="B125" s="201"/>
      <c r="C125" s="201"/>
      <c r="D125" s="201"/>
      <c r="E125" s="201"/>
      <c r="F125" s="201"/>
      <c r="G125" s="201"/>
      <c r="H125" s="201"/>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row>
    <row r="126" spans="1:56" ht="15.75">
      <c r="A126" s="190"/>
      <c r="B126" s="201"/>
      <c r="C126" s="201"/>
      <c r="D126" s="201"/>
      <c r="E126" s="201"/>
      <c r="F126" s="201"/>
      <c r="G126" s="201"/>
      <c r="H126" s="201"/>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row>
    <row r="127" spans="1:56" ht="15.75">
      <c r="A127" s="190"/>
      <c r="B127" s="201"/>
      <c r="C127" s="201"/>
      <c r="D127" s="201"/>
      <c r="E127" s="201"/>
      <c r="F127" s="201"/>
      <c r="G127" s="201"/>
      <c r="H127" s="201"/>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row>
    <row r="128" spans="1:56" ht="15.75">
      <c r="A128" s="190"/>
      <c r="B128" s="201"/>
      <c r="C128" s="201"/>
      <c r="D128" s="201"/>
      <c r="E128" s="201"/>
      <c r="F128" s="201"/>
      <c r="G128" s="201"/>
      <c r="H128" s="201"/>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row>
    <row r="129" spans="1:56" ht="15.75">
      <c r="A129" s="190"/>
      <c r="B129" s="201"/>
      <c r="C129" s="201"/>
      <c r="D129" s="201"/>
      <c r="E129" s="201"/>
      <c r="F129" s="201"/>
      <c r="G129" s="201"/>
      <c r="H129" s="201"/>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row>
    <row r="130" spans="1:56" ht="15.75">
      <c r="A130" s="190"/>
      <c r="B130" s="201"/>
      <c r="C130" s="201"/>
      <c r="D130" s="201"/>
      <c r="E130" s="201"/>
      <c r="F130" s="201"/>
      <c r="G130" s="201"/>
      <c r="H130" s="201"/>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row>
    <row r="131" spans="1:56" ht="15.75">
      <c r="A131" s="190"/>
      <c r="B131" s="201"/>
      <c r="C131" s="201"/>
      <c r="D131" s="201"/>
      <c r="E131" s="201"/>
      <c r="F131" s="201"/>
      <c r="G131" s="201"/>
      <c r="H131" s="201"/>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row>
    <row r="132" spans="1:56" ht="15.75">
      <c r="A132" s="190"/>
      <c r="B132" s="201"/>
      <c r="C132" s="201"/>
      <c r="D132" s="201"/>
      <c r="E132" s="201"/>
      <c r="F132" s="201"/>
      <c r="G132" s="201"/>
      <c r="H132" s="201"/>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row>
    <row r="133" spans="1:56" ht="15.75">
      <c r="A133" s="190"/>
      <c r="B133" s="201"/>
      <c r="C133" s="201"/>
      <c r="D133" s="201"/>
      <c r="E133" s="201"/>
      <c r="F133" s="201"/>
      <c r="G133" s="201"/>
      <c r="H133" s="201"/>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row>
    <row r="134" spans="1:56" ht="15.75">
      <c r="A134" s="190"/>
      <c r="B134" s="201"/>
      <c r="C134" s="201"/>
      <c r="D134" s="201"/>
      <c r="E134" s="201"/>
      <c r="F134" s="201"/>
      <c r="G134" s="201"/>
      <c r="H134" s="201"/>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row>
    <row r="135" spans="1:56" ht="15.75">
      <c r="A135" s="190"/>
      <c r="B135" s="201"/>
      <c r="C135" s="201"/>
      <c r="D135" s="201"/>
      <c r="E135" s="201"/>
      <c r="F135" s="201"/>
      <c r="G135" s="201"/>
      <c r="H135" s="201"/>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row>
    <row r="136" spans="1:56" ht="15.75">
      <c r="A136" s="190"/>
      <c r="B136" s="201"/>
      <c r="C136" s="201"/>
      <c r="D136" s="201"/>
      <c r="E136" s="201"/>
      <c r="F136" s="201"/>
      <c r="G136" s="201"/>
      <c r="H136" s="201"/>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row>
    <row r="137" spans="1:56" ht="15.75">
      <c r="A137" s="190"/>
      <c r="B137" s="201"/>
      <c r="C137" s="201"/>
      <c r="D137" s="201"/>
      <c r="E137" s="201"/>
      <c r="F137" s="201"/>
      <c r="G137" s="201"/>
      <c r="H137" s="201"/>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row>
    <row r="138" spans="1:56" ht="15.75">
      <c r="A138" s="190"/>
      <c r="B138" s="201"/>
      <c r="C138" s="201"/>
      <c r="D138" s="201"/>
      <c r="E138" s="201"/>
      <c r="F138" s="201"/>
      <c r="G138" s="201"/>
      <c r="H138" s="201"/>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row>
    <row r="139" spans="1:56" ht="15.75">
      <c r="A139" s="190"/>
      <c r="B139" s="201"/>
      <c r="C139" s="201"/>
      <c r="D139" s="201"/>
      <c r="E139" s="201"/>
      <c r="F139" s="201"/>
      <c r="G139" s="201"/>
      <c r="H139" s="201"/>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row>
    <row r="140" spans="1:56" ht="15.75">
      <c r="A140" s="190"/>
      <c r="B140" s="201"/>
      <c r="C140" s="201"/>
      <c r="D140" s="201"/>
      <c r="E140" s="201"/>
      <c r="F140" s="201"/>
      <c r="G140" s="201"/>
      <c r="H140" s="201"/>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row>
    <row r="141" spans="1:56" ht="15.75">
      <c r="A141" s="190"/>
      <c r="B141" s="201"/>
      <c r="C141" s="201"/>
      <c r="D141" s="201"/>
      <c r="E141" s="201"/>
      <c r="F141" s="201"/>
      <c r="G141" s="201"/>
      <c r="H141" s="201"/>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row>
    <row r="142" spans="1:56" ht="15.75">
      <c r="A142" s="190"/>
      <c r="B142" s="201"/>
      <c r="C142" s="201"/>
      <c r="D142" s="201"/>
      <c r="E142" s="201"/>
      <c r="F142" s="201"/>
      <c r="G142" s="201"/>
      <c r="H142" s="201"/>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row>
    <row r="143" spans="1:56" ht="15.75">
      <c r="A143" s="190"/>
      <c r="B143" s="201"/>
      <c r="C143" s="201"/>
      <c r="D143" s="201"/>
      <c r="E143" s="201"/>
      <c r="F143" s="201"/>
      <c r="G143" s="201"/>
      <c r="H143" s="201"/>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row>
    <row r="144" spans="1:56" ht="15.75">
      <c r="A144" s="190"/>
      <c r="B144" s="201"/>
      <c r="C144" s="201"/>
      <c r="D144" s="201"/>
      <c r="E144" s="201"/>
      <c r="F144" s="201"/>
      <c r="G144" s="201"/>
      <c r="H144" s="201"/>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row>
    <row r="145" spans="1:56" ht="15.75">
      <c r="A145" s="190"/>
      <c r="B145" s="201"/>
      <c r="C145" s="201"/>
      <c r="D145" s="201"/>
      <c r="E145" s="201"/>
      <c r="F145" s="201"/>
      <c r="G145" s="201"/>
      <c r="H145" s="201"/>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row>
    <row r="146" spans="1:56" ht="15.75">
      <c r="A146" s="190"/>
      <c r="B146" s="201"/>
      <c r="C146" s="201"/>
      <c r="D146" s="201"/>
      <c r="E146" s="201"/>
      <c r="F146" s="201"/>
      <c r="G146" s="201"/>
      <c r="H146" s="201"/>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row>
    <row r="147" spans="1:56" ht="15.75">
      <c r="A147" s="190"/>
      <c r="B147" s="201"/>
      <c r="C147" s="201"/>
      <c r="D147" s="201"/>
      <c r="E147" s="201"/>
      <c r="F147" s="201"/>
      <c r="G147" s="201"/>
      <c r="H147" s="201"/>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row>
    <row r="148" spans="1:56" ht="15.75">
      <c r="A148" s="190"/>
      <c r="B148" s="201"/>
      <c r="C148" s="201"/>
      <c r="D148" s="201"/>
      <c r="E148" s="201"/>
      <c r="F148" s="201"/>
      <c r="G148" s="201"/>
      <c r="H148" s="201"/>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row>
    <row r="149" spans="1:56" ht="15.75">
      <c r="A149" s="190"/>
      <c r="B149" s="201"/>
      <c r="C149" s="201"/>
      <c r="D149" s="201"/>
      <c r="E149" s="201"/>
      <c r="F149" s="201"/>
      <c r="G149" s="201"/>
      <c r="H149" s="201"/>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row>
    <row r="150" spans="1:56" ht="15.75">
      <c r="A150" s="190"/>
      <c r="B150" s="201"/>
      <c r="C150" s="201"/>
      <c r="D150" s="201"/>
      <c r="E150" s="201"/>
      <c r="F150" s="201"/>
      <c r="G150" s="201"/>
      <c r="H150" s="201"/>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row>
    <row r="151" spans="1:56" ht="15.75">
      <c r="A151" s="190"/>
      <c r="B151" s="201"/>
      <c r="C151" s="201"/>
      <c r="D151" s="201"/>
      <c r="E151" s="201"/>
      <c r="F151" s="201"/>
      <c r="G151" s="201"/>
      <c r="H151" s="201"/>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row>
    <row r="152" spans="1:56" ht="15.75">
      <c r="A152" s="190"/>
      <c r="B152" s="201"/>
      <c r="C152" s="201"/>
      <c r="D152" s="201"/>
      <c r="E152" s="201"/>
      <c r="F152" s="201"/>
      <c r="G152" s="201"/>
      <c r="H152" s="201"/>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row>
    <row r="153" spans="1:56" ht="15.75">
      <c r="A153" s="190"/>
      <c r="B153" s="201"/>
      <c r="C153" s="201"/>
      <c r="D153" s="201"/>
      <c r="E153" s="201"/>
      <c r="F153" s="201"/>
      <c r="G153" s="201"/>
      <c r="H153" s="201"/>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row>
    <row r="154" spans="1:56" ht="15.75">
      <c r="A154" s="190"/>
      <c r="B154" s="201"/>
      <c r="C154" s="201"/>
      <c r="D154" s="201"/>
      <c r="E154" s="201"/>
      <c r="F154" s="201"/>
      <c r="G154" s="201"/>
      <c r="H154" s="201"/>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row>
    <row r="155" spans="1:56" ht="15.75">
      <c r="A155" s="190"/>
      <c r="B155" s="201"/>
      <c r="C155" s="201"/>
      <c r="D155" s="201"/>
      <c r="E155" s="201"/>
      <c r="F155" s="201"/>
      <c r="G155" s="201"/>
      <c r="H155" s="201"/>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row>
    <row r="156" spans="1:56" ht="15.75">
      <c r="A156" s="190"/>
      <c r="B156" s="201"/>
      <c r="C156" s="201"/>
      <c r="D156" s="201"/>
      <c r="E156" s="201"/>
      <c r="F156" s="201"/>
      <c r="G156" s="201"/>
      <c r="H156" s="201"/>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row>
    <row r="157" spans="1:56" ht="15.75">
      <c r="A157" s="190"/>
      <c r="B157" s="201"/>
      <c r="C157" s="201"/>
      <c r="D157" s="201"/>
      <c r="E157" s="201"/>
      <c r="F157" s="201"/>
      <c r="G157" s="201"/>
      <c r="H157" s="201"/>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row>
    <row r="158" spans="1:56" ht="15.75">
      <c r="A158" s="190"/>
      <c r="B158" s="201"/>
      <c r="C158" s="201"/>
      <c r="D158" s="201"/>
      <c r="E158" s="201"/>
      <c r="F158" s="201"/>
      <c r="G158" s="201"/>
      <c r="H158" s="201"/>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row>
    <row r="159" spans="1:56" ht="15.75">
      <c r="A159" s="190"/>
      <c r="B159" s="201"/>
      <c r="C159" s="201"/>
      <c r="D159" s="201"/>
      <c r="E159" s="201"/>
      <c r="F159" s="201"/>
      <c r="G159" s="201"/>
      <c r="H159" s="201"/>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row>
    <row r="160" spans="1:56" ht="15.75">
      <c r="A160" s="190"/>
      <c r="B160" s="201"/>
      <c r="C160" s="201"/>
      <c r="D160" s="201"/>
      <c r="E160" s="201"/>
      <c r="F160" s="201"/>
      <c r="G160" s="201"/>
      <c r="H160" s="201"/>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row>
    <row r="161" spans="1:56" ht="15.75">
      <c r="A161" s="190"/>
      <c r="B161" s="201"/>
      <c r="C161" s="201"/>
      <c r="D161" s="201"/>
      <c r="E161" s="201"/>
      <c r="F161" s="201"/>
      <c r="G161" s="201"/>
      <c r="H161" s="201"/>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row>
    <row r="162" spans="1:56" ht="15.75">
      <c r="A162" s="190"/>
      <c r="B162" s="201"/>
      <c r="C162" s="201"/>
      <c r="D162" s="201"/>
      <c r="E162" s="201"/>
      <c r="F162" s="201"/>
      <c r="G162" s="201"/>
      <c r="H162" s="201"/>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row>
    <row r="163" spans="1:56" ht="15.75">
      <c r="A163" s="190"/>
      <c r="B163" s="201"/>
      <c r="C163" s="201"/>
      <c r="D163" s="201"/>
      <c r="E163" s="201"/>
      <c r="F163" s="201"/>
      <c r="G163" s="201"/>
      <c r="H163" s="201"/>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row>
    <row r="164" spans="1:56" ht="15.75">
      <c r="A164" s="190"/>
      <c r="B164" s="201"/>
      <c r="C164" s="201"/>
      <c r="D164" s="201"/>
      <c r="E164" s="201"/>
      <c r="F164" s="201"/>
      <c r="G164" s="201"/>
      <c r="H164" s="201"/>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row>
    <row r="165" spans="1:56" ht="15.75">
      <c r="A165" s="190"/>
      <c r="B165" s="201"/>
      <c r="C165" s="201"/>
      <c r="D165" s="201"/>
      <c r="E165" s="201"/>
      <c r="F165" s="201"/>
      <c r="G165" s="201"/>
      <c r="H165" s="201"/>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row>
    <row r="166" spans="1:56" ht="15.75">
      <c r="A166" s="190"/>
      <c r="B166" s="201"/>
      <c r="C166" s="201"/>
      <c r="D166" s="201"/>
      <c r="E166" s="201"/>
      <c r="F166" s="201"/>
      <c r="G166" s="201"/>
      <c r="H166" s="201"/>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row>
    <row r="167" spans="1:56" ht="15.75">
      <c r="A167" s="190"/>
      <c r="B167" s="201"/>
      <c r="C167" s="201"/>
      <c r="D167" s="201"/>
      <c r="E167" s="201"/>
      <c r="F167" s="201"/>
      <c r="G167" s="201"/>
      <c r="H167" s="201"/>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row>
    <row r="168" spans="1:56" ht="15.75">
      <c r="A168" s="190"/>
      <c r="B168" s="201"/>
      <c r="C168" s="201"/>
      <c r="D168" s="201"/>
      <c r="E168" s="201"/>
      <c r="F168" s="201"/>
      <c r="G168" s="201"/>
      <c r="H168" s="201"/>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row>
    <row r="169" spans="1:56" ht="15.75">
      <c r="A169" s="190"/>
      <c r="B169" s="201"/>
      <c r="C169" s="201"/>
      <c r="D169" s="201"/>
      <c r="E169" s="201"/>
      <c r="F169" s="201"/>
      <c r="G169" s="201"/>
      <c r="H169" s="201"/>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row>
    <row r="170" spans="1:56" ht="15.75">
      <c r="A170" s="190"/>
      <c r="B170" s="201"/>
      <c r="C170" s="201"/>
      <c r="D170" s="201"/>
      <c r="E170" s="201"/>
      <c r="F170" s="201"/>
      <c r="G170" s="201"/>
      <c r="H170" s="201"/>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row>
    <row r="171" spans="1:56" ht="15.75">
      <c r="A171" s="190"/>
      <c r="B171" s="201"/>
      <c r="C171" s="201"/>
      <c r="D171" s="201"/>
      <c r="E171" s="201"/>
      <c r="F171" s="201"/>
      <c r="G171" s="201"/>
      <c r="H171" s="201"/>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row>
    <row r="172" spans="1:56" ht="15.75">
      <c r="A172" s="190"/>
      <c r="B172" s="201"/>
      <c r="C172" s="201"/>
      <c r="D172" s="201"/>
      <c r="E172" s="201"/>
      <c r="F172" s="201"/>
      <c r="G172" s="201"/>
      <c r="H172" s="201"/>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row>
    <row r="173" spans="1:56" ht="15.75">
      <c r="A173" s="190"/>
      <c r="B173" s="201"/>
      <c r="C173" s="201"/>
      <c r="D173" s="201"/>
      <c r="E173" s="201"/>
      <c r="F173" s="201"/>
      <c r="G173" s="201"/>
      <c r="H173" s="201"/>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row>
    <row r="174" spans="1:56" ht="15.75">
      <c r="A174" s="190"/>
      <c r="B174" s="201"/>
      <c r="C174" s="201"/>
      <c r="D174" s="201"/>
      <c r="E174" s="201"/>
      <c r="F174" s="201"/>
      <c r="G174" s="201"/>
      <c r="H174" s="201"/>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row>
    <row r="175" spans="1:56" ht="15.75">
      <c r="A175" s="190"/>
      <c r="B175" s="201"/>
      <c r="C175" s="201"/>
      <c r="D175" s="201"/>
      <c r="E175" s="201"/>
      <c r="F175" s="201"/>
      <c r="G175" s="201"/>
      <c r="H175" s="201"/>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row>
    <row r="176" spans="1:56" ht="15.75">
      <c r="A176" s="190"/>
      <c r="B176" s="201"/>
      <c r="C176" s="201"/>
      <c r="D176" s="201"/>
      <c r="E176" s="201"/>
      <c r="F176" s="201"/>
      <c r="G176" s="201"/>
      <c r="H176" s="201"/>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row>
    <row r="177" spans="1:56" ht="15.75">
      <c r="A177" s="190"/>
      <c r="B177" s="201"/>
      <c r="C177" s="201"/>
      <c r="D177" s="201"/>
      <c r="E177" s="201"/>
      <c r="F177" s="201"/>
      <c r="G177" s="201"/>
      <c r="H177" s="201"/>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row>
    <row r="178" spans="1:56" ht="15.75">
      <c r="A178" s="190"/>
      <c r="B178" s="201"/>
      <c r="C178" s="201"/>
      <c r="D178" s="201"/>
      <c r="E178" s="201"/>
      <c r="F178" s="201"/>
      <c r="G178" s="201"/>
      <c r="H178" s="201"/>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row>
    <row r="179" spans="1:56" ht="15.75">
      <c r="A179" s="190"/>
      <c r="B179" s="201"/>
      <c r="C179" s="201"/>
      <c r="D179" s="201"/>
      <c r="E179" s="201"/>
      <c r="F179" s="201"/>
      <c r="G179" s="201"/>
      <c r="H179" s="201"/>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row>
    <row r="180" spans="1:56" ht="15.75">
      <c r="A180" s="190"/>
      <c r="B180" s="201"/>
      <c r="C180" s="201"/>
      <c r="D180" s="201"/>
      <c r="E180" s="201"/>
      <c r="F180" s="201"/>
      <c r="G180" s="201"/>
      <c r="H180" s="201"/>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row>
    <row r="181" spans="1:56" ht="15.75">
      <c r="A181" s="190"/>
      <c r="B181" s="201"/>
      <c r="C181" s="201"/>
      <c r="D181" s="201"/>
      <c r="E181" s="201"/>
      <c r="F181" s="201"/>
      <c r="G181" s="201"/>
      <c r="H181" s="201"/>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row>
    <row r="182" spans="1:56" ht="15.75">
      <c r="A182" s="190"/>
      <c r="B182" s="201"/>
      <c r="C182" s="201"/>
      <c r="D182" s="201"/>
      <c r="E182" s="201"/>
      <c r="F182" s="201"/>
      <c r="G182" s="201"/>
      <c r="H182" s="201"/>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row>
    <row r="183" spans="1:56" ht="15.75">
      <c r="A183" s="190"/>
      <c r="B183" s="201"/>
      <c r="C183" s="201"/>
      <c r="D183" s="201"/>
      <c r="E183" s="201"/>
      <c r="F183" s="201"/>
      <c r="G183" s="201"/>
      <c r="H183" s="201"/>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row>
    <row r="184" spans="1:56" ht="15.75">
      <c r="A184" s="190"/>
      <c r="B184" s="201"/>
      <c r="C184" s="201"/>
      <c r="D184" s="201"/>
      <c r="E184" s="201"/>
      <c r="F184" s="201"/>
      <c r="G184" s="201"/>
      <c r="H184" s="201"/>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row>
    <row r="185" spans="1:56" ht="15.75">
      <c r="A185" s="190"/>
      <c r="B185" s="201"/>
      <c r="C185" s="201"/>
      <c r="D185" s="201"/>
      <c r="E185" s="201"/>
      <c r="F185" s="201"/>
      <c r="G185" s="201"/>
      <c r="H185" s="201"/>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row>
    <row r="186" spans="1:56" ht="15.75">
      <c r="A186" s="190"/>
      <c r="B186" s="201"/>
      <c r="C186" s="201"/>
      <c r="D186" s="201"/>
      <c r="E186" s="201"/>
      <c r="F186" s="201"/>
      <c r="G186" s="201"/>
      <c r="H186" s="201"/>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row>
    <row r="187" spans="1:56" ht="15.75">
      <c r="A187" s="190"/>
      <c r="B187" s="201"/>
      <c r="C187" s="201"/>
      <c r="D187" s="201"/>
      <c r="E187" s="201"/>
      <c r="F187" s="201"/>
      <c r="G187" s="201"/>
      <c r="H187" s="201"/>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row>
    <row r="188" spans="1:56" ht="15.75">
      <c r="A188" s="190"/>
      <c r="B188" s="201"/>
      <c r="C188" s="201"/>
      <c r="D188" s="201"/>
      <c r="E188" s="201"/>
      <c r="F188" s="201"/>
      <c r="G188" s="201"/>
      <c r="H188" s="201"/>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row>
    <row r="189" spans="1:56" ht="15.75">
      <c r="A189" s="190"/>
      <c r="B189" s="201"/>
      <c r="C189" s="201"/>
      <c r="D189" s="201"/>
      <c r="E189" s="201"/>
      <c r="F189" s="201"/>
      <c r="G189" s="201"/>
      <c r="H189" s="201"/>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row>
    <row r="190" spans="1:56" ht="15.75">
      <c r="A190" s="190"/>
      <c r="B190" s="201"/>
      <c r="C190" s="201"/>
      <c r="D190" s="201"/>
      <c r="E190" s="201"/>
      <c r="F190" s="201"/>
      <c r="G190" s="201"/>
      <c r="H190" s="201"/>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row>
    <row r="191" spans="1:56" ht="15.75">
      <c r="A191" s="190"/>
      <c r="B191" s="201"/>
      <c r="C191" s="201"/>
      <c r="D191" s="201"/>
      <c r="E191" s="201"/>
      <c r="F191" s="201"/>
      <c r="G191" s="201"/>
      <c r="H191" s="201"/>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row>
    <row r="192" spans="1:56" ht="15.75">
      <c r="A192" s="190"/>
      <c r="B192" s="201"/>
      <c r="C192" s="201"/>
      <c r="D192" s="201"/>
      <c r="E192" s="201"/>
      <c r="F192" s="201"/>
      <c r="G192" s="201"/>
      <c r="H192" s="201"/>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row>
    <row r="193" spans="1:56" ht="15.75">
      <c r="A193" s="190"/>
      <c r="B193" s="201"/>
      <c r="C193" s="201"/>
      <c r="D193" s="201"/>
      <c r="E193" s="201"/>
      <c r="F193" s="201"/>
      <c r="G193" s="201"/>
      <c r="H193" s="201"/>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row>
    <row r="194" spans="1:56" ht="15.75">
      <c r="A194" s="190"/>
      <c r="B194" s="201"/>
      <c r="C194" s="201"/>
      <c r="D194" s="201"/>
      <c r="E194" s="201"/>
      <c r="F194" s="201"/>
      <c r="G194" s="201"/>
      <c r="H194" s="201"/>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row>
    <row r="195" spans="1:56" ht="15.75">
      <c r="A195" s="190"/>
      <c r="B195" s="201"/>
      <c r="C195" s="201"/>
      <c r="D195" s="201"/>
      <c r="E195" s="201"/>
      <c r="F195" s="201"/>
      <c r="G195" s="201"/>
      <c r="H195" s="201"/>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c r="BC195" s="190"/>
      <c r="BD195" s="190"/>
    </row>
    <row r="196" spans="1:56" ht="15.75">
      <c r="A196" s="190"/>
      <c r="B196" s="201"/>
      <c r="C196" s="201"/>
      <c r="D196" s="201"/>
      <c r="E196" s="201"/>
      <c r="F196" s="201"/>
      <c r="G196" s="201"/>
      <c r="H196" s="201"/>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c r="BC196" s="190"/>
      <c r="BD196" s="190"/>
    </row>
    <row r="197" spans="1:56" ht="15.75">
      <c r="A197" s="190"/>
      <c r="B197" s="201"/>
      <c r="C197" s="201"/>
      <c r="D197" s="201"/>
      <c r="E197" s="201"/>
      <c r="F197" s="201"/>
      <c r="G197" s="201"/>
      <c r="H197" s="201"/>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row>
    <row r="198" spans="1:56" ht="15.75">
      <c r="A198" s="190"/>
      <c r="B198" s="201"/>
      <c r="C198" s="201"/>
      <c r="D198" s="201"/>
      <c r="E198" s="201"/>
      <c r="F198" s="201"/>
      <c r="G198" s="201"/>
      <c r="H198" s="201"/>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row>
    <row r="199" spans="1:56" ht="15.75">
      <c r="A199" s="190"/>
      <c r="B199" s="201"/>
      <c r="C199" s="201"/>
      <c r="D199" s="201"/>
      <c r="E199" s="201"/>
      <c r="F199" s="201"/>
      <c r="G199" s="201"/>
      <c r="H199" s="201"/>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row>
    <row r="200" spans="1:56" ht="15.75">
      <c r="A200" s="190"/>
      <c r="B200" s="201"/>
      <c r="C200" s="201"/>
      <c r="D200" s="201"/>
      <c r="E200" s="201"/>
      <c r="F200" s="201"/>
      <c r="G200" s="201"/>
      <c r="H200" s="201"/>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row>
    <row r="201" spans="1:56" ht="15.75">
      <c r="A201" s="190"/>
      <c r="B201" s="190"/>
      <c r="C201" s="201"/>
      <c r="D201" s="201"/>
      <c r="E201" s="201"/>
      <c r="F201" s="201"/>
      <c r="G201" s="201"/>
      <c r="H201" s="201"/>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row>
    <row r="202" spans="1:56" ht="15.75">
      <c r="A202" s="190"/>
      <c r="B202" s="190"/>
      <c r="C202" s="201"/>
      <c r="D202" s="201"/>
      <c r="E202" s="201"/>
      <c r="F202" s="201"/>
      <c r="G202" s="201"/>
      <c r="H202" s="201"/>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row>
    <row r="203" spans="1:56" ht="15.75">
      <c r="A203" s="190"/>
      <c r="B203" s="190"/>
      <c r="C203" s="201"/>
      <c r="D203" s="201"/>
      <c r="E203" s="201"/>
      <c r="F203" s="201"/>
      <c r="G203" s="201"/>
      <c r="H203" s="201"/>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row>
    <row r="204" spans="1:56" ht="15.75">
      <c r="A204" s="190"/>
      <c r="B204" s="190"/>
      <c r="C204" s="201"/>
      <c r="D204" s="201"/>
      <c r="E204" s="201"/>
      <c r="F204" s="201"/>
      <c r="G204" s="201"/>
      <c r="H204" s="201"/>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row>
    <row r="205" spans="1:56" ht="15.75">
      <c r="A205" s="190"/>
      <c r="B205" s="190"/>
      <c r="C205" s="201"/>
      <c r="D205" s="201"/>
      <c r="E205" s="201"/>
      <c r="F205" s="201"/>
      <c r="G205" s="201"/>
      <c r="H205" s="201"/>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190"/>
      <c r="BD205" s="190"/>
    </row>
    <row r="206" spans="1:56" ht="15.75">
      <c r="A206" s="190"/>
      <c r="B206" s="190"/>
      <c r="C206" s="201"/>
      <c r="D206" s="201"/>
      <c r="E206" s="201"/>
      <c r="F206" s="201"/>
      <c r="G206" s="201"/>
      <c r="H206" s="201"/>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c r="BC206" s="190"/>
      <c r="BD206" s="190"/>
    </row>
    <row r="207" spans="1:56" ht="15.75">
      <c r="A207" s="190"/>
      <c r="B207" s="190"/>
      <c r="C207" s="201"/>
      <c r="D207" s="201"/>
      <c r="E207" s="201"/>
      <c r="F207" s="201"/>
      <c r="G207" s="201"/>
      <c r="H207" s="201"/>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0"/>
      <c r="BC207" s="190"/>
      <c r="BD207" s="190"/>
    </row>
    <row r="208" spans="1:56" ht="15.75">
      <c r="A208" s="190"/>
      <c r="B208" s="190"/>
      <c r="C208" s="201"/>
      <c r="D208" s="201"/>
      <c r="E208" s="201"/>
      <c r="F208" s="201"/>
      <c r="G208" s="201"/>
      <c r="H208" s="201"/>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c r="BC208" s="190"/>
      <c r="BD208" s="190"/>
    </row>
    <row r="209" spans="1:56" ht="15.75">
      <c r="A209" s="190"/>
      <c r="B209" s="190"/>
      <c r="C209" s="201"/>
      <c r="D209" s="201"/>
      <c r="E209" s="201"/>
      <c r="F209" s="201"/>
      <c r="G209" s="201"/>
      <c r="H209" s="201"/>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row>
    <row r="210" spans="1:56" ht="15.75">
      <c r="A210" s="190"/>
      <c r="B210" s="190"/>
      <c r="C210" s="201"/>
      <c r="D210" s="201"/>
      <c r="E210" s="201"/>
      <c r="F210" s="201"/>
      <c r="G210" s="201"/>
      <c r="H210" s="201"/>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row>
    <row r="211" spans="1:56" ht="15.75">
      <c r="A211" s="190"/>
      <c r="B211" s="190"/>
      <c r="C211" s="201"/>
      <c r="D211" s="201"/>
      <c r="E211" s="201"/>
      <c r="F211" s="201"/>
      <c r="G211" s="201"/>
      <c r="H211" s="201"/>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row>
    <row r="212" spans="1:56" ht="15.75">
      <c r="A212" s="190"/>
      <c r="B212" s="190"/>
      <c r="C212" s="201"/>
      <c r="D212" s="201"/>
      <c r="E212" s="201"/>
      <c r="F212" s="201"/>
      <c r="G212" s="201"/>
      <c r="H212" s="201"/>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row>
    <row r="213" spans="1:56" ht="15.75">
      <c r="A213" s="190"/>
      <c r="B213" s="190"/>
      <c r="C213" s="201"/>
      <c r="D213" s="201"/>
      <c r="E213" s="201"/>
      <c r="F213" s="201"/>
      <c r="G213" s="201"/>
      <c r="H213" s="201"/>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row>
    <row r="214" spans="1:56" ht="15.75">
      <c r="A214" s="190"/>
      <c r="B214" s="190"/>
      <c r="C214" s="201"/>
      <c r="D214" s="201"/>
      <c r="E214" s="201"/>
      <c r="F214" s="201"/>
      <c r="G214" s="201"/>
      <c r="H214" s="201"/>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c r="BC214" s="190"/>
      <c r="BD214" s="190"/>
    </row>
    <row r="215" spans="1:56" ht="15.75">
      <c r="A215" s="190"/>
      <c r="B215" s="190"/>
      <c r="C215" s="201"/>
      <c r="D215" s="201"/>
      <c r="E215" s="201"/>
      <c r="F215" s="201"/>
      <c r="G215" s="201"/>
      <c r="H215" s="201"/>
      <c r="I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c r="BC215" s="190"/>
      <c r="BD215" s="190"/>
    </row>
    <row r="216" spans="1:56" ht="15.75">
      <c r="A216" s="190"/>
      <c r="B216" s="190"/>
      <c r="C216" s="201"/>
      <c r="D216" s="201"/>
      <c r="E216" s="201"/>
      <c r="F216" s="201"/>
      <c r="G216" s="201"/>
      <c r="H216" s="201"/>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row>
    <row r="217" spans="1:56" ht="15.75">
      <c r="A217" s="190"/>
      <c r="B217" s="190"/>
      <c r="C217" s="201"/>
      <c r="D217" s="201"/>
      <c r="E217" s="201"/>
      <c r="F217" s="201"/>
      <c r="G217" s="201"/>
      <c r="H217" s="201"/>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row>
    <row r="218" spans="1:56" ht="15.75">
      <c r="A218" s="190"/>
      <c r="B218" s="190"/>
      <c r="C218" s="201"/>
      <c r="D218" s="201"/>
      <c r="E218" s="201"/>
      <c r="F218" s="201"/>
      <c r="G218" s="201"/>
      <c r="H218" s="201"/>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row>
    <row r="219" spans="1:56" ht="15.75">
      <c r="A219" s="190"/>
      <c r="B219" s="190"/>
      <c r="C219" s="201"/>
      <c r="D219" s="201"/>
      <c r="E219" s="201"/>
      <c r="F219" s="201"/>
      <c r="G219" s="201"/>
      <c r="H219" s="201"/>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c r="BC219" s="190"/>
      <c r="BD219" s="190"/>
    </row>
    <row r="220" spans="1:56" ht="15.75">
      <c r="A220" s="190"/>
      <c r="B220" s="190"/>
      <c r="C220" s="201"/>
      <c r="D220" s="201"/>
      <c r="E220" s="201"/>
      <c r="F220" s="201"/>
      <c r="G220" s="201"/>
      <c r="H220" s="201"/>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row>
    <row r="221" spans="1:56" ht="15.75">
      <c r="A221" s="190"/>
      <c r="B221" s="190"/>
      <c r="C221" s="201"/>
      <c r="D221" s="201"/>
      <c r="E221" s="201"/>
      <c r="F221" s="201"/>
      <c r="G221" s="201"/>
      <c r="H221" s="201"/>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row>
    <row r="222" spans="1:56" ht="15.75">
      <c r="A222" s="190"/>
      <c r="B222" s="190"/>
      <c r="C222" s="201"/>
      <c r="D222" s="201"/>
      <c r="E222" s="201"/>
      <c r="F222" s="201"/>
      <c r="G222" s="201"/>
      <c r="H222" s="201"/>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row>
    <row r="223" spans="1:56" ht="15.75">
      <c r="A223" s="190"/>
      <c r="B223" s="190"/>
      <c r="C223" s="201"/>
      <c r="D223" s="201"/>
      <c r="E223" s="201"/>
      <c r="F223" s="201"/>
      <c r="G223" s="201"/>
      <c r="H223" s="201"/>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row>
    <row r="224" spans="1:56" ht="15.75">
      <c r="A224" s="190"/>
      <c r="B224" s="190"/>
      <c r="C224" s="201"/>
      <c r="D224" s="201"/>
      <c r="E224" s="201"/>
      <c r="F224" s="201"/>
      <c r="G224" s="201"/>
      <c r="H224" s="201"/>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row>
    <row r="225" spans="1:56" ht="15.75">
      <c r="A225" s="190"/>
      <c r="B225" s="190"/>
      <c r="C225" s="201"/>
      <c r="D225" s="201"/>
      <c r="E225" s="201"/>
      <c r="F225" s="201"/>
      <c r="G225" s="201"/>
      <c r="H225" s="201"/>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row>
    <row r="226" spans="1:56" ht="15.75">
      <c r="A226" s="190"/>
      <c r="B226" s="190"/>
      <c r="C226" s="201"/>
      <c r="D226" s="201"/>
      <c r="E226" s="201"/>
      <c r="F226" s="201"/>
      <c r="G226" s="201"/>
      <c r="H226" s="201"/>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row>
    <row r="227" spans="1:56" ht="15.75">
      <c r="A227" s="190"/>
      <c r="B227" s="190"/>
      <c r="C227" s="201"/>
      <c r="D227" s="201"/>
      <c r="E227" s="201"/>
      <c r="F227" s="201"/>
      <c r="G227" s="201"/>
      <c r="H227" s="201"/>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c r="BC227" s="190"/>
      <c r="BD227" s="190"/>
    </row>
    <row r="228" spans="1:56" ht="15.75">
      <c r="A228" s="190"/>
      <c r="B228" s="190"/>
      <c r="C228" s="201"/>
      <c r="D228" s="201"/>
      <c r="E228" s="201"/>
      <c r="F228" s="201"/>
      <c r="G228" s="201"/>
      <c r="H228" s="201"/>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c r="BC228" s="190"/>
      <c r="BD228" s="190"/>
    </row>
    <row r="229" spans="1:56" ht="15.75">
      <c r="A229" s="190"/>
      <c r="B229" s="190"/>
      <c r="C229" s="201"/>
      <c r="D229" s="201"/>
      <c r="E229" s="201"/>
      <c r="F229" s="201"/>
      <c r="G229" s="201"/>
      <c r="H229" s="201"/>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c r="BC229" s="190"/>
      <c r="BD229" s="190"/>
    </row>
    <row r="230" spans="1:56" ht="15.75">
      <c r="A230" s="190"/>
      <c r="B230" s="190"/>
      <c r="C230" s="201"/>
      <c r="D230" s="201"/>
      <c r="E230" s="201"/>
      <c r="F230" s="201"/>
      <c r="G230" s="201"/>
      <c r="H230" s="201"/>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row>
    <row r="231" spans="1:56" ht="15.75">
      <c r="A231" s="190"/>
      <c r="B231" s="190"/>
      <c r="C231" s="201"/>
      <c r="D231" s="201"/>
      <c r="E231" s="201"/>
      <c r="F231" s="201"/>
      <c r="G231" s="201"/>
      <c r="H231" s="201"/>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row>
    <row r="232" spans="1:56" ht="15.75">
      <c r="A232" s="190"/>
      <c r="B232" s="190"/>
      <c r="C232" s="201"/>
      <c r="D232" s="201"/>
      <c r="E232" s="201"/>
      <c r="F232" s="201"/>
      <c r="G232" s="201"/>
      <c r="H232" s="201"/>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row>
    <row r="233" spans="1:56" ht="15.75">
      <c r="A233" s="190"/>
      <c r="B233" s="190"/>
      <c r="C233" s="201"/>
      <c r="D233" s="201"/>
      <c r="E233" s="201"/>
      <c r="F233" s="201"/>
      <c r="G233" s="201"/>
      <c r="H233" s="201"/>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row>
    <row r="234" spans="1:56" ht="15.75">
      <c r="A234" s="190"/>
      <c r="B234" s="190"/>
      <c r="C234" s="201"/>
      <c r="D234" s="201"/>
      <c r="E234" s="201"/>
      <c r="F234" s="201"/>
      <c r="G234" s="201"/>
      <c r="H234" s="201"/>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row>
    <row r="235" spans="1:56" ht="15.75">
      <c r="A235" s="190"/>
      <c r="B235" s="190"/>
      <c r="C235" s="201"/>
      <c r="D235" s="201"/>
      <c r="E235" s="201"/>
      <c r="F235" s="201"/>
      <c r="G235" s="201"/>
      <c r="H235" s="201"/>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row>
    <row r="236" spans="1:56" ht="15.75">
      <c r="A236" s="190"/>
      <c r="B236" s="190"/>
      <c r="C236" s="201"/>
      <c r="D236" s="201"/>
      <c r="E236" s="201"/>
      <c r="F236" s="201"/>
      <c r="G236" s="201"/>
      <c r="H236" s="201"/>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row>
    <row r="237" spans="1:56" ht="15.75">
      <c r="A237" s="190"/>
      <c r="B237" s="190"/>
      <c r="C237" s="201"/>
      <c r="D237" s="201"/>
      <c r="E237" s="201"/>
      <c r="F237" s="201"/>
      <c r="G237" s="201"/>
      <c r="H237" s="201"/>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0"/>
      <c r="BC237" s="190"/>
      <c r="BD237" s="190"/>
    </row>
    <row r="238" spans="1:56" ht="15.75">
      <c r="A238" s="190"/>
      <c r="B238" s="190"/>
      <c r="C238" s="201"/>
      <c r="D238" s="201"/>
      <c r="E238" s="201"/>
      <c r="F238" s="201"/>
      <c r="G238" s="201"/>
      <c r="H238" s="201"/>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row>
    <row r="239" spans="1:56" ht="15.75">
      <c r="A239" s="190"/>
      <c r="B239" s="190"/>
      <c r="C239" s="201"/>
      <c r="D239" s="201"/>
      <c r="E239" s="201"/>
      <c r="F239" s="201"/>
      <c r="G239" s="201"/>
      <c r="H239" s="201"/>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row>
    <row r="240" spans="1:56" ht="15.75">
      <c r="A240" s="190"/>
      <c r="B240" s="190"/>
      <c r="C240" s="201"/>
      <c r="D240" s="201"/>
      <c r="E240" s="201"/>
      <c r="F240" s="201"/>
      <c r="G240" s="201"/>
      <c r="H240" s="201"/>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c r="BC240" s="190"/>
      <c r="BD240" s="190"/>
    </row>
    <row r="241" spans="1:56" ht="15.75">
      <c r="A241" s="190"/>
      <c r="B241" s="190"/>
      <c r="C241" s="201"/>
      <c r="D241" s="201"/>
      <c r="E241" s="201"/>
      <c r="F241" s="201"/>
      <c r="G241" s="201"/>
      <c r="H241" s="201"/>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row>
    <row r="242" spans="1:56" ht="15.75">
      <c r="A242" s="190"/>
      <c r="B242" s="190"/>
      <c r="C242" s="201"/>
      <c r="D242" s="201"/>
      <c r="E242" s="201"/>
      <c r="F242" s="201"/>
      <c r="G242" s="201"/>
      <c r="H242" s="201"/>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row>
    <row r="243" spans="1:56" ht="15.75">
      <c r="A243" s="190"/>
      <c r="B243" s="190"/>
      <c r="C243" s="201"/>
      <c r="D243" s="201"/>
      <c r="E243" s="201"/>
      <c r="F243" s="201"/>
      <c r="G243" s="201"/>
      <c r="H243" s="201"/>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row>
    <row r="244" spans="1:56" ht="15.75">
      <c r="A244" s="190"/>
      <c r="B244" s="190"/>
      <c r="C244" s="201"/>
      <c r="D244" s="201"/>
      <c r="E244" s="201"/>
      <c r="F244" s="201"/>
      <c r="G244" s="201"/>
      <c r="H244" s="201"/>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row>
    <row r="245" spans="1:56" ht="15.75">
      <c r="A245" s="190"/>
      <c r="B245" s="190"/>
      <c r="C245" s="201"/>
      <c r="D245" s="201"/>
      <c r="E245" s="201"/>
      <c r="F245" s="201"/>
      <c r="G245" s="201"/>
      <c r="H245" s="201"/>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row>
    <row r="246" spans="1:56" ht="15.75">
      <c r="A246" s="190"/>
      <c r="B246" s="190"/>
      <c r="C246" s="201"/>
      <c r="D246" s="201"/>
      <c r="E246" s="201"/>
      <c r="F246" s="201"/>
      <c r="G246" s="201"/>
      <c r="H246" s="201"/>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row>
    <row r="247" spans="1:56" ht="15.75">
      <c r="A247" s="190"/>
      <c r="B247" s="190"/>
      <c r="C247" s="201"/>
      <c r="D247" s="201"/>
      <c r="E247" s="201"/>
      <c r="F247" s="201"/>
      <c r="G247" s="201"/>
      <c r="H247" s="201"/>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c r="BA247" s="190"/>
      <c r="BB247" s="190"/>
      <c r="BC247" s="190"/>
      <c r="BD247" s="190"/>
    </row>
    <row r="248" spans="1:56" ht="15.75">
      <c r="A248" s="190"/>
      <c r="B248" s="190"/>
      <c r="C248" s="201"/>
      <c r="D248" s="201"/>
      <c r="E248" s="201"/>
      <c r="F248" s="201"/>
      <c r="G248" s="201"/>
      <c r="H248" s="201"/>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0"/>
      <c r="AY248" s="190"/>
      <c r="AZ248" s="190"/>
      <c r="BA248" s="190"/>
      <c r="BB248" s="190"/>
      <c r="BC248" s="190"/>
      <c r="BD248" s="190"/>
    </row>
    <row r="249" spans="1:56" ht="15.75">
      <c r="A249" s="190"/>
      <c r="B249" s="190"/>
      <c r="C249" s="201"/>
      <c r="D249" s="201"/>
      <c r="E249" s="201"/>
      <c r="F249" s="201"/>
      <c r="G249" s="201"/>
      <c r="H249" s="201"/>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row>
    <row r="250" spans="1:56" ht="15.75">
      <c r="A250" s="190"/>
      <c r="B250" s="190"/>
      <c r="C250" s="201"/>
      <c r="D250" s="201"/>
      <c r="E250" s="201"/>
      <c r="F250" s="201"/>
      <c r="G250" s="201"/>
      <c r="H250" s="201"/>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row>
  </sheetData>
  <sheetProtection password="CC68" sheet="1"/>
  <conditionalFormatting sqref="J11:M11">
    <cfRule type="cellIs" priority="9" dxfId="7" operator="notEqual" stopIfTrue="1">
      <formula>1</formula>
    </cfRule>
    <cfRule type="cellIs" priority="10" dxfId="0" operator="notEqual" stopIfTrue="1">
      <formula>1</formula>
    </cfRule>
  </conditionalFormatting>
  <conditionalFormatting sqref="I58">
    <cfRule type="cellIs" priority="6" dxfId="7" operator="notEqual" stopIfTrue="1">
      <formula>$I$59</formula>
    </cfRule>
  </conditionalFormatting>
  <conditionalFormatting sqref="I59">
    <cfRule type="cellIs" priority="5" dxfId="7" operator="notEqual" stopIfTrue="1">
      <formula>$I$58</formula>
    </cfRule>
  </conditionalFormatting>
  <conditionalFormatting sqref="I75:I76">
    <cfRule type="cellIs" priority="4" dxfId="7" operator="notEqual" stopIfTrue="1">
      <formula>$I$76</formula>
    </cfRule>
  </conditionalFormatting>
  <conditionalFormatting sqref="I41">
    <cfRule type="cellIs" priority="2" dxfId="7" operator="notEqual" stopIfTrue="1">
      <formula>$I$42</formula>
    </cfRule>
  </conditionalFormatting>
  <conditionalFormatting sqref="I42">
    <cfRule type="cellIs" priority="1" dxfId="7" operator="notEqual" stopIfTrue="1">
      <formula>$I$41</formula>
    </cfRule>
  </conditionalFormatting>
  <dataValidations count="3">
    <dataValidation type="list" allowBlank="1" showInputMessage="1" showErrorMessage="1" sqref="D3:D19 D21:D30">
      <formula1>$AV$3:$AV$5</formula1>
    </dataValidation>
    <dataValidation type="list" allowBlank="1" showInputMessage="1" showErrorMessage="1" sqref="I5:I10">
      <formula1>$AX$3:$AX$29</formula1>
    </dataValidation>
    <dataValidation type="list" allowBlank="1" showInputMessage="1" showErrorMessage="1" sqref="B45:B50 B62:B67 B79:B84">
      <formula1>$AX$3:$AX$33</formula1>
    </dataValidation>
  </dataValidations>
  <printOptions/>
  <pageMargins left="0.5" right="0.3" top="0.7" bottom="0.5" header="0" footer="0"/>
  <pageSetup fitToHeight="2" horizontalDpi="600" verticalDpi="600" orientation="landscape" scale="60" r:id="rId1"/>
  <rowBreaks count="1" manualBreakCount="1">
    <brk id="54" max="255" man="1"/>
  </rowBreaks>
  <ignoredErrors>
    <ignoredError sqref="E41 G41 E75:F75 G75:H75 C32:C35 E58:H58 C58" unlockedFormula="1"/>
  </ignoredErrors>
</worksheet>
</file>

<file path=xl/worksheets/sheet4.xml><?xml version="1.0" encoding="utf-8"?>
<worksheet xmlns="http://schemas.openxmlformats.org/spreadsheetml/2006/main" xmlns:r="http://schemas.openxmlformats.org/officeDocument/2006/relationships">
  <sheetPr codeName="Sheet3"/>
  <dimension ref="A1:BB249"/>
  <sheetViews>
    <sheetView showGridLines="0" zoomScaleSheetLayoutView="100" workbookViewId="0" topLeftCell="A1">
      <selection activeCell="D25" sqref="D25"/>
    </sheetView>
  </sheetViews>
  <sheetFormatPr defaultColWidth="9.140625" defaultRowHeight="15"/>
  <cols>
    <col min="1" max="1" width="4.140625" style="27" customWidth="1"/>
    <col min="2" max="2" width="5.57421875" style="27" customWidth="1"/>
    <col min="3" max="3" width="64.00390625" style="27" customWidth="1"/>
    <col min="4" max="4" width="17.00390625" style="27" customWidth="1"/>
    <col min="5" max="5" width="6.7109375" style="27" customWidth="1"/>
    <col min="6" max="16384" width="9.140625" style="27" customWidth="1"/>
  </cols>
  <sheetData>
    <row r="1" spans="1:54" ht="16.5" thickBo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row>
    <row r="2" spans="1:54" ht="15.75">
      <c r="A2" s="190"/>
      <c r="B2" s="115" t="str">
        <f>Input!C2</f>
        <v>Jack &amp; Jill Heifer Ranch</v>
      </c>
      <c r="C2" s="116"/>
      <c r="D2" s="116"/>
      <c r="E2" s="117"/>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row>
    <row r="3" spans="1:54" ht="15.75">
      <c r="A3" s="190"/>
      <c r="B3" s="118" t="str">
        <f>Input!C3</f>
        <v>Buy at 200 pounds -- Sell at 24 months</v>
      </c>
      <c r="C3" s="119"/>
      <c r="D3" s="119"/>
      <c r="E3" s="12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row>
    <row r="4" spans="1:54" ht="15.75">
      <c r="A4" s="190"/>
      <c r="B4" s="121" t="s">
        <v>128</v>
      </c>
      <c r="C4" s="122"/>
      <c r="D4" s="223"/>
      <c r="E4" s="123"/>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row>
    <row r="5" spans="1:54" ht="15.75">
      <c r="A5" s="190"/>
      <c r="B5" s="230"/>
      <c r="C5" s="223"/>
      <c r="D5" s="224"/>
      <c r="E5" s="231"/>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row>
    <row r="6" spans="1:54" ht="15.75">
      <c r="A6" s="190"/>
      <c r="B6" s="33" t="s">
        <v>83</v>
      </c>
      <c r="C6" s="1"/>
      <c r="D6" s="225"/>
      <c r="E6" s="42"/>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row>
    <row r="7" spans="1:54" ht="15.75">
      <c r="A7" s="190"/>
      <c r="B7" s="33"/>
      <c r="C7" s="1" t="s">
        <v>100</v>
      </c>
      <c r="D7" s="10">
        <f>Input!D6</f>
        <v>400</v>
      </c>
      <c r="E7" s="34"/>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row>
    <row r="8" spans="1:54" ht="15.75">
      <c r="A8" s="190"/>
      <c r="B8" s="33"/>
      <c r="C8" s="232" t="s">
        <v>132</v>
      </c>
      <c r="D8" s="233">
        <f>(-(Input!D11*Input!D12+Input!D13*Input!D14)+((Input!D6*Input!D11)+(Input!D15*Input!D13)))</f>
        <v>51</v>
      </c>
      <c r="E8" s="34"/>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row>
    <row r="9" spans="1:54" ht="15.75">
      <c r="A9" s="190"/>
      <c r="B9" s="33"/>
      <c r="C9" s="1" t="s">
        <v>106</v>
      </c>
      <c r="D9" s="10">
        <f>((Input!D6+Input!D15)/2*Input!D16+(Input!D15+D7+SUM(D10:D22)/2)*Input!D17)</f>
        <v>23.44727344234081</v>
      </c>
      <c r="E9" s="34"/>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row>
    <row r="10" spans="1:54" ht="15.75">
      <c r="A10" s="190"/>
      <c r="B10" s="33"/>
      <c r="C10" s="232" t="s">
        <v>107</v>
      </c>
      <c r="D10" s="233">
        <f>Feed!C93</f>
        <v>964.634019109375</v>
      </c>
      <c r="E10" s="34"/>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row>
    <row r="11" spans="1:54" ht="15.75">
      <c r="A11" s="190"/>
      <c r="B11" s="35"/>
      <c r="C11" s="1" t="s">
        <v>108</v>
      </c>
      <c r="D11" s="10">
        <f>((Input!D20/Input!D32)/30.5)*Feed!D93</f>
        <v>79.99807650273223</v>
      </c>
      <c r="E11" s="34"/>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row>
    <row r="12" spans="1:54" ht="15.75">
      <c r="A12" s="190"/>
      <c r="B12" s="35"/>
      <c r="C12" s="232" t="s">
        <v>109</v>
      </c>
      <c r="D12" s="233">
        <f>Input!D23</f>
        <v>23.65</v>
      </c>
      <c r="E12" s="34"/>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row>
    <row r="13" spans="1:54" ht="15.75">
      <c r="A13" s="190"/>
      <c r="B13" s="43"/>
      <c r="C13" s="1" t="s">
        <v>110</v>
      </c>
      <c r="D13" s="10">
        <f>Input!D24</f>
        <v>36.645</v>
      </c>
      <c r="E13" s="34"/>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row>
    <row r="14" spans="1:54" ht="15.75">
      <c r="A14" s="190"/>
      <c r="B14" s="33"/>
      <c r="C14" s="234" t="s">
        <v>111</v>
      </c>
      <c r="D14" s="233">
        <f>Input!D25</f>
        <v>16.82</v>
      </c>
      <c r="E14" s="34"/>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row>
    <row r="15" spans="1:54" ht="15.75">
      <c r="A15" s="190"/>
      <c r="B15" s="33"/>
      <c r="C15" s="29" t="s">
        <v>112</v>
      </c>
      <c r="D15" s="10">
        <f>Input!D26</f>
        <v>18.72</v>
      </c>
      <c r="E15" s="34"/>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row>
    <row r="16" spans="1:54" ht="15.75">
      <c r="A16" s="190"/>
      <c r="B16" s="33"/>
      <c r="C16" s="234" t="s">
        <v>113</v>
      </c>
      <c r="D16" s="233">
        <f>(Input!F44*Input!D71)+(Input!F59*Input!D72)</f>
        <v>5.4368533333333335</v>
      </c>
      <c r="E16" s="34"/>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row>
    <row r="17" spans="1:54" ht="15.75">
      <c r="A17" s="190"/>
      <c r="B17" s="33"/>
      <c r="C17" s="29" t="s">
        <v>114</v>
      </c>
      <c r="D17" s="10">
        <f>Input!D27+Input!D28+Input!D29</f>
        <v>14.95</v>
      </c>
      <c r="E17" s="34"/>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row>
    <row r="18" spans="1:54" ht="15.75">
      <c r="A18" s="190"/>
      <c r="B18" s="33"/>
      <c r="C18" s="234" t="s">
        <v>115</v>
      </c>
      <c r="D18" s="235">
        <f>(Input!F48+Input!F63)*(Feed!D93/365)</f>
        <v>17.31998597260274</v>
      </c>
      <c r="E18" s="36"/>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row>
    <row r="19" spans="1:54" ht="15.75">
      <c r="A19" s="190"/>
      <c r="B19" s="33"/>
      <c r="C19" s="29" t="s">
        <v>116</v>
      </c>
      <c r="D19" s="226">
        <f>(Input!F49+Input!F64)*(Feed!D93/365)</f>
        <v>6.208586768949773</v>
      </c>
      <c r="E19" s="36"/>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row>
    <row r="20" spans="1:54" ht="15.75">
      <c r="A20" s="190"/>
      <c r="B20" s="33"/>
      <c r="C20" s="234" t="s">
        <v>117</v>
      </c>
      <c r="D20" s="235">
        <f>(Input!F50+Input!F51+Input!F65+Input!F66)*(Feed!D93/365)</f>
        <v>1.1579740639269407</v>
      </c>
      <c r="E20" s="36"/>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row>
    <row r="21" spans="1:54" ht="15.75">
      <c r="A21" s="190"/>
      <c r="B21" s="33"/>
      <c r="C21" s="1" t="s">
        <v>167</v>
      </c>
      <c r="D21" s="226">
        <f>(D7*(Feed!D93/365)*Input!D74)+(0.5*(SUM(D10:D17))*Input!D74*(Feed!D93)/365)</f>
        <v>93.36888118540207</v>
      </c>
      <c r="E21" s="36"/>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row>
    <row r="22" spans="1:54" ht="15.75">
      <c r="A22" s="190"/>
      <c r="B22" s="33"/>
      <c r="C22" s="232" t="s">
        <v>168</v>
      </c>
      <c r="D22" s="235">
        <f>Input!D8</f>
        <v>100</v>
      </c>
      <c r="E22" s="36"/>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row>
    <row r="23" spans="1:54" ht="15.75">
      <c r="A23" s="190"/>
      <c r="B23" s="33"/>
      <c r="C23" s="28"/>
      <c r="D23" s="28"/>
      <c r="E23" s="44"/>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row>
    <row r="24" spans="1:54" ht="15.75">
      <c r="A24" s="190"/>
      <c r="B24" s="33"/>
      <c r="C24" s="30" t="s">
        <v>157</v>
      </c>
      <c r="D24" s="227">
        <f>SUM(D7:D22)</f>
        <v>1853.3566503786628</v>
      </c>
      <c r="E24" s="45"/>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row>
    <row r="25" spans="1:54" ht="15.75">
      <c r="A25" s="190"/>
      <c r="B25" s="33"/>
      <c r="C25" s="30" t="s">
        <v>158</v>
      </c>
      <c r="D25" s="228">
        <f>(D24-D7)/Feed!D93</f>
        <v>2.2996149531307957</v>
      </c>
      <c r="E25" s="37"/>
      <c r="F25" s="190"/>
      <c r="G25" s="191"/>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row>
    <row r="26" spans="1:54" ht="15.75">
      <c r="A26" s="190"/>
      <c r="B26" s="33"/>
      <c r="C26" s="30" t="s">
        <v>159</v>
      </c>
      <c r="D26" s="228">
        <f>(D24-D7)/(Feed!D75-Input!D7)</f>
        <v>1.2976398664095203</v>
      </c>
      <c r="E26" s="37"/>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row>
    <row r="27" spans="1:54" ht="15.75">
      <c r="A27" s="190"/>
      <c r="B27" s="183"/>
      <c r="C27" s="28"/>
      <c r="D27" s="228"/>
      <c r="E27" s="37"/>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row>
    <row r="28" spans="1:54" ht="15.75" customHeight="1">
      <c r="A28" s="190"/>
      <c r="B28" s="245" t="s">
        <v>166</v>
      </c>
      <c r="C28" s="246"/>
      <c r="D28" s="246"/>
      <c r="E28" s="222"/>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row>
    <row r="29" spans="1:54" ht="15.75">
      <c r="A29" s="190"/>
      <c r="B29" s="184"/>
      <c r="C29" s="30"/>
      <c r="D29" s="228"/>
      <c r="E29" s="37"/>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row>
    <row r="30" spans="1:54" ht="15.75">
      <c r="A30" s="190"/>
      <c r="B30" s="184"/>
      <c r="C30" s="1"/>
      <c r="D30" s="1"/>
      <c r="E30" s="185"/>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row>
    <row r="31" spans="1:54" ht="15.75">
      <c r="A31" s="190"/>
      <c r="B31" s="184"/>
      <c r="C31" s="1"/>
      <c r="D31" s="229"/>
      <c r="E31" s="186"/>
      <c r="F31" s="192"/>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row>
    <row r="32" spans="1:54" ht="16.5" thickBot="1">
      <c r="A32" s="190"/>
      <c r="B32" s="187" t="s">
        <v>165</v>
      </c>
      <c r="C32" s="188"/>
      <c r="D32" s="188"/>
      <c r="E32" s="189"/>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row>
    <row r="33" spans="1:54" ht="15.75">
      <c r="A33" s="192"/>
      <c r="B33" s="192"/>
      <c r="C33" s="192"/>
      <c r="D33" s="192"/>
      <c r="E33" s="192"/>
      <c r="F33" s="192"/>
      <c r="G33" s="192"/>
      <c r="H33" s="192"/>
      <c r="I33" s="192"/>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row>
    <row r="34" spans="1:54" ht="15.75">
      <c r="A34" s="192"/>
      <c r="B34" s="192"/>
      <c r="C34" s="192"/>
      <c r="D34" s="192"/>
      <c r="E34" s="192"/>
      <c r="F34" s="192"/>
      <c r="G34" s="192"/>
      <c r="H34" s="192"/>
      <c r="I34" s="192"/>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row>
    <row r="35" spans="1:54" ht="15.75">
      <c r="A35" s="192"/>
      <c r="B35" s="192"/>
      <c r="C35" s="192"/>
      <c r="D35" s="192"/>
      <c r="E35" s="192"/>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row>
    <row r="36" spans="1:54" ht="15.75">
      <c r="A36" s="192"/>
      <c r="B36" s="192"/>
      <c r="C36" s="192"/>
      <c r="D36" s="192"/>
      <c r="E36" s="192"/>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row>
    <row r="37" spans="1:54" ht="15.75">
      <c r="A37" s="192"/>
      <c r="B37" s="192"/>
      <c r="C37" s="192"/>
      <c r="D37" s="192"/>
      <c r="E37" s="192"/>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row>
    <row r="38" spans="1:54" ht="15.75">
      <c r="A38" s="192"/>
      <c r="B38" s="192"/>
      <c r="C38" s="192"/>
      <c r="D38" s="192"/>
      <c r="E38" s="192"/>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row>
    <row r="39" spans="1:54" ht="15.75">
      <c r="A39" s="192"/>
      <c r="B39" s="192"/>
      <c r="C39" s="192"/>
      <c r="D39" s="192"/>
      <c r="E39" s="192"/>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row>
    <row r="40" spans="1:54" ht="15.75">
      <c r="A40" s="192"/>
      <c r="B40" s="192"/>
      <c r="C40" s="192"/>
      <c r="D40" s="192"/>
      <c r="E40" s="192"/>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row>
    <row r="41" spans="1:54" ht="15.75">
      <c r="A41" s="192"/>
      <c r="B41" s="192"/>
      <c r="C41" s="192"/>
      <c r="D41" s="192"/>
      <c r="E41" s="192"/>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row>
    <row r="42" spans="1:54" ht="15.75">
      <c r="A42" s="192"/>
      <c r="B42" s="192"/>
      <c r="C42" s="192"/>
      <c r="D42" s="192"/>
      <c r="E42" s="192"/>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row>
    <row r="43" spans="1:54" ht="15.75">
      <c r="A43" s="192"/>
      <c r="B43" s="192"/>
      <c r="C43" s="192"/>
      <c r="D43" s="192"/>
      <c r="E43" s="192"/>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row>
    <row r="44" spans="1:54" ht="15.75">
      <c r="A44" s="192"/>
      <c r="B44" s="192"/>
      <c r="C44" s="192"/>
      <c r="D44" s="192"/>
      <c r="E44" s="192"/>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row>
    <row r="45" spans="1:54" ht="15.75">
      <c r="A45" s="192"/>
      <c r="B45" s="192"/>
      <c r="C45" s="192"/>
      <c r="D45" s="192"/>
      <c r="E45" s="192"/>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row>
    <row r="46" spans="1:54" ht="15.75">
      <c r="A46" s="192"/>
      <c r="B46" s="192"/>
      <c r="C46" s="192"/>
      <c r="D46" s="192"/>
      <c r="E46" s="192"/>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row>
    <row r="47" spans="1:54" ht="15.75">
      <c r="A47" s="192"/>
      <c r="B47" s="192"/>
      <c r="C47" s="192"/>
      <c r="D47" s="192"/>
      <c r="E47" s="192"/>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row>
    <row r="48" spans="1:54" ht="15.75">
      <c r="A48" s="192"/>
      <c r="B48" s="192"/>
      <c r="C48" s="192"/>
      <c r="D48" s="192"/>
      <c r="E48" s="192"/>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row>
    <row r="49" spans="1:54" ht="15.75">
      <c r="A49" s="192"/>
      <c r="B49" s="192"/>
      <c r="C49" s="192"/>
      <c r="D49" s="192"/>
      <c r="E49" s="192"/>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row>
    <row r="50" spans="1:54" ht="15.75">
      <c r="A50" s="192"/>
      <c r="B50" s="192"/>
      <c r="C50" s="192"/>
      <c r="D50" s="192"/>
      <c r="E50" s="192"/>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row>
    <row r="51" spans="1:54" ht="15.75">
      <c r="A51" s="192"/>
      <c r="B51" s="192"/>
      <c r="C51" s="192"/>
      <c r="D51" s="192"/>
      <c r="E51" s="192"/>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row>
    <row r="52" spans="1:54" ht="15.75">
      <c r="A52" s="192"/>
      <c r="B52" s="192"/>
      <c r="C52" s="192"/>
      <c r="D52" s="192"/>
      <c r="E52" s="192"/>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row>
    <row r="53" spans="1:54" ht="15.75">
      <c r="A53" s="192"/>
      <c r="B53" s="192"/>
      <c r="C53" s="192"/>
      <c r="D53" s="192"/>
      <c r="E53" s="192"/>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row>
    <row r="54" spans="1:54" ht="15.75">
      <c r="A54" s="192"/>
      <c r="B54" s="192"/>
      <c r="C54" s="192"/>
      <c r="D54" s="192"/>
      <c r="E54" s="192"/>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row>
    <row r="55" spans="1:54" ht="15.75">
      <c r="A55" s="192"/>
      <c r="B55" s="192"/>
      <c r="C55" s="192"/>
      <c r="D55" s="192"/>
      <c r="E55" s="192"/>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row>
    <row r="56" spans="1:54" ht="15.75">
      <c r="A56" s="192"/>
      <c r="B56" s="192"/>
      <c r="C56" s="192"/>
      <c r="D56" s="192"/>
      <c r="E56" s="192"/>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row>
    <row r="57" spans="1:54" ht="15.75">
      <c r="A57" s="192"/>
      <c r="B57" s="192"/>
      <c r="C57" s="192"/>
      <c r="D57" s="192"/>
      <c r="E57" s="192"/>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row>
    <row r="58" spans="1:54" ht="15.75">
      <c r="A58" s="192"/>
      <c r="B58" s="192"/>
      <c r="C58" s="192"/>
      <c r="D58" s="192"/>
      <c r="E58" s="192"/>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row>
    <row r="59" spans="1:54" ht="15.75">
      <c r="A59" s="192"/>
      <c r="B59" s="192"/>
      <c r="C59" s="192"/>
      <c r="D59" s="192"/>
      <c r="E59" s="192"/>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row>
    <row r="60" spans="1:54" ht="15.75">
      <c r="A60" s="192"/>
      <c r="B60" s="192"/>
      <c r="C60" s="192"/>
      <c r="D60" s="192"/>
      <c r="E60" s="192"/>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row>
    <row r="61" spans="1:54" ht="15.75">
      <c r="A61" s="192"/>
      <c r="B61" s="192"/>
      <c r="C61" s="192"/>
      <c r="D61" s="192"/>
      <c r="E61" s="192"/>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row>
    <row r="62" spans="1:54" ht="15.75">
      <c r="A62" s="192"/>
      <c r="B62" s="192"/>
      <c r="C62" s="192"/>
      <c r="D62" s="192"/>
      <c r="E62" s="192"/>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row>
    <row r="63" spans="1:54" ht="15.75">
      <c r="A63" s="192"/>
      <c r="B63" s="192"/>
      <c r="C63" s="192"/>
      <c r="D63" s="192"/>
      <c r="E63" s="192"/>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row>
    <row r="64" spans="1:54" ht="15.75">
      <c r="A64" s="192"/>
      <c r="B64" s="192"/>
      <c r="C64" s="192"/>
      <c r="D64" s="192"/>
      <c r="E64" s="192"/>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row>
    <row r="65" spans="1:54" ht="15.75">
      <c r="A65" s="192"/>
      <c r="B65" s="192"/>
      <c r="C65" s="192"/>
      <c r="D65" s="192"/>
      <c r="E65" s="192"/>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row>
    <row r="66" spans="1:54" ht="15.75">
      <c r="A66" s="192"/>
      <c r="B66" s="192"/>
      <c r="C66" s="192"/>
      <c r="D66" s="192"/>
      <c r="E66" s="192"/>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row>
    <row r="67" spans="1:54" ht="15.75">
      <c r="A67" s="192"/>
      <c r="B67" s="192"/>
      <c r="C67" s="192"/>
      <c r="D67" s="192"/>
      <c r="E67" s="192"/>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row>
    <row r="68" spans="1:54" ht="15.75">
      <c r="A68" s="192"/>
      <c r="B68" s="192"/>
      <c r="C68" s="192"/>
      <c r="D68" s="192"/>
      <c r="E68" s="192"/>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row>
    <row r="69" spans="1:54" ht="15.75">
      <c r="A69" s="192"/>
      <c r="B69" s="192"/>
      <c r="C69" s="192"/>
      <c r="D69" s="192"/>
      <c r="E69" s="192"/>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row>
    <row r="70" spans="1:54" ht="15.75">
      <c r="A70" s="192"/>
      <c r="B70" s="192"/>
      <c r="C70" s="192"/>
      <c r="D70" s="192"/>
      <c r="E70" s="192"/>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row>
    <row r="71" spans="1:54" ht="15.75">
      <c r="A71" s="192"/>
      <c r="B71" s="192"/>
      <c r="C71" s="192"/>
      <c r="D71" s="192"/>
      <c r="E71" s="192"/>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row>
    <row r="72" spans="1:54" ht="15.75">
      <c r="A72" s="192"/>
      <c r="B72" s="192"/>
      <c r="C72" s="192"/>
      <c r="D72" s="192"/>
      <c r="E72" s="192"/>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row>
    <row r="73" spans="1:54" ht="15.75">
      <c r="A73" s="192"/>
      <c r="B73" s="192"/>
      <c r="C73" s="192"/>
      <c r="D73" s="192"/>
      <c r="E73" s="192"/>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row>
    <row r="74" spans="1:54" ht="15.75">
      <c r="A74" s="192"/>
      <c r="B74" s="192"/>
      <c r="C74" s="192"/>
      <c r="D74" s="192"/>
      <c r="E74" s="192"/>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row>
    <row r="75" spans="1:54" ht="15.75">
      <c r="A75" s="192"/>
      <c r="B75" s="192"/>
      <c r="C75" s="192"/>
      <c r="D75" s="192"/>
      <c r="E75" s="192"/>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row>
    <row r="76" spans="1:54" ht="15.75">
      <c r="A76" s="192"/>
      <c r="B76" s="192"/>
      <c r="C76" s="192"/>
      <c r="D76" s="192"/>
      <c r="E76" s="192"/>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row>
    <row r="77" spans="1:54" ht="15.75">
      <c r="A77" s="192"/>
      <c r="B77" s="192"/>
      <c r="C77" s="192"/>
      <c r="D77" s="192"/>
      <c r="E77" s="192"/>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row>
    <row r="78" spans="1:54" ht="15.75">
      <c r="A78" s="192"/>
      <c r="B78" s="192"/>
      <c r="C78" s="192"/>
      <c r="D78" s="192"/>
      <c r="E78" s="192"/>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row>
    <row r="79" spans="1:54" ht="15.75">
      <c r="A79" s="192"/>
      <c r="B79" s="192"/>
      <c r="C79" s="192"/>
      <c r="D79" s="192"/>
      <c r="E79" s="192"/>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row>
    <row r="80" spans="1:54" ht="15.75">
      <c r="A80" s="192"/>
      <c r="B80" s="192"/>
      <c r="C80" s="192"/>
      <c r="D80" s="192"/>
      <c r="E80" s="192"/>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row>
    <row r="81" spans="1:54" ht="15.75">
      <c r="A81" s="192"/>
      <c r="B81" s="192"/>
      <c r="C81" s="192"/>
      <c r="D81" s="192"/>
      <c r="E81" s="192"/>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row>
    <row r="82" spans="1:54" ht="15.75">
      <c r="A82" s="192"/>
      <c r="B82" s="192"/>
      <c r="C82" s="192"/>
      <c r="D82" s="192"/>
      <c r="E82" s="192"/>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row>
    <row r="83" spans="1:54" ht="15.75">
      <c r="A83" s="192"/>
      <c r="B83" s="192"/>
      <c r="C83" s="192"/>
      <c r="D83" s="192"/>
      <c r="E83" s="192"/>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row>
    <row r="84" spans="1:54" ht="15.75">
      <c r="A84" s="192"/>
      <c r="B84" s="192"/>
      <c r="C84" s="192"/>
      <c r="D84" s="192"/>
      <c r="E84" s="192"/>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row>
    <row r="85" spans="1:54" ht="15.75">
      <c r="A85" s="192"/>
      <c r="B85" s="192"/>
      <c r="C85" s="192"/>
      <c r="D85" s="192"/>
      <c r="E85" s="192"/>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row>
    <row r="86" spans="1:54" ht="15.75">
      <c r="A86" s="192"/>
      <c r="B86" s="192"/>
      <c r="C86" s="192"/>
      <c r="D86" s="192"/>
      <c r="E86" s="192"/>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row>
    <row r="87" spans="1:54" ht="15.75">
      <c r="A87" s="192"/>
      <c r="B87" s="192"/>
      <c r="C87" s="192"/>
      <c r="D87" s="192"/>
      <c r="E87" s="192"/>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row>
    <row r="88" spans="1:54" ht="15.75">
      <c r="A88" s="192"/>
      <c r="B88" s="192"/>
      <c r="C88" s="192"/>
      <c r="D88" s="192"/>
      <c r="E88" s="192"/>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row>
    <row r="89" spans="1:54" ht="15.75">
      <c r="A89" s="192"/>
      <c r="B89" s="192"/>
      <c r="C89" s="192"/>
      <c r="D89" s="192"/>
      <c r="E89" s="192"/>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row>
    <row r="90" spans="1:54" ht="15.75">
      <c r="A90" s="192"/>
      <c r="B90" s="192"/>
      <c r="C90" s="192"/>
      <c r="D90" s="192"/>
      <c r="E90" s="192"/>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row>
    <row r="91" spans="1:54" ht="15.75">
      <c r="A91" s="192"/>
      <c r="B91" s="192"/>
      <c r="C91" s="192"/>
      <c r="D91" s="192"/>
      <c r="E91" s="192"/>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row>
    <row r="92" spans="1:54" ht="15.75">
      <c r="A92" s="192"/>
      <c r="B92" s="192"/>
      <c r="C92" s="192"/>
      <c r="D92" s="192"/>
      <c r="E92" s="192"/>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row>
    <row r="93" spans="1:54" ht="15.75">
      <c r="A93" s="192"/>
      <c r="B93" s="192"/>
      <c r="C93" s="192"/>
      <c r="D93" s="192"/>
      <c r="E93" s="192"/>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row>
    <row r="94" spans="1:54" ht="15.75">
      <c r="A94" s="192"/>
      <c r="B94" s="192"/>
      <c r="C94" s="192"/>
      <c r="D94" s="192"/>
      <c r="E94" s="192"/>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row>
    <row r="95" spans="1:54" ht="15.75">
      <c r="A95" s="192"/>
      <c r="B95" s="192"/>
      <c r="C95" s="192"/>
      <c r="D95" s="192"/>
      <c r="E95" s="192"/>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row>
    <row r="96" spans="1:54" ht="15.75">
      <c r="A96" s="192"/>
      <c r="B96" s="192"/>
      <c r="C96" s="192"/>
      <c r="D96" s="192"/>
      <c r="E96" s="192"/>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row>
    <row r="97" spans="1:54" ht="15.75">
      <c r="A97" s="192"/>
      <c r="B97" s="192"/>
      <c r="C97" s="192"/>
      <c r="D97" s="192"/>
      <c r="E97" s="192"/>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row>
    <row r="98" spans="1:54" ht="15.75">
      <c r="A98" s="192"/>
      <c r="B98" s="192"/>
      <c r="C98" s="192"/>
      <c r="D98" s="192"/>
      <c r="E98" s="192"/>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row>
    <row r="99" spans="1:54" ht="15.75">
      <c r="A99" s="192"/>
      <c r="B99" s="192"/>
      <c r="C99" s="192"/>
      <c r="D99" s="192"/>
      <c r="E99" s="192"/>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row>
    <row r="100" spans="1:54" ht="15.75">
      <c r="A100" s="192"/>
      <c r="B100" s="192"/>
      <c r="C100" s="192"/>
      <c r="D100" s="192"/>
      <c r="E100" s="192"/>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row>
    <row r="101" spans="1:54" ht="15.75">
      <c r="A101" s="192"/>
      <c r="B101" s="192"/>
      <c r="C101" s="192"/>
      <c r="D101" s="192"/>
      <c r="E101" s="192"/>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row>
    <row r="102" spans="1:54" ht="15.75">
      <c r="A102" s="192"/>
      <c r="B102" s="192"/>
      <c r="C102" s="192"/>
      <c r="D102" s="192"/>
      <c r="E102" s="192"/>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row>
    <row r="103" spans="1:54" ht="15.75">
      <c r="A103" s="192"/>
      <c r="B103" s="192"/>
      <c r="C103" s="192"/>
      <c r="D103" s="192"/>
      <c r="E103" s="192"/>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row>
    <row r="104" spans="1:54" ht="15.75">
      <c r="A104" s="192"/>
      <c r="B104" s="192"/>
      <c r="C104" s="192"/>
      <c r="D104" s="192"/>
      <c r="E104" s="192"/>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row>
    <row r="105" spans="1:54" ht="15.75">
      <c r="A105" s="192"/>
      <c r="B105" s="192"/>
      <c r="C105" s="192"/>
      <c r="D105" s="192"/>
      <c r="E105" s="192"/>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row>
    <row r="106" spans="1:54" ht="15.75">
      <c r="A106" s="192"/>
      <c r="B106" s="192"/>
      <c r="C106" s="192"/>
      <c r="D106" s="192"/>
      <c r="E106" s="192"/>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row>
    <row r="107" spans="1:54" ht="15.75">
      <c r="A107" s="192"/>
      <c r="B107" s="192"/>
      <c r="C107" s="192"/>
      <c r="D107" s="192"/>
      <c r="E107" s="192"/>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row>
    <row r="108" spans="1:54" ht="15.75">
      <c r="A108" s="192"/>
      <c r="B108" s="192"/>
      <c r="C108" s="192"/>
      <c r="D108" s="192"/>
      <c r="E108" s="192"/>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row>
    <row r="109" spans="1:54" ht="15.75">
      <c r="A109" s="192"/>
      <c r="B109" s="192"/>
      <c r="C109" s="192"/>
      <c r="D109" s="192"/>
      <c r="E109" s="192"/>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row>
    <row r="110" spans="1:54" ht="15.75">
      <c r="A110" s="192"/>
      <c r="B110" s="192"/>
      <c r="C110" s="192"/>
      <c r="D110" s="192"/>
      <c r="E110" s="192"/>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row>
    <row r="111" spans="1:54" ht="15.75">
      <c r="A111" s="192"/>
      <c r="B111" s="192"/>
      <c r="C111" s="192"/>
      <c r="D111" s="192"/>
      <c r="E111" s="192"/>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row>
    <row r="112" spans="1:54" ht="15.75">
      <c r="A112" s="192"/>
      <c r="B112" s="192"/>
      <c r="C112" s="192"/>
      <c r="D112" s="192"/>
      <c r="E112" s="192"/>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row>
    <row r="113" spans="1:54" ht="15.75">
      <c r="A113" s="192"/>
      <c r="B113" s="192"/>
      <c r="C113" s="192"/>
      <c r="D113" s="192"/>
      <c r="E113" s="192"/>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row>
    <row r="114" spans="1:54" ht="15.75">
      <c r="A114" s="192"/>
      <c r="B114" s="192"/>
      <c r="C114" s="192"/>
      <c r="D114" s="192"/>
      <c r="E114" s="192"/>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row>
    <row r="115" spans="1:54" ht="15.75">
      <c r="A115" s="192"/>
      <c r="B115" s="192"/>
      <c r="C115" s="192"/>
      <c r="D115" s="192"/>
      <c r="E115" s="192"/>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row>
    <row r="116" spans="1:54" ht="15.75">
      <c r="A116" s="192"/>
      <c r="B116" s="192"/>
      <c r="C116" s="192"/>
      <c r="D116" s="192"/>
      <c r="E116" s="192"/>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row>
    <row r="117" spans="1:54" ht="15.75">
      <c r="A117" s="192"/>
      <c r="B117" s="192"/>
      <c r="C117" s="192"/>
      <c r="D117" s="192"/>
      <c r="E117" s="192"/>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row>
    <row r="118" spans="1:54" ht="15.75">
      <c r="A118" s="192"/>
      <c r="B118" s="192"/>
      <c r="C118" s="192"/>
      <c r="D118" s="192"/>
      <c r="E118" s="192"/>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row>
    <row r="119" spans="1:54" ht="15.75">
      <c r="A119" s="192"/>
      <c r="B119" s="192"/>
      <c r="C119" s="192"/>
      <c r="D119" s="192"/>
      <c r="E119" s="192"/>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row>
    <row r="120" spans="1:54" ht="15.75">
      <c r="A120" s="192"/>
      <c r="B120" s="192"/>
      <c r="C120" s="192"/>
      <c r="D120" s="192"/>
      <c r="E120" s="192"/>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row>
    <row r="121" spans="1:54" ht="15.75">
      <c r="A121" s="192"/>
      <c r="B121" s="192"/>
      <c r="C121" s="192"/>
      <c r="D121" s="192"/>
      <c r="E121" s="192"/>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row>
    <row r="122" spans="1:54" ht="15.75">
      <c r="A122" s="192"/>
      <c r="B122" s="192"/>
      <c r="C122" s="192"/>
      <c r="D122" s="192"/>
      <c r="E122" s="192"/>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row>
    <row r="123" spans="1:54" ht="15.75">
      <c r="A123" s="192"/>
      <c r="B123" s="192"/>
      <c r="C123" s="192"/>
      <c r="D123" s="192"/>
      <c r="E123" s="192"/>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row>
    <row r="124" spans="1:54" ht="15.75">
      <c r="A124" s="192"/>
      <c r="B124" s="192"/>
      <c r="C124" s="192"/>
      <c r="D124" s="192"/>
      <c r="E124" s="192"/>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row>
    <row r="125" spans="1:54" ht="15.75">
      <c r="A125" s="192"/>
      <c r="B125" s="192"/>
      <c r="C125" s="192"/>
      <c r="D125" s="192"/>
      <c r="E125" s="192"/>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row>
    <row r="126" spans="1:54" ht="15.75">
      <c r="A126" s="192"/>
      <c r="B126" s="192"/>
      <c r="C126" s="192"/>
      <c r="D126" s="192"/>
      <c r="E126" s="192"/>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row>
    <row r="127" spans="1:54" ht="15.75">
      <c r="A127" s="192"/>
      <c r="B127" s="192"/>
      <c r="C127" s="192"/>
      <c r="D127" s="192"/>
      <c r="E127" s="192"/>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row>
    <row r="128" spans="1:54" ht="15.75">
      <c r="A128" s="192"/>
      <c r="B128" s="192"/>
      <c r="C128" s="192"/>
      <c r="D128" s="192"/>
      <c r="E128" s="192"/>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row>
    <row r="129" spans="1:54" ht="15.75">
      <c r="A129" s="192"/>
      <c r="B129" s="192"/>
      <c r="C129" s="192"/>
      <c r="D129" s="192"/>
      <c r="E129" s="192"/>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row>
    <row r="130" spans="1:54" ht="15.75">
      <c r="A130" s="192"/>
      <c r="B130" s="192"/>
      <c r="C130" s="192"/>
      <c r="D130" s="192"/>
      <c r="E130" s="192"/>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row>
    <row r="131" spans="1:54" ht="15.75">
      <c r="A131" s="192"/>
      <c r="B131" s="192"/>
      <c r="C131" s="192"/>
      <c r="D131" s="192"/>
      <c r="E131" s="192"/>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row>
    <row r="132" spans="1:54" ht="15.75">
      <c r="A132" s="192"/>
      <c r="B132" s="192"/>
      <c r="C132" s="192"/>
      <c r="D132" s="192"/>
      <c r="E132" s="192"/>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row>
    <row r="133" spans="1:54" ht="15.75">
      <c r="A133" s="192"/>
      <c r="B133" s="192"/>
      <c r="C133" s="192"/>
      <c r="D133" s="192"/>
      <c r="E133" s="192"/>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row>
    <row r="134" spans="1:54" ht="15.75">
      <c r="A134" s="192"/>
      <c r="B134" s="192"/>
      <c r="C134" s="192"/>
      <c r="D134" s="192"/>
      <c r="E134" s="192"/>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row>
    <row r="135" spans="1:54" ht="15.75">
      <c r="A135" s="192"/>
      <c r="B135" s="192"/>
      <c r="C135" s="192"/>
      <c r="D135" s="192"/>
      <c r="E135" s="192"/>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row>
    <row r="136" spans="1:54" ht="15.75">
      <c r="A136" s="192"/>
      <c r="B136" s="192"/>
      <c r="C136" s="192"/>
      <c r="D136" s="192"/>
      <c r="E136" s="192"/>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row>
    <row r="137" spans="1:54" ht="15.75">
      <c r="A137" s="192"/>
      <c r="B137" s="192"/>
      <c r="C137" s="192"/>
      <c r="D137" s="192"/>
      <c r="E137" s="192"/>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row>
    <row r="138" spans="1:54" ht="15.75">
      <c r="A138" s="192"/>
      <c r="B138" s="192"/>
      <c r="C138" s="192"/>
      <c r="D138" s="192"/>
      <c r="E138" s="192"/>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row>
    <row r="139" spans="1:54" ht="15.75">
      <c r="A139" s="192"/>
      <c r="B139" s="192"/>
      <c r="C139" s="192"/>
      <c r="D139" s="192"/>
      <c r="E139" s="192"/>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row>
    <row r="140" spans="1:54" ht="15.75">
      <c r="A140" s="192"/>
      <c r="B140" s="192"/>
      <c r="C140" s="192"/>
      <c r="D140" s="192"/>
      <c r="E140" s="192"/>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row>
    <row r="141" spans="1:54" ht="15.75">
      <c r="A141" s="192"/>
      <c r="B141" s="192"/>
      <c r="C141" s="192"/>
      <c r="D141" s="192"/>
      <c r="E141" s="192"/>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row>
    <row r="142" spans="1:54" ht="15.75">
      <c r="A142" s="192"/>
      <c r="B142" s="192"/>
      <c r="C142" s="192"/>
      <c r="D142" s="192"/>
      <c r="E142" s="192"/>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row>
    <row r="143" spans="1:54" ht="15.75">
      <c r="A143" s="192"/>
      <c r="B143" s="192"/>
      <c r="C143" s="192"/>
      <c r="D143" s="192"/>
      <c r="E143" s="192"/>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row>
    <row r="144" spans="1:54" ht="15.75">
      <c r="A144" s="192"/>
      <c r="B144" s="192"/>
      <c r="C144" s="192"/>
      <c r="D144" s="192"/>
      <c r="E144" s="192"/>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row>
    <row r="145" spans="1:54" ht="15.75">
      <c r="A145" s="192"/>
      <c r="B145" s="192"/>
      <c r="C145" s="192"/>
      <c r="D145" s="192"/>
      <c r="E145" s="192"/>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row>
    <row r="146" spans="1:54" ht="15.75">
      <c r="A146" s="192"/>
      <c r="B146" s="192"/>
      <c r="C146" s="192"/>
      <c r="D146" s="192"/>
      <c r="E146" s="192"/>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row>
    <row r="147" spans="1:54" ht="15.75">
      <c r="A147" s="192"/>
      <c r="B147" s="192"/>
      <c r="C147" s="192"/>
      <c r="D147" s="192"/>
      <c r="E147" s="192"/>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row>
    <row r="148" spans="1:54" ht="15.75">
      <c r="A148" s="192"/>
      <c r="B148" s="192"/>
      <c r="C148" s="192"/>
      <c r="D148" s="192"/>
      <c r="E148" s="192"/>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row>
    <row r="149" spans="1:54" ht="15.75">
      <c r="A149" s="192"/>
      <c r="B149" s="192"/>
      <c r="C149" s="192"/>
      <c r="D149" s="192"/>
      <c r="E149" s="192"/>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row>
    <row r="150" spans="1:54" ht="15.75">
      <c r="A150" s="192"/>
      <c r="B150" s="192"/>
      <c r="C150" s="192"/>
      <c r="D150" s="192"/>
      <c r="E150" s="192"/>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row>
    <row r="151" spans="1:54" ht="15.75">
      <c r="A151" s="192"/>
      <c r="B151" s="192"/>
      <c r="C151" s="192"/>
      <c r="D151" s="192"/>
      <c r="E151" s="192"/>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row>
    <row r="152" spans="1:54" ht="15.75">
      <c r="A152" s="192"/>
      <c r="B152" s="192"/>
      <c r="C152" s="192"/>
      <c r="D152" s="192"/>
      <c r="E152" s="192"/>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row>
    <row r="153" spans="1:54" ht="15.75">
      <c r="A153" s="192"/>
      <c r="B153" s="192"/>
      <c r="C153" s="192"/>
      <c r="D153" s="192"/>
      <c r="E153" s="192"/>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row>
    <row r="154" spans="1:54" ht="15.75">
      <c r="A154" s="192"/>
      <c r="B154" s="192"/>
      <c r="C154" s="192"/>
      <c r="D154" s="192"/>
      <c r="E154" s="192"/>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row>
    <row r="155" spans="1:54" ht="15.75">
      <c r="A155" s="192"/>
      <c r="B155" s="192"/>
      <c r="C155" s="192"/>
      <c r="D155" s="192"/>
      <c r="E155" s="192"/>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row>
    <row r="156" spans="1:54" ht="15.75">
      <c r="A156" s="192"/>
      <c r="B156" s="192"/>
      <c r="C156" s="192"/>
      <c r="D156" s="192"/>
      <c r="E156" s="192"/>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row>
    <row r="157" spans="1:54" ht="15.75">
      <c r="A157" s="192"/>
      <c r="B157" s="192"/>
      <c r="C157" s="192"/>
      <c r="D157" s="192"/>
      <c r="E157" s="192"/>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row>
    <row r="158" spans="1:54" ht="15.75">
      <c r="A158" s="192"/>
      <c r="B158" s="192"/>
      <c r="C158" s="192"/>
      <c r="D158" s="192"/>
      <c r="E158" s="192"/>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row>
    <row r="159" spans="1:54" ht="15.75">
      <c r="A159" s="192"/>
      <c r="B159" s="192"/>
      <c r="C159" s="192"/>
      <c r="D159" s="192"/>
      <c r="E159" s="192"/>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row>
    <row r="160" spans="1:54" ht="15.75">
      <c r="A160" s="192"/>
      <c r="B160" s="192"/>
      <c r="C160" s="192"/>
      <c r="D160" s="192"/>
      <c r="E160" s="192"/>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row>
    <row r="161" spans="1:54" ht="15.75">
      <c r="A161" s="192"/>
      <c r="B161" s="192"/>
      <c r="C161" s="192"/>
      <c r="D161" s="192"/>
      <c r="E161" s="192"/>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row>
    <row r="162" spans="1:54" ht="15.75">
      <c r="A162" s="192"/>
      <c r="B162" s="192"/>
      <c r="C162" s="192"/>
      <c r="D162" s="192"/>
      <c r="E162" s="192"/>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row>
    <row r="163" spans="1:54" ht="15.75">
      <c r="A163" s="192"/>
      <c r="B163" s="192"/>
      <c r="C163" s="192"/>
      <c r="D163" s="192"/>
      <c r="E163" s="192"/>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row>
    <row r="164" spans="1:54" ht="15.75">
      <c r="A164" s="192"/>
      <c r="B164" s="192"/>
      <c r="C164" s="192"/>
      <c r="D164" s="192"/>
      <c r="E164" s="192"/>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row>
    <row r="165" spans="1:54" ht="15.75">
      <c r="A165" s="192"/>
      <c r="B165" s="192"/>
      <c r="C165" s="192"/>
      <c r="D165" s="192"/>
      <c r="E165" s="192"/>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row>
    <row r="166" spans="1:54" ht="15.75">
      <c r="A166" s="192"/>
      <c r="B166" s="192"/>
      <c r="C166" s="192"/>
      <c r="D166" s="192"/>
      <c r="E166" s="192"/>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row>
    <row r="167" spans="1:54" ht="15.75">
      <c r="A167" s="192"/>
      <c r="B167" s="192"/>
      <c r="C167" s="192"/>
      <c r="D167" s="192"/>
      <c r="E167" s="192"/>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row>
    <row r="168" spans="1:54" ht="15.75">
      <c r="A168" s="192"/>
      <c r="B168" s="192"/>
      <c r="C168" s="192"/>
      <c r="D168" s="192"/>
      <c r="E168" s="192"/>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row>
    <row r="169" spans="1:54" ht="15.75">
      <c r="A169" s="192"/>
      <c r="B169" s="192"/>
      <c r="C169" s="192"/>
      <c r="D169" s="192"/>
      <c r="E169" s="192"/>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row>
    <row r="170" spans="1:54" ht="15.75">
      <c r="A170" s="192"/>
      <c r="B170" s="192"/>
      <c r="C170" s="192"/>
      <c r="D170" s="192"/>
      <c r="E170" s="192"/>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row>
    <row r="171" spans="1:54" ht="15.75">
      <c r="A171" s="192"/>
      <c r="B171" s="192"/>
      <c r="C171" s="192"/>
      <c r="D171" s="192"/>
      <c r="E171" s="192"/>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row>
    <row r="172" spans="1:54" ht="15.75">
      <c r="A172" s="192"/>
      <c r="B172" s="192"/>
      <c r="C172" s="192"/>
      <c r="D172" s="192"/>
      <c r="E172" s="192"/>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row>
    <row r="173" spans="1:54" ht="15.75">
      <c r="A173" s="192"/>
      <c r="B173" s="192"/>
      <c r="C173" s="192"/>
      <c r="D173" s="192"/>
      <c r="E173" s="192"/>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row>
    <row r="174" spans="1:54" ht="15.75">
      <c r="A174" s="192"/>
      <c r="B174" s="192"/>
      <c r="C174" s="192"/>
      <c r="D174" s="192"/>
      <c r="E174" s="192"/>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row>
    <row r="175" spans="1:54" ht="15.75">
      <c r="A175" s="192"/>
      <c r="B175" s="192"/>
      <c r="C175" s="192"/>
      <c r="D175" s="192"/>
      <c r="E175" s="192"/>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row>
    <row r="176" spans="1:54" ht="15.75">
      <c r="A176" s="192"/>
      <c r="B176" s="192"/>
      <c r="C176" s="192"/>
      <c r="D176" s="192"/>
      <c r="E176" s="192"/>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row>
    <row r="177" spans="1:54" ht="15.75">
      <c r="A177" s="192"/>
      <c r="B177" s="192"/>
      <c r="C177" s="192"/>
      <c r="D177" s="192"/>
      <c r="E177" s="192"/>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row>
    <row r="178" spans="1:54" ht="15.75">
      <c r="A178" s="192"/>
      <c r="B178" s="192"/>
      <c r="C178" s="192"/>
      <c r="D178" s="192"/>
      <c r="E178" s="192"/>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row>
    <row r="179" spans="1:54" ht="15.75">
      <c r="A179" s="192"/>
      <c r="B179" s="192"/>
      <c r="C179" s="192"/>
      <c r="D179" s="192"/>
      <c r="E179" s="192"/>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row>
    <row r="180" spans="1:54" ht="15.75">
      <c r="A180" s="192"/>
      <c r="B180" s="192"/>
      <c r="C180" s="192"/>
      <c r="D180" s="192"/>
      <c r="E180" s="192"/>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row>
    <row r="181" spans="1:54" ht="15.75">
      <c r="A181" s="192"/>
      <c r="B181" s="192"/>
      <c r="C181" s="192"/>
      <c r="D181" s="192"/>
      <c r="E181" s="192"/>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row>
    <row r="182" spans="1:54" ht="15.75">
      <c r="A182" s="192"/>
      <c r="B182" s="192"/>
      <c r="C182" s="192"/>
      <c r="D182" s="192"/>
      <c r="E182" s="192"/>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row>
    <row r="183" spans="1:54" ht="15.75">
      <c r="A183" s="192"/>
      <c r="B183" s="192"/>
      <c r="C183" s="192"/>
      <c r="D183" s="192"/>
      <c r="E183" s="192"/>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row>
    <row r="184" spans="1:54" ht="15.75">
      <c r="A184" s="192"/>
      <c r="B184" s="192"/>
      <c r="C184" s="192"/>
      <c r="D184" s="192"/>
      <c r="E184" s="192"/>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row>
    <row r="185" spans="1:54" ht="15.75">
      <c r="A185" s="192"/>
      <c r="B185" s="192"/>
      <c r="C185" s="192"/>
      <c r="D185" s="192"/>
      <c r="E185" s="192"/>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row>
    <row r="186" spans="1:54" ht="15.75">
      <c r="A186" s="192"/>
      <c r="B186" s="192"/>
      <c r="C186" s="192"/>
      <c r="D186" s="192"/>
      <c r="E186" s="192"/>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row>
    <row r="187" spans="1:54" ht="15.75">
      <c r="A187" s="192"/>
      <c r="B187" s="192"/>
      <c r="C187" s="192"/>
      <c r="D187" s="192"/>
      <c r="E187" s="192"/>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row>
    <row r="188" spans="1:54" ht="15.75">
      <c r="A188" s="192"/>
      <c r="B188" s="192"/>
      <c r="C188" s="192"/>
      <c r="D188" s="192"/>
      <c r="E188" s="192"/>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row>
    <row r="189" spans="1:54" ht="15.75">
      <c r="A189" s="192"/>
      <c r="B189" s="192"/>
      <c r="C189" s="192"/>
      <c r="D189" s="192"/>
      <c r="E189" s="192"/>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row>
    <row r="190" spans="1:54" ht="15.75">
      <c r="A190" s="192"/>
      <c r="B190" s="192"/>
      <c r="C190" s="192"/>
      <c r="D190" s="192"/>
      <c r="E190" s="192"/>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row>
    <row r="191" spans="1:54" ht="15.75">
      <c r="A191" s="192"/>
      <c r="B191" s="192"/>
      <c r="C191" s="192"/>
      <c r="D191" s="192"/>
      <c r="E191" s="192"/>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row>
    <row r="192" spans="1:54" ht="15.75">
      <c r="A192" s="192"/>
      <c r="B192" s="192"/>
      <c r="C192" s="192"/>
      <c r="D192" s="192"/>
      <c r="E192" s="192"/>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row>
    <row r="193" spans="1:54" ht="15.75">
      <c r="A193" s="192"/>
      <c r="B193" s="192"/>
      <c r="C193" s="192"/>
      <c r="D193" s="192"/>
      <c r="E193" s="192"/>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row>
    <row r="194" spans="1:54" ht="15.75">
      <c r="A194" s="192"/>
      <c r="B194" s="192"/>
      <c r="C194" s="192"/>
      <c r="D194" s="192"/>
      <c r="E194" s="192"/>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row>
    <row r="195" spans="1:54" ht="15.75">
      <c r="A195" s="192"/>
      <c r="B195" s="192"/>
      <c r="C195" s="192"/>
      <c r="D195" s="192"/>
      <c r="E195" s="192"/>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row>
    <row r="196" spans="1:54" ht="15.75">
      <c r="A196" s="192"/>
      <c r="B196" s="192"/>
      <c r="C196" s="192"/>
      <c r="D196" s="192"/>
      <c r="E196" s="192"/>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row>
    <row r="197" spans="1:54" ht="15.75">
      <c r="A197" s="192"/>
      <c r="B197" s="192"/>
      <c r="C197" s="192"/>
      <c r="D197" s="192"/>
      <c r="E197" s="192"/>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row>
    <row r="198" spans="1:54" ht="15.75">
      <c r="A198" s="192"/>
      <c r="B198" s="192"/>
      <c r="C198" s="192"/>
      <c r="D198" s="192"/>
      <c r="E198" s="192"/>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row>
    <row r="199" spans="1:54" ht="15.75">
      <c r="A199" s="192"/>
      <c r="B199" s="192"/>
      <c r="C199" s="192"/>
      <c r="D199" s="192"/>
      <c r="E199" s="192"/>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row>
    <row r="200" spans="1:54" ht="15.75">
      <c r="A200" s="192"/>
      <c r="B200" s="192"/>
      <c r="C200" s="192"/>
      <c r="D200" s="192"/>
      <c r="E200" s="192"/>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row>
    <row r="201" spans="1:54" ht="15.75">
      <c r="A201" s="192"/>
      <c r="B201" s="192"/>
      <c r="C201" s="192"/>
      <c r="D201" s="192"/>
      <c r="E201" s="192"/>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row>
    <row r="202" spans="1:54" ht="15.75">
      <c r="A202" s="192"/>
      <c r="B202" s="192"/>
      <c r="C202" s="192"/>
      <c r="D202" s="192"/>
      <c r="E202" s="192"/>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row>
    <row r="203" spans="1:54" ht="15.75">
      <c r="A203" s="192"/>
      <c r="B203" s="192"/>
      <c r="C203" s="192"/>
      <c r="D203" s="192"/>
      <c r="E203" s="192"/>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row>
    <row r="204" spans="1:54" ht="15.75">
      <c r="A204" s="192"/>
      <c r="B204" s="192"/>
      <c r="C204" s="192"/>
      <c r="D204" s="192"/>
      <c r="E204" s="192"/>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row>
    <row r="205" spans="1:54" ht="15.75">
      <c r="A205" s="192"/>
      <c r="B205" s="192"/>
      <c r="C205" s="192"/>
      <c r="D205" s="192"/>
      <c r="E205" s="192"/>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row>
    <row r="206" spans="1:54" ht="15.75">
      <c r="A206" s="192"/>
      <c r="B206" s="192"/>
      <c r="C206" s="192"/>
      <c r="D206" s="192"/>
      <c r="E206" s="192"/>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row>
    <row r="207" spans="1:54" ht="15.75">
      <c r="A207" s="192"/>
      <c r="B207" s="192"/>
      <c r="C207" s="192"/>
      <c r="D207" s="192"/>
      <c r="E207" s="192"/>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0"/>
    </row>
    <row r="208" spans="1:54" ht="15.75">
      <c r="A208" s="192"/>
      <c r="B208" s="192"/>
      <c r="C208" s="192"/>
      <c r="D208" s="192"/>
      <c r="E208" s="192"/>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row>
    <row r="209" spans="1:54" ht="15.75">
      <c r="A209" s="192"/>
      <c r="B209" s="192"/>
      <c r="C209" s="192"/>
      <c r="D209" s="192"/>
      <c r="E209" s="192"/>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row>
    <row r="210" spans="1:54" ht="15.75">
      <c r="A210" s="192"/>
      <c r="B210" s="192"/>
      <c r="C210" s="192"/>
      <c r="D210" s="192"/>
      <c r="E210" s="192"/>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row>
    <row r="211" spans="1:54" ht="15.75">
      <c r="A211" s="192"/>
      <c r="B211" s="192"/>
      <c r="C211" s="192"/>
      <c r="D211" s="192"/>
      <c r="E211" s="192"/>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row>
    <row r="212" spans="1:54" ht="15.75">
      <c r="A212" s="192"/>
      <c r="B212" s="192"/>
      <c r="C212" s="192"/>
      <c r="D212" s="192"/>
      <c r="E212" s="192"/>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row>
    <row r="213" spans="1:54" ht="15.75">
      <c r="A213" s="192"/>
      <c r="B213" s="192"/>
      <c r="C213" s="192"/>
      <c r="D213" s="192"/>
      <c r="E213" s="192"/>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row>
    <row r="214" spans="1:54" ht="15.75">
      <c r="A214" s="192"/>
      <c r="B214" s="192"/>
      <c r="C214" s="192"/>
      <c r="D214" s="192"/>
      <c r="E214" s="192"/>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row>
    <row r="215" spans="1:54" ht="15.75">
      <c r="A215" s="192"/>
      <c r="B215" s="192"/>
      <c r="C215" s="192"/>
      <c r="D215" s="192"/>
      <c r="E215" s="192"/>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row>
    <row r="216" spans="1:54" ht="15.75">
      <c r="A216" s="192"/>
      <c r="B216" s="192"/>
      <c r="C216" s="192"/>
      <c r="D216" s="192"/>
      <c r="E216" s="192"/>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row>
    <row r="217" spans="1:54" ht="15.75">
      <c r="A217" s="192"/>
      <c r="B217" s="192"/>
      <c r="C217" s="192"/>
      <c r="D217" s="192"/>
      <c r="E217" s="192"/>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row>
    <row r="218" spans="1:54" ht="15.75">
      <c r="A218" s="192"/>
      <c r="B218" s="192"/>
      <c r="C218" s="192"/>
      <c r="D218" s="192"/>
      <c r="E218" s="192"/>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row>
    <row r="219" spans="1:54" ht="15.75">
      <c r="A219" s="192"/>
      <c r="B219" s="192"/>
      <c r="C219" s="192"/>
      <c r="D219" s="192"/>
      <c r="E219" s="192"/>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row>
    <row r="220" spans="1:54" ht="15.75">
      <c r="A220" s="192"/>
      <c r="B220" s="192"/>
      <c r="C220" s="192"/>
      <c r="D220" s="192"/>
      <c r="E220" s="192"/>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row>
    <row r="221" spans="1:54" ht="15.75">
      <c r="A221" s="192"/>
      <c r="B221" s="192"/>
      <c r="C221" s="192"/>
      <c r="D221" s="192"/>
      <c r="E221" s="192"/>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row>
    <row r="222" spans="1:54" ht="15.75">
      <c r="A222" s="192"/>
      <c r="B222" s="192"/>
      <c r="C222" s="192"/>
      <c r="D222" s="192"/>
      <c r="E222" s="192"/>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row>
    <row r="223" spans="1:54" ht="15.75">
      <c r="A223" s="192"/>
      <c r="B223" s="192"/>
      <c r="C223" s="192"/>
      <c r="D223" s="192"/>
      <c r="E223" s="192"/>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row>
    <row r="224" spans="1:54" ht="15.75">
      <c r="A224" s="192"/>
      <c r="B224" s="192"/>
      <c r="C224" s="192"/>
      <c r="D224" s="192"/>
      <c r="E224" s="192"/>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row>
    <row r="225" spans="1:54" ht="15.75">
      <c r="A225" s="192"/>
      <c r="B225" s="192"/>
      <c r="C225" s="192"/>
      <c r="D225" s="192"/>
      <c r="E225" s="192"/>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row>
    <row r="226" spans="1:54" ht="15.75">
      <c r="A226" s="192"/>
      <c r="B226" s="192"/>
      <c r="C226" s="192"/>
      <c r="D226" s="192"/>
      <c r="E226" s="192"/>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row>
    <row r="227" spans="1:54" ht="15.75">
      <c r="A227" s="192"/>
      <c r="B227" s="192"/>
      <c r="C227" s="192"/>
      <c r="D227" s="192"/>
      <c r="E227" s="192"/>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row>
    <row r="228" spans="1:54" ht="15.75">
      <c r="A228" s="192"/>
      <c r="B228" s="192"/>
      <c r="C228" s="192"/>
      <c r="D228" s="192"/>
      <c r="E228" s="192"/>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row>
    <row r="229" spans="1:54" ht="15.75">
      <c r="A229" s="192"/>
      <c r="B229" s="192"/>
      <c r="C229" s="192"/>
      <c r="D229" s="192"/>
      <c r="E229" s="192"/>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row>
    <row r="230" spans="1:54" ht="15.75">
      <c r="A230" s="192"/>
      <c r="B230" s="192"/>
      <c r="C230" s="192"/>
      <c r="D230" s="192"/>
      <c r="E230" s="192"/>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row>
    <row r="231" spans="1:54" ht="15.75">
      <c r="A231" s="192"/>
      <c r="B231" s="192"/>
      <c r="C231" s="192"/>
      <c r="D231" s="192"/>
      <c r="E231" s="192"/>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row>
    <row r="232" spans="1:54" ht="15.75">
      <c r="A232" s="192"/>
      <c r="B232" s="192"/>
      <c r="C232" s="192"/>
      <c r="D232" s="192"/>
      <c r="E232" s="192"/>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row>
    <row r="233" spans="1:54" ht="15.75">
      <c r="A233" s="192"/>
      <c r="B233" s="192"/>
      <c r="C233" s="192"/>
      <c r="D233" s="192"/>
      <c r="E233" s="192"/>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row>
    <row r="234" spans="1:54" ht="15.75">
      <c r="A234" s="192"/>
      <c r="B234" s="192"/>
      <c r="C234" s="192"/>
      <c r="D234" s="192"/>
      <c r="E234" s="192"/>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row>
    <row r="235" spans="1:54" ht="15.75">
      <c r="A235" s="192"/>
      <c r="B235" s="192"/>
      <c r="C235" s="192"/>
      <c r="D235" s="192"/>
      <c r="E235" s="192"/>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row>
    <row r="236" spans="1:54" ht="15.75">
      <c r="A236" s="192"/>
      <c r="B236" s="192"/>
      <c r="C236" s="192"/>
      <c r="D236" s="192"/>
      <c r="E236" s="192"/>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row>
    <row r="237" spans="1:54" ht="15.75">
      <c r="A237" s="192"/>
      <c r="B237" s="192"/>
      <c r="C237" s="192"/>
      <c r="D237" s="192"/>
      <c r="E237" s="192"/>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0"/>
    </row>
    <row r="238" spans="1:54" ht="15.75">
      <c r="A238" s="192"/>
      <c r="B238" s="192"/>
      <c r="C238" s="192"/>
      <c r="D238" s="192"/>
      <c r="E238" s="192"/>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row>
    <row r="239" spans="1:54" ht="15.75">
      <c r="A239" s="192"/>
      <c r="B239" s="192"/>
      <c r="C239" s="192"/>
      <c r="D239" s="192"/>
      <c r="E239" s="192"/>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row>
    <row r="240" spans="1:54" ht="15.75">
      <c r="A240" s="192"/>
      <c r="B240" s="192"/>
      <c r="C240" s="192"/>
      <c r="D240" s="192"/>
      <c r="E240" s="192"/>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row>
    <row r="241" spans="1:54" ht="15.75">
      <c r="A241" s="192"/>
      <c r="B241" s="192"/>
      <c r="C241" s="192"/>
      <c r="D241" s="192"/>
      <c r="E241" s="192"/>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row>
    <row r="242" spans="1:54" ht="15.75">
      <c r="A242" s="192"/>
      <c r="B242" s="192"/>
      <c r="C242" s="192"/>
      <c r="D242" s="192"/>
      <c r="E242" s="192"/>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row>
    <row r="243" spans="1:54" ht="15.75">
      <c r="A243" s="192"/>
      <c r="B243" s="192"/>
      <c r="C243" s="192"/>
      <c r="D243" s="192"/>
      <c r="E243" s="192"/>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row>
    <row r="244" spans="1:54" ht="15.75">
      <c r="A244" s="192"/>
      <c r="B244" s="192"/>
      <c r="C244" s="192"/>
      <c r="D244" s="192"/>
      <c r="E244" s="192"/>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row>
    <row r="245" spans="1:54" ht="15.75">
      <c r="A245" s="192"/>
      <c r="B245" s="192"/>
      <c r="C245" s="192"/>
      <c r="D245" s="192"/>
      <c r="E245" s="192"/>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row>
    <row r="246" spans="1:54" ht="15.75">
      <c r="A246" s="192"/>
      <c r="B246" s="192"/>
      <c r="C246" s="192"/>
      <c r="D246" s="192"/>
      <c r="E246" s="192"/>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row>
    <row r="247" spans="1:54" ht="15.75">
      <c r="A247" s="192"/>
      <c r="B247" s="192"/>
      <c r="C247" s="192"/>
      <c r="D247" s="192"/>
      <c r="E247" s="192"/>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c r="BA247" s="190"/>
      <c r="BB247" s="190"/>
    </row>
    <row r="248" spans="1:54" ht="15.75">
      <c r="A248" s="192"/>
      <c r="B248" s="192"/>
      <c r="C248" s="192"/>
      <c r="D248" s="192"/>
      <c r="E248" s="192"/>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0"/>
      <c r="AY248" s="190"/>
      <c r="AZ248" s="190"/>
      <c r="BA248" s="190"/>
      <c r="BB248" s="190"/>
    </row>
    <row r="249" spans="1:54" ht="15.75">
      <c r="A249" s="192"/>
      <c r="B249" s="192"/>
      <c r="C249" s="192"/>
      <c r="D249" s="192"/>
      <c r="E249" s="192"/>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row>
  </sheetData>
  <sheetProtection password="CC68" sheet="1"/>
  <mergeCells count="1">
    <mergeCell ref="B28:D28"/>
  </mergeCells>
  <printOptions/>
  <pageMargins left="0.7" right="0.7"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Milhollin</dc:creator>
  <cp:keywords/>
  <dc:description/>
  <cp:lastModifiedBy>Joe L. Horner</cp:lastModifiedBy>
  <cp:lastPrinted>2014-04-04T13:38:51Z</cp:lastPrinted>
  <dcterms:created xsi:type="dcterms:W3CDTF">2007-06-12T18:09:48Z</dcterms:created>
  <dcterms:modified xsi:type="dcterms:W3CDTF">2014-04-04T13:56:38Z</dcterms:modified>
  <cp:category/>
  <cp:version/>
  <cp:contentType/>
  <cp:contentStatus/>
</cp:coreProperties>
</file>