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lhollinr\Documents\"/>
    </mc:Choice>
  </mc:AlternateContent>
  <bookViews>
    <workbookView xWindow="0" yWindow="0" windowWidth="17910" windowHeight="7365"/>
  </bookViews>
  <sheets>
    <sheet name="Input" sheetId="1" r:id="rId1"/>
  </sheets>
  <calcPr calcId="152511"/>
</workbook>
</file>

<file path=xl/calcChain.xml><?xml version="1.0" encoding="utf-8"?>
<calcChain xmlns="http://schemas.openxmlformats.org/spreadsheetml/2006/main">
  <c r="AA116" i="1" l="1"/>
  <c r="AA117" i="1"/>
  <c r="AA118" i="1"/>
  <c r="AA119" i="1"/>
  <c r="AA120" i="1"/>
  <c r="AA121" i="1"/>
  <c r="AA115" i="1"/>
  <c r="AA114" i="1"/>
  <c r="AA113" i="1"/>
  <c r="AA112" i="1"/>
  <c r="Z49" i="1" l="1"/>
  <c r="Y49" i="1"/>
  <c r="X49" i="1"/>
  <c r="W49" i="1"/>
  <c r="V49" i="1"/>
  <c r="U49" i="1"/>
  <c r="T49" i="1"/>
  <c r="S49" i="1"/>
  <c r="R49" i="1"/>
  <c r="Q49" i="1"/>
  <c r="P49" i="1"/>
  <c r="O49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Z20" i="1"/>
  <c r="Y20" i="1"/>
  <c r="X20" i="1"/>
  <c r="W20" i="1"/>
  <c r="V20" i="1"/>
  <c r="U20" i="1"/>
  <c r="T20" i="1"/>
  <c r="S20" i="1"/>
  <c r="R20" i="1"/>
  <c r="Q20" i="1"/>
  <c r="P20" i="1"/>
  <c r="O20" i="1"/>
  <c r="Z19" i="1"/>
  <c r="X19" i="1"/>
  <c r="W19" i="1"/>
  <c r="Z18" i="1"/>
  <c r="Y18" i="1"/>
  <c r="X18" i="1"/>
  <c r="W18" i="1"/>
  <c r="V18" i="1"/>
  <c r="U18" i="1"/>
  <c r="T18" i="1"/>
  <c r="S18" i="1"/>
  <c r="R18" i="1"/>
  <c r="Q18" i="1"/>
  <c r="P18" i="1"/>
  <c r="O18" i="1"/>
  <c r="Z17" i="1"/>
  <c r="Y17" i="1"/>
  <c r="X17" i="1"/>
  <c r="X21" i="1" s="1"/>
  <c r="W17" i="1"/>
  <c r="V17" i="1"/>
  <c r="U17" i="1"/>
  <c r="T17" i="1"/>
  <c r="S17" i="1"/>
  <c r="R17" i="1"/>
  <c r="Q17" i="1"/>
  <c r="P17" i="1"/>
  <c r="O17" i="1"/>
  <c r="Z15" i="1"/>
  <c r="Y15" i="1"/>
  <c r="Y57" i="1" s="1"/>
  <c r="X15" i="1"/>
  <c r="X57" i="1" s="1"/>
  <c r="W15" i="1"/>
  <c r="V15" i="1"/>
  <c r="U15" i="1"/>
  <c r="U57" i="1" s="1"/>
  <c r="T15" i="1"/>
  <c r="T57" i="1" s="1"/>
  <c r="S15" i="1"/>
  <c r="R15" i="1"/>
  <c r="Q15" i="1"/>
  <c r="Q57" i="1" s="1"/>
  <c r="P15" i="1"/>
  <c r="P57" i="1" s="1"/>
  <c r="O15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57" i="1" l="1"/>
  <c r="S57" i="1"/>
  <c r="W57" i="1"/>
  <c r="R24" i="1"/>
  <c r="V24" i="1"/>
  <c r="Z24" i="1"/>
  <c r="Z21" i="1"/>
  <c r="Z50" i="1" s="1"/>
  <c r="O24" i="1"/>
  <c r="S24" i="1"/>
  <c r="W24" i="1"/>
  <c r="R57" i="1"/>
  <c r="V57" i="1"/>
  <c r="W21" i="1"/>
  <c r="W50" i="1" s="1"/>
  <c r="P24" i="1"/>
  <c r="T24" i="1"/>
  <c r="X24" i="1"/>
  <c r="Z57" i="1"/>
  <c r="Q24" i="1"/>
  <c r="U24" i="1"/>
  <c r="Y24" i="1"/>
  <c r="P64" i="1"/>
  <c r="R63" i="1"/>
  <c r="T63" i="1"/>
  <c r="V63" i="1"/>
  <c r="X63" i="1"/>
  <c r="O64" i="1"/>
  <c r="Q64" i="1"/>
  <c r="S64" i="1"/>
  <c r="U64" i="1"/>
  <c r="W64" i="1"/>
  <c r="Y64" i="1"/>
  <c r="Z63" i="1"/>
  <c r="W23" i="1"/>
  <c r="X50" i="1"/>
  <c r="P59" i="1"/>
  <c r="P61" i="1"/>
  <c r="P62" i="1"/>
  <c r="P63" i="1"/>
  <c r="R59" i="1"/>
  <c r="T59" i="1"/>
  <c r="Q61" i="1"/>
  <c r="S61" i="1"/>
  <c r="U61" i="1"/>
  <c r="R62" i="1"/>
  <c r="T62" i="1"/>
  <c r="Q63" i="1"/>
  <c r="S63" i="1"/>
  <c r="U63" i="1"/>
  <c r="R64" i="1"/>
  <c r="T64" i="1"/>
  <c r="V59" i="1"/>
  <c r="X59" i="1"/>
  <c r="Z59" i="1"/>
  <c r="W61" i="1"/>
  <c r="Y61" i="1"/>
  <c r="V62" i="1"/>
  <c r="X62" i="1"/>
  <c r="Z62" i="1"/>
  <c r="W63" i="1"/>
  <c r="Y63" i="1"/>
  <c r="V64" i="1"/>
  <c r="X64" i="1"/>
  <c r="Z64" i="1"/>
  <c r="X23" i="1"/>
  <c r="Z23" i="1"/>
  <c r="O59" i="1"/>
  <c r="O61" i="1"/>
  <c r="O62" i="1"/>
  <c r="O63" i="1"/>
  <c r="Q59" i="1"/>
  <c r="S59" i="1"/>
  <c r="U59" i="1"/>
  <c r="R61" i="1"/>
  <c r="T61" i="1"/>
  <c r="Q62" i="1"/>
  <c r="S62" i="1"/>
  <c r="U62" i="1"/>
  <c r="W59" i="1"/>
  <c r="Y59" i="1"/>
  <c r="V61" i="1"/>
  <c r="X61" i="1"/>
  <c r="Z61" i="1"/>
  <c r="W62" i="1"/>
  <c r="Y62" i="1"/>
  <c r="AB120" i="1"/>
  <c r="D49" i="1"/>
  <c r="E49" i="1"/>
  <c r="F49" i="1"/>
  <c r="G49" i="1"/>
  <c r="H49" i="1"/>
  <c r="I49" i="1"/>
  <c r="J49" i="1"/>
  <c r="K49" i="1"/>
  <c r="L49" i="1"/>
  <c r="M49" i="1"/>
  <c r="N49" i="1"/>
  <c r="C49" i="1"/>
  <c r="AB121" i="1" l="1"/>
  <c r="C37" i="1"/>
  <c r="AB119" i="1"/>
  <c r="AB118" i="1"/>
  <c r="AB117" i="1"/>
  <c r="AB116" i="1"/>
  <c r="AB115" i="1"/>
  <c r="AB114" i="1"/>
  <c r="AB113" i="1"/>
  <c r="AB112" i="1"/>
  <c r="M20" i="1"/>
  <c r="C20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H313" i="1"/>
  <c r="H314" i="1" s="1"/>
  <c r="H315" i="1" s="1"/>
  <c r="H316" i="1" s="1"/>
  <c r="H317" i="1" s="1"/>
  <c r="H311" i="1"/>
  <c r="H310" i="1" s="1"/>
  <c r="H309" i="1" s="1"/>
  <c r="H308" i="1" s="1"/>
  <c r="H307" i="1" s="1"/>
  <c r="C21" i="1" l="1"/>
  <c r="C38" i="1"/>
  <c r="C36" i="1"/>
  <c r="C35" i="1"/>
  <c r="C34" i="1"/>
  <c r="C33" i="1"/>
  <c r="C32" i="1"/>
  <c r="C31" i="1"/>
  <c r="C30" i="1"/>
  <c r="C29" i="1"/>
  <c r="H318" i="1"/>
  <c r="H319" i="1" s="1"/>
  <c r="H320" i="1" s="1"/>
  <c r="H321" i="1" s="1"/>
  <c r="H322" i="1" s="1"/>
  <c r="H306" i="1"/>
  <c r="H305" i="1" s="1"/>
  <c r="H304" i="1" s="1"/>
  <c r="H303" i="1" s="1"/>
  <c r="H302" i="1" s="1"/>
  <c r="D475" i="1"/>
  <c r="D476" i="1" s="1"/>
  <c r="D477" i="1" s="1"/>
  <c r="D478" i="1" s="1"/>
  <c r="D479" i="1" s="1"/>
  <c r="D473" i="1"/>
  <c r="D472" i="1" s="1"/>
  <c r="D471" i="1" s="1"/>
  <c r="D470" i="1" s="1"/>
  <c r="D469" i="1" s="1"/>
  <c r="D394" i="1"/>
  <c r="D395" i="1" s="1"/>
  <c r="D392" i="1"/>
  <c r="D391" i="1" s="1"/>
  <c r="D313" i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11" i="1"/>
  <c r="D310" i="1" s="1"/>
  <c r="D309" i="1" s="1"/>
  <c r="D308" i="1" s="1"/>
  <c r="D307" i="1" s="1"/>
  <c r="D306" i="1" s="1"/>
  <c r="D305" i="1" s="1"/>
  <c r="D304" i="1" s="1"/>
  <c r="D303" i="1" s="1"/>
  <c r="D302" i="1" s="1"/>
  <c r="D396" i="1" l="1"/>
  <c r="D397" i="1" s="1"/>
  <c r="D398" i="1" s="1"/>
  <c r="D390" i="1"/>
  <c r="D389" i="1" s="1"/>
  <c r="D388" i="1" s="1"/>
  <c r="Y19" i="1" s="1"/>
  <c r="Y21" i="1" s="1"/>
  <c r="D480" i="1"/>
  <c r="D481" i="1" s="1"/>
  <c r="D482" i="1" s="1"/>
  <c r="D483" i="1" s="1"/>
  <c r="D484" i="1" s="1"/>
  <c r="L20" i="1"/>
  <c r="D468" i="1"/>
  <c r="D467" i="1" s="1"/>
  <c r="D466" i="1" s="1"/>
  <c r="D465" i="1" s="1"/>
  <c r="D464" i="1" s="1"/>
  <c r="N20" i="1"/>
  <c r="H323" i="1"/>
  <c r="H324" i="1" s="1"/>
  <c r="H325" i="1" s="1"/>
  <c r="H326" i="1" s="1"/>
  <c r="H327" i="1" s="1"/>
  <c r="B99" i="1"/>
  <c r="B100" i="1"/>
  <c r="B101" i="1"/>
  <c r="B102" i="1"/>
  <c r="B103" i="1"/>
  <c r="B104" i="1"/>
  <c r="B105" i="1"/>
  <c r="B106" i="1"/>
  <c r="B107" i="1"/>
  <c r="B98" i="1"/>
  <c r="W105" i="1" l="1"/>
  <c r="Y36" i="1" s="1"/>
  <c r="Q105" i="1"/>
  <c r="S36" i="1" s="1"/>
  <c r="K105" i="1"/>
  <c r="M36" i="1" s="1"/>
  <c r="C105" i="1"/>
  <c r="X105" i="1"/>
  <c r="Z36" i="1" s="1"/>
  <c r="T105" i="1"/>
  <c r="V36" i="1" s="1"/>
  <c r="P105" i="1"/>
  <c r="R36" i="1" s="1"/>
  <c r="L105" i="1"/>
  <c r="H105" i="1"/>
  <c r="D105" i="1"/>
  <c r="M105" i="1"/>
  <c r="O36" i="1" s="1"/>
  <c r="E105" i="1"/>
  <c r="Y105" i="1"/>
  <c r="AA36" i="1" s="1"/>
  <c r="U105" i="1"/>
  <c r="W36" i="1" s="1"/>
  <c r="O105" i="1"/>
  <c r="Q36" i="1" s="1"/>
  <c r="G105" i="1"/>
  <c r="Z105" i="1"/>
  <c r="AB36" i="1" s="1"/>
  <c r="V105" i="1"/>
  <c r="X36" i="1" s="1"/>
  <c r="R105" i="1"/>
  <c r="T36" i="1" s="1"/>
  <c r="N105" i="1"/>
  <c r="J105" i="1"/>
  <c r="F105" i="1"/>
  <c r="S105" i="1"/>
  <c r="U36" i="1" s="1"/>
  <c r="I105" i="1"/>
  <c r="W103" i="1"/>
  <c r="Y34" i="1" s="1"/>
  <c r="S103" i="1"/>
  <c r="U34" i="1" s="1"/>
  <c r="O103" i="1"/>
  <c r="Q34" i="1" s="1"/>
  <c r="K103" i="1"/>
  <c r="G103" i="1"/>
  <c r="Z103" i="1"/>
  <c r="AB34" i="1" s="1"/>
  <c r="V103" i="1"/>
  <c r="X34" i="1" s="1"/>
  <c r="R103" i="1"/>
  <c r="T34" i="1" s="1"/>
  <c r="N103" i="1"/>
  <c r="J103" i="1"/>
  <c r="F103" i="1"/>
  <c r="H34" i="1" s="1"/>
  <c r="Y103" i="1"/>
  <c r="AA34" i="1" s="1"/>
  <c r="U103" i="1"/>
  <c r="W34" i="1" s="1"/>
  <c r="Q103" i="1"/>
  <c r="S34" i="1" s="1"/>
  <c r="M103" i="1"/>
  <c r="O34" i="1" s="1"/>
  <c r="I103" i="1"/>
  <c r="E103" i="1"/>
  <c r="X103" i="1"/>
  <c r="Z34" i="1" s="1"/>
  <c r="T103" i="1"/>
  <c r="V34" i="1" s="1"/>
  <c r="P103" i="1"/>
  <c r="R34" i="1" s="1"/>
  <c r="L103" i="1"/>
  <c r="H103" i="1"/>
  <c r="D103" i="1"/>
  <c r="F34" i="1" s="1"/>
  <c r="C103" i="1"/>
  <c r="W101" i="1"/>
  <c r="Y32" i="1" s="1"/>
  <c r="S101" i="1"/>
  <c r="U32" i="1" s="1"/>
  <c r="O101" i="1"/>
  <c r="Q32" i="1" s="1"/>
  <c r="K101" i="1"/>
  <c r="G101" i="1"/>
  <c r="Z101" i="1"/>
  <c r="AB32" i="1" s="1"/>
  <c r="V101" i="1"/>
  <c r="X32" i="1" s="1"/>
  <c r="R101" i="1"/>
  <c r="T32" i="1" s="1"/>
  <c r="N101" i="1"/>
  <c r="J101" i="1"/>
  <c r="F101" i="1"/>
  <c r="Y101" i="1"/>
  <c r="AA32" i="1" s="1"/>
  <c r="U101" i="1"/>
  <c r="W32" i="1" s="1"/>
  <c r="Q101" i="1"/>
  <c r="S32" i="1" s="1"/>
  <c r="M101" i="1"/>
  <c r="I101" i="1"/>
  <c r="E101" i="1"/>
  <c r="C101" i="1"/>
  <c r="X101" i="1"/>
  <c r="Z32" i="1" s="1"/>
  <c r="T101" i="1"/>
  <c r="V32" i="1" s="1"/>
  <c r="P101" i="1"/>
  <c r="R32" i="1" s="1"/>
  <c r="L101" i="1"/>
  <c r="H101" i="1"/>
  <c r="D101" i="1"/>
  <c r="C99" i="1"/>
  <c r="X99" i="1"/>
  <c r="Z30" i="1" s="1"/>
  <c r="T99" i="1"/>
  <c r="V30" i="1" s="1"/>
  <c r="P99" i="1"/>
  <c r="R30" i="1" s="1"/>
  <c r="L99" i="1"/>
  <c r="H99" i="1"/>
  <c r="D99" i="1"/>
  <c r="Y99" i="1"/>
  <c r="AA30" i="1" s="1"/>
  <c r="U99" i="1"/>
  <c r="W30" i="1" s="1"/>
  <c r="Q99" i="1"/>
  <c r="S30" i="1" s="1"/>
  <c r="M99" i="1"/>
  <c r="I99" i="1"/>
  <c r="E99" i="1"/>
  <c r="Z99" i="1"/>
  <c r="AB30" i="1" s="1"/>
  <c r="V99" i="1"/>
  <c r="X30" i="1" s="1"/>
  <c r="R99" i="1"/>
  <c r="T30" i="1" s="1"/>
  <c r="N99" i="1"/>
  <c r="J99" i="1"/>
  <c r="F99" i="1"/>
  <c r="W99" i="1"/>
  <c r="Y30" i="1" s="1"/>
  <c r="S99" i="1"/>
  <c r="U30" i="1" s="1"/>
  <c r="O99" i="1"/>
  <c r="Q30" i="1" s="1"/>
  <c r="K99" i="1"/>
  <c r="G99" i="1"/>
  <c r="W98" i="1"/>
  <c r="Y29" i="1" s="1"/>
  <c r="S98" i="1"/>
  <c r="U29" i="1" s="1"/>
  <c r="O98" i="1"/>
  <c r="Q29" i="1" s="1"/>
  <c r="K98" i="1"/>
  <c r="G98" i="1"/>
  <c r="D98" i="1"/>
  <c r="Z98" i="1"/>
  <c r="AB29" i="1" s="1"/>
  <c r="V98" i="1"/>
  <c r="X29" i="1" s="1"/>
  <c r="R98" i="1"/>
  <c r="T29" i="1" s="1"/>
  <c r="N98" i="1"/>
  <c r="J98" i="1"/>
  <c r="F98" i="1"/>
  <c r="Y98" i="1"/>
  <c r="AA29" i="1" s="1"/>
  <c r="U98" i="1"/>
  <c r="W29" i="1" s="1"/>
  <c r="Q98" i="1"/>
  <c r="S29" i="1" s="1"/>
  <c r="M98" i="1"/>
  <c r="I98" i="1"/>
  <c r="E98" i="1"/>
  <c r="C98" i="1"/>
  <c r="X98" i="1"/>
  <c r="Z29" i="1" s="1"/>
  <c r="T98" i="1"/>
  <c r="V29" i="1" s="1"/>
  <c r="P98" i="1"/>
  <c r="R29" i="1" s="1"/>
  <c r="L98" i="1"/>
  <c r="H98" i="1"/>
  <c r="S106" i="1"/>
  <c r="U37" i="1" s="1"/>
  <c r="I106" i="1"/>
  <c r="Z106" i="1"/>
  <c r="AB37" i="1" s="1"/>
  <c r="V106" i="1"/>
  <c r="X37" i="1" s="1"/>
  <c r="R106" i="1"/>
  <c r="T37" i="1" s="1"/>
  <c r="N106" i="1"/>
  <c r="J106" i="1"/>
  <c r="L37" i="1" s="1"/>
  <c r="F106" i="1"/>
  <c r="W106" i="1"/>
  <c r="Y37" i="1" s="1"/>
  <c r="Q106" i="1"/>
  <c r="S37" i="1" s="1"/>
  <c r="K106" i="1"/>
  <c r="M37" i="1" s="1"/>
  <c r="D106" i="1"/>
  <c r="M106" i="1"/>
  <c r="E106" i="1"/>
  <c r="X106" i="1"/>
  <c r="Z37" i="1" s="1"/>
  <c r="T106" i="1"/>
  <c r="V37" i="1" s="1"/>
  <c r="P106" i="1"/>
  <c r="R37" i="1" s="1"/>
  <c r="L106" i="1"/>
  <c r="H106" i="1"/>
  <c r="J37" i="1" s="1"/>
  <c r="Y106" i="1"/>
  <c r="AA37" i="1" s="1"/>
  <c r="U106" i="1"/>
  <c r="W37" i="1" s="1"/>
  <c r="O106" i="1"/>
  <c r="Q37" i="1" s="1"/>
  <c r="G106" i="1"/>
  <c r="I37" i="1" s="1"/>
  <c r="C106" i="1"/>
  <c r="W104" i="1"/>
  <c r="Y35" i="1" s="1"/>
  <c r="S104" i="1"/>
  <c r="U35" i="1" s="1"/>
  <c r="O104" i="1"/>
  <c r="Q35" i="1" s="1"/>
  <c r="G104" i="1"/>
  <c r="Z104" i="1"/>
  <c r="AB35" i="1" s="1"/>
  <c r="V104" i="1"/>
  <c r="X35" i="1" s="1"/>
  <c r="R104" i="1"/>
  <c r="T35" i="1" s="1"/>
  <c r="N104" i="1"/>
  <c r="P35" i="1" s="1"/>
  <c r="J104" i="1"/>
  <c r="F104" i="1"/>
  <c r="I104" i="1"/>
  <c r="K35" i="1" s="1"/>
  <c r="C104" i="1"/>
  <c r="Y104" i="1"/>
  <c r="AA35" i="1" s="1"/>
  <c r="U104" i="1"/>
  <c r="W35" i="1" s="1"/>
  <c r="Q104" i="1"/>
  <c r="S35" i="1" s="1"/>
  <c r="K104" i="1"/>
  <c r="D104" i="1"/>
  <c r="X104" i="1"/>
  <c r="Z35" i="1" s="1"/>
  <c r="T104" i="1"/>
  <c r="V35" i="1" s="1"/>
  <c r="P104" i="1"/>
  <c r="R35" i="1" s="1"/>
  <c r="L104" i="1"/>
  <c r="H104" i="1"/>
  <c r="M104" i="1"/>
  <c r="O35" i="1" s="1"/>
  <c r="E104" i="1"/>
  <c r="G35" i="1" s="1"/>
  <c r="W100" i="1"/>
  <c r="Y31" i="1" s="1"/>
  <c r="S100" i="1"/>
  <c r="U31" i="1" s="1"/>
  <c r="O100" i="1"/>
  <c r="Q31" i="1" s="1"/>
  <c r="K100" i="1"/>
  <c r="E100" i="1"/>
  <c r="Z100" i="1"/>
  <c r="AB31" i="1" s="1"/>
  <c r="V100" i="1"/>
  <c r="X31" i="1" s="1"/>
  <c r="R100" i="1"/>
  <c r="T31" i="1" s="1"/>
  <c r="N100" i="1"/>
  <c r="J100" i="1"/>
  <c r="F100" i="1"/>
  <c r="H31" i="1" s="1"/>
  <c r="C100" i="1"/>
  <c r="Y100" i="1"/>
  <c r="AA31" i="1" s="1"/>
  <c r="U100" i="1"/>
  <c r="W31" i="1" s="1"/>
  <c r="Q100" i="1"/>
  <c r="S31" i="1" s="1"/>
  <c r="M100" i="1"/>
  <c r="I100" i="1"/>
  <c r="D100" i="1"/>
  <c r="F31" i="1" s="1"/>
  <c r="X100" i="1"/>
  <c r="Z31" i="1" s="1"/>
  <c r="T100" i="1"/>
  <c r="V31" i="1" s="1"/>
  <c r="P100" i="1"/>
  <c r="R31" i="1" s="1"/>
  <c r="L100" i="1"/>
  <c r="H100" i="1"/>
  <c r="J31" i="1" s="1"/>
  <c r="G100" i="1"/>
  <c r="Y23" i="1"/>
  <c r="Y50" i="1"/>
  <c r="D399" i="1"/>
  <c r="D400" i="1" s="1"/>
  <c r="D401" i="1" s="1"/>
  <c r="D402" i="1" s="1"/>
  <c r="D403" i="1" s="1"/>
  <c r="V19" i="1"/>
  <c r="V21" i="1" s="1"/>
  <c r="T19" i="1"/>
  <c r="T21" i="1" s="1"/>
  <c r="U19" i="1"/>
  <c r="U21" i="1" s="1"/>
  <c r="Y107" i="1"/>
  <c r="AA38" i="1" s="1"/>
  <c r="U107" i="1"/>
  <c r="W38" i="1" s="1"/>
  <c r="Q107" i="1"/>
  <c r="S38" i="1" s="1"/>
  <c r="I107" i="1"/>
  <c r="Z107" i="1"/>
  <c r="AB38" i="1" s="1"/>
  <c r="V107" i="1"/>
  <c r="X38" i="1" s="1"/>
  <c r="R107" i="1"/>
  <c r="T38" i="1" s="1"/>
  <c r="N107" i="1"/>
  <c r="J107" i="1"/>
  <c r="L38" i="1" s="1"/>
  <c r="F107" i="1"/>
  <c r="H38" i="1" s="1"/>
  <c r="K107" i="1"/>
  <c r="M38" i="1" s="1"/>
  <c r="C107" i="1"/>
  <c r="W107" i="1"/>
  <c r="Y38" i="1" s="1"/>
  <c r="S107" i="1"/>
  <c r="U38" i="1" s="1"/>
  <c r="M107" i="1"/>
  <c r="O38" i="1" s="1"/>
  <c r="G107" i="1"/>
  <c r="X107" i="1"/>
  <c r="Z38" i="1" s="1"/>
  <c r="T107" i="1"/>
  <c r="V38" i="1" s="1"/>
  <c r="P107" i="1"/>
  <c r="R38" i="1" s="1"/>
  <c r="L107" i="1"/>
  <c r="H107" i="1"/>
  <c r="J38" i="1" s="1"/>
  <c r="D107" i="1"/>
  <c r="F38" i="1" s="1"/>
  <c r="O107" i="1"/>
  <c r="Q38" i="1" s="1"/>
  <c r="E107" i="1"/>
  <c r="J102" i="1"/>
  <c r="L33" i="1" s="1"/>
  <c r="X102" i="1"/>
  <c r="Z33" i="1" s="1"/>
  <c r="T102" i="1"/>
  <c r="V33" i="1" s="1"/>
  <c r="P102" i="1"/>
  <c r="R33" i="1" s="1"/>
  <c r="L102" i="1"/>
  <c r="N33" i="1" s="1"/>
  <c r="E102" i="1"/>
  <c r="G102" i="1"/>
  <c r="I33" i="1" s="1"/>
  <c r="W102" i="1"/>
  <c r="Y33" i="1" s="1"/>
  <c r="O102" i="1"/>
  <c r="Q33" i="1" s="1"/>
  <c r="K102" i="1"/>
  <c r="M33" i="1" s="1"/>
  <c r="Z102" i="1"/>
  <c r="AB33" i="1" s="1"/>
  <c r="V102" i="1"/>
  <c r="X33" i="1" s="1"/>
  <c r="R102" i="1"/>
  <c r="T33" i="1" s="1"/>
  <c r="N102" i="1"/>
  <c r="P33" i="1" s="1"/>
  <c r="H102" i="1"/>
  <c r="J33" i="1" s="1"/>
  <c r="D102" i="1"/>
  <c r="F33" i="1" s="1"/>
  <c r="Y102" i="1"/>
  <c r="AA33" i="1" s="1"/>
  <c r="U102" i="1"/>
  <c r="W33" i="1" s="1"/>
  <c r="Q102" i="1"/>
  <c r="S33" i="1" s="1"/>
  <c r="M102" i="1"/>
  <c r="O33" i="1" s="1"/>
  <c r="I102" i="1"/>
  <c r="K33" i="1" s="1"/>
  <c r="C102" i="1"/>
  <c r="S102" i="1"/>
  <c r="U33" i="1" s="1"/>
  <c r="F102" i="1"/>
  <c r="H33" i="1" s="1"/>
  <c r="D387" i="1"/>
  <c r="D386" i="1" s="1"/>
  <c r="D385" i="1" s="1"/>
  <c r="D384" i="1" s="1"/>
  <c r="D383" i="1" s="1"/>
  <c r="M31" i="1"/>
  <c r="D485" i="1"/>
  <c r="D486" i="1" s="1"/>
  <c r="D487" i="1" s="1"/>
  <c r="D488" i="1" s="1"/>
  <c r="D489" i="1" s="1"/>
  <c r="K20" i="1"/>
  <c r="H328" i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E31" i="1"/>
  <c r="I34" i="1"/>
  <c r="E36" i="1"/>
  <c r="F37" i="1"/>
  <c r="I38" i="1"/>
  <c r="I35" i="1"/>
  <c r="F35" i="1"/>
  <c r="M34" i="1"/>
  <c r="E38" i="1"/>
  <c r="F36" i="1"/>
  <c r="I31" i="1"/>
  <c r="E34" i="1"/>
  <c r="M35" i="1"/>
  <c r="I36" i="1"/>
  <c r="E37" i="1"/>
  <c r="P31" i="1"/>
  <c r="L31" i="1"/>
  <c r="P34" i="1"/>
  <c r="L34" i="1"/>
  <c r="L35" i="1"/>
  <c r="H35" i="1"/>
  <c r="P36" i="1"/>
  <c r="L36" i="1"/>
  <c r="H36" i="1"/>
  <c r="P37" i="1"/>
  <c r="H37" i="1"/>
  <c r="P38" i="1"/>
  <c r="K31" i="1"/>
  <c r="G33" i="1"/>
  <c r="K34" i="1"/>
  <c r="G34" i="1"/>
  <c r="K36" i="1"/>
  <c r="G36" i="1"/>
  <c r="O37" i="1"/>
  <c r="K37" i="1"/>
  <c r="G37" i="1"/>
  <c r="K38" i="1"/>
  <c r="G38" i="1"/>
  <c r="O31" i="1"/>
  <c r="N31" i="1"/>
  <c r="N34" i="1"/>
  <c r="J34" i="1"/>
  <c r="N35" i="1"/>
  <c r="J35" i="1"/>
  <c r="N36" i="1"/>
  <c r="J36" i="1"/>
  <c r="N37" i="1"/>
  <c r="N38" i="1"/>
  <c r="AA101" i="1" l="1"/>
  <c r="AA102" i="1"/>
  <c r="AA104" i="1"/>
  <c r="AB104" i="1" s="1"/>
  <c r="AA106" i="1"/>
  <c r="AB106" i="1" s="1"/>
  <c r="AA103" i="1"/>
  <c r="AA105" i="1"/>
  <c r="AA107" i="1"/>
  <c r="AB107" i="1" s="1"/>
  <c r="E33" i="1"/>
  <c r="E35" i="1"/>
  <c r="AA100" i="1"/>
  <c r="AA99" i="1"/>
  <c r="AA98" i="1"/>
  <c r="AB98" i="1" s="1"/>
  <c r="AB103" i="1"/>
  <c r="T23" i="1"/>
  <c r="T50" i="1"/>
  <c r="R19" i="1"/>
  <c r="R21" i="1" s="1"/>
  <c r="S19" i="1"/>
  <c r="S21" i="1" s="1"/>
  <c r="Q19" i="1"/>
  <c r="Q21" i="1" s="1"/>
  <c r="AB102" i="1"/>
  <c r="T55" i="1"/>
  <c r="Q55" i="1"/>
  <c r="Y55" i="1"/>
  <c r="R55" i="1"/>
  <c r="Z55" i="1"/>
  <c r="O55" i="1"/>
  <c r="W55" i="1"/>
  <c r="AB99" i="1"/>
  <c r="P19" i="1"/>
  <c r="P21" i="1" s="1"/>
  <c r="O19" i="1"/>
  <c r="O21" i="1" s="1"/>
  <c r="U23" i="1"/>
  <c r="U50" i="1"/>
  <c r="V23" i="1"/>
  <c r="V50" i="1"/>
  <c r="AB100" i="1"/>
  <c r="P55" i="1"/>
  <c r="X55" i="1"/>
  <c r="U55" i="1"/>
  <c r="V55" i="1"/>
  <c r="S55" i="1"/>
  <c r="AB101" i="1"/>
  <c r="AB105" i="1"/>
  <c r="D404" i="1"/>
  <c r="D405" i="1" s="1"/>
  <c r="D406" i="1" s="1"/>
  <c r="D407" i="1" s="1"/>
  <c r="D408" i="1" s="1"/>
  <c r="N19" i="1" s="1"/>
  <c r="N21" i="1" s="1"/>
  <c r="D490" i="1"/>
  <c r="D491" i="1" s="1"/>
  <c r="D492" i="1" s="1"/>
  <c r="D493" i="1" s="1"/>
  <c r="D494" i="1" s="1"/>
  <c r="J20" i="1"/>
  <c r="D20" i="1"/>
  <c r="H32" i="1"/>
  <c r="L32" i="1"/>
  <c r="P32" i="1"/>
  <c r="K32" i="1"/>
  <c r="O32" i="1"/>
  <c r="I32" i="1"/>
  <c r="M32" i="1"/>
  <c r="E32" i="1"/>
  <c r="G32" i="1"/>
  <c r="F32" i="1"/>
  <c r="J32" i="1"/>
  <c r="N32" i="1"/>
  <c r="F29" i="1"/>
  <c r="P29" i="1"/>
  <c r="M29" i="1"/>
  <c r="H29" i="1"/>
  <c r="N29" i="1"/>
  <c r="J29" i="1"/>
  <c r="G29" i="1"/>
  <c r="I29" i="1"/>
  <c r="O29" i="1"/>
  <c r="L29" i="1"/>
  <c r="E29" i="1"/>
  <c r="K29" i="1"/>
  <c r="I30" i="1"/>
  <c r="M30" i="1"/>
  <c r="E30" i="1"/>
  <c r="L30" i="1"/>
  <c r="P30" i="1"/>
  <c r="F30" i="1"/>
  <c r="J30" i="1"/>
  <c r="N30" i="1"/>
  <c r="H30" i="1"/>
  <c r="G30" i="1"/>
  <c r="K30" i="1"/>
  <c r="O30" i="1"/>
  <c r="G31" i="1"/>
  <c r="I55" i="1" l="1"/>
  <c r="K55" i="1"/>
  <c r="S58" i="1"/>
  <c r="S56" i="1"/>
  <c r="U58" i="1"/>
  <c r="U56" i="1"/>
  <c r="P58" i="1"/>
  <c r="P56" i="1"/>
  <c r="O23" i="1"/>
  <c r="O50" i="1"/>
  <c r="O58" i="1"/>
  <c r="O56" i="1"/>
  <c r="R56" i="1"/>
  <c r="R58" i="1"/>
  <c r="Q58" i="1"/>
  <c r="Q56" i="1"/>
  <c r="T56" i="1"/>
  <c r="T58" i="1"/>
  <c r="Q23" i="1"/>
  <c r="Q50" i="1"/>
  <c r="R23" i="1"/>
  <c r="R50" i="1"/>
  <c r="V58" i="1"/>
  <c r="V56" i="1"/>
  <c r="X58" i="1"/>
  <c r="X56" i="1"/>
  <c r="P23" i="1"/>
  <c r="P50" i="1"/>
  <c r="W58" i="1"/>
  <c r="W56" i="1"/>
  <c r="Z58" i="1"/>
  <c r="Z56" i="1"/>
  <c r="Y58" i="1"/>
  <c r="Y56" i="1"/>
  <c r="S23" i="1"/>
  <c r="S50" i="1"/>
  <c r="D409" i="1"/>
  <c r="D410" i="1" s="1"/>
  <c r="D411" i="1" s="1"/>
  <c r="D412" i="1" s="1"/>
  <c r="D413" i="1" s="1"/>
  <c r="M19" i="1" s="1"/>
  <c r="M21" i="1" s="1"/>
  <c r="D19" i="1"/>
  <c r="D21" i="1" s="1"/>
  <c r="D495" i="1"/>
  <c r="D496" i="1" s="1"/>
  <c r="D497" i="1" s="1"/>
  <c r="D498" i="1" s="1"/>
  <c r="D499" i="1" s="1"/>
  <c r="I20" i="1"/>
  <c r="D15" i="1"/>
  <c r="D24" i="1" s="1"/>
  <c r="E15" i="1"/>
  <c r="E24" i="1" s="1"/>
  <c r="F15" i="1"/>
  <c r="F24" i="1" s="1"/>
  <c r="G15" i="1"/>
  <c r="G24" i="1" s="1"/>
  <c r="H15" i="1"/>
  <c r="H24" i="1" s="1"/>
  <c r="I15" i="1"/>
  <c r="J15" i="1"/>
  <c r="J24" i="1" s="1"/>
  <c r="K15" i="1"/>
  <c r="K24" i="1" s="1"/>
  <c r="L15" i="1"/>
  <c r="L24" i="1" s="1"/>
  <c r="M15" i="1"/>
  <c r="M24" i="1" s="1"/>
  <c r="N15" i="1"/>
  <c r="N24" i="1" s="1"/>
  <c r="C15" i="1"/>
  <c r="AB15" i="1" l="1"/>
  <c r="C24" i="1"/>
  <c r="I56" i="1"/>
  <c r="I24" i="1"/>
  <c r="T65" i="1"/>
  <c r="T47" i="1"/>
  <c r="R65" i="1"/>
  <c r="R47" i="1"/>
  <c r="Y47" i="1"/>
  <c r="Y65" i="1"/>
  <c r="Z65" i="1"/>
  <c r="Z47" i="1"/>
  <c r="W47" i="1"/>
  <c r="W65" i="1"/>
  <c r="X47" i="1"/>
  <c r="X65" i="1"/>
  <c r="V47" i="1"/>
  <c r="V65" i="1"/>
  <c r="Q47" i="1"/>
  <c r="Q65" i="1"/>
  <c r="O65" i="1"/>
  <c r="O47" i="1"/>
  <c r="P47" i="1"/>
  <c r="P65" i="1"/>
  <c r="U47" i="1"/>
  <c r="U65" i="1"/>
  <c r="S47" i="1"/>
  <c r="S65" i="1"/>
  <c r="D414" i="1"/>
  <c r="D415" i="1" s="1"/>
  <c r="D416" i="1" s="1"/>
  <c r="D417" i="1" s="1"/>
  <c r="D418" i="1" s="1"/>
  <c r="D500" i="1"/>
  <c r="D501" i="1" s="1"/>
  <c r="D502" i="1" s="1"/>
  <c r="D503" i="1" s="1"/>
  <c r="D504" i="1" s="1"/>
  <c r="E20" i="1"/>
  <c r="H20" i="1"/>
  <c r="N57" i="1"/>
  <c r="N59" i="1"/>
  <c r="J57" i="1"/>
  <c r="J59" i="1"/>
  <c r="F57" i="1"/>
  <c r="F59" i="1"/>
  <c r="M57" i="1"/>
  <c r="M59" i="1"/>
  <c r="I57" i="1"/>
  <c r="I59" i="1"/>
  <c r="E57" i="1"/>
  <c r="E59" i="1"/>
  <c r="H57" i="1"/>
  <c r="H59" i="1"/>
  <c r="D57" i="1"/>
  <c r="D59" i="1"/>
  <c r="L57" i="1"/>
  <c r="L59" i="1"/>
  <c r="K57" i="1"/>
  <c r="K59" i="1"/>
  <c r="G57" i="1"/>
  <c r="G59" i="1"/>
  <c r="K61" i="1"/>
  <c r="G61" i="1"/>
  <c r="K62" i="1"/>
  <c r="G62" i="1"/>
  <c r="K63" i="1"/>
  <c r="G63" i="1"/>
  <c r="K64" i="1"/>
  <c r="G64" i="1"/>
  <c r="N61" i="1"/>
  <c r="J61" i="1"/>
  <c r="F61" i="1"/>
  <c r="N62" i="1"/>
  <c r="J62" i="1"/>
  <c r="F62" i="1"/>
  <c r="N63" i="1"/>
  <c r="J63" i="1"/>
  <c r="F63" i="1"/>
  <c r="N64" i="1"/>
  <c r="J64" i="1"/>
  <c r="F64" i="1"/>
  <c r="M61" i="1"/>
  <c r="I61" i="1"/>
  <c r="E61" i="1"/>
  <c r="M62" i="1"/>
  <c r="I62" i="1"/>
  <c r="E62" i="1"/>
  <c r="M63" i="1"/>
  <c r="I63" i="1"/>
  <c r="E63" i="1"/>
  <c r="M64" i="1"/>
  <c r="I64" i="1"/>
  <c r="E64" i="1"/>
  <c r="L61" i="1"/>
  <c r="H61" i="1"/>
  <c r="D61" i="1"/>
  <c r="L62" i="1"/>
  <c r="H62" i="1"/>
  <c r="D62" i="1"/>
  <c r="L63" i="1"/>
  <c r="H63" i="1"/>
  <c r="D63" i="1"/>
  <c r="L64" i="1"/>
  <c r="H64" i="1"/>
  <c r="D64" i="1"/>
  <c r="H19" i="1" l="1"/>
  <c r="H21" i="1" s="1"/>
  <c r="H23" i="1" s="1"/>
  <c r="AA24" i="1"/>
  <c r="B24" i="1" s="1"/>
  <c r="B77" i="1" s="1"/>
  <c r="F77" i="1" s="1"/>
  <c r="L19" i="1"/>
  <c r="L21" i="1" s="1"/>
  <c r="I19" i="1"/>
  <c r="I21" i="1" s="1"/>
  <c r="I23" i="1" s="1"/>
  <c r="D419" i="1"/>
  <c r="D420" i="1" s="1"/>
  <c r="E19" i="1"/>
  <c r="E21" i="1" s="1"/>
  <c r="E23" i="1" s="1"/>
  <c r="D505" i="1"/>
  <c r="D506" i="1" s="1"/>
  <c r="D507" i="1" s="1"/>
  <c r="D508" i="1" s="1"/>
  <c r="D509" i="1" s="1"/>
  <c r="G20" i="1"/>
  <c r="N23" i="1"/>
  <c r="L23" i="1"/>
  <c r="D23" i="1"/>
  <c r="M23" i="1"/>
  <c r="D421" i="1" l="1"/>
  <c r="J19" i="1" s="1"/>
  <c r="J21" i="1" s="1"/>
  <c r="J23" i="1" s="1"/>
  <c r="K19" i="1"/>
  <c r="K21" i="1" s="1"/>
  <c r="K23" i="1" s="1"/>
  <c r="D422" i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F19" i="1"/>
  <c r="G19" i="1"/>
  <c r="G21" i="1" s="1"/>
  <c r="G23" i="1" s="1"/>
  <c r="D510" i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F20" i="1"/>
  <c r="F21" i="1" l="1"/>
  <c r="F23" i="1" s="1"/>
  <c r="F50" i="1"/>
  <c r="N50" i="1" l="1"/>
  <c r="M50" i="1"/>
  <c r="L50" i="1"/>
  <c r="H50" i="1"/>
  <c r="I50" i="1"/>
  <c r="D50" i="1"/>
  <c r="E50" i="1"/>
  <c r="G50" i="1"/>
  <c r="J50" i="1"/>
  <c r="C50" i="1"/>
  <c r="K50" i="1"/>
  <c r="C23" i="1"/>
  <c r="C57" i="1"/>
  <c r="B74" i="1" s="1"/>
  <c r="C74" i="1" s="1"/>
  <c r="C62" i="1"/>
  <c r="C59" i="1"/>
  <c r="K56" i="1"/>
  <c r="G55" i="1"/>
  <c r="G58" i="1" s="1"/>
  <c r="E55" i="1"/>
  <c r="E58" i="1" s="1"/>
  <c r="I58" i="1"/>
  <c r="H55" i="1"/>
  <c r="H58" i="1" s="1"/>
  <c r="L55" i="1"/>
  <c r="L56" i="1" s="1"/>
  <c r="N55" i="1"/>
  <c r="N58" i="1" s="1"/>
  <c r="D55" i="1"/>
  <c r="D58" i="1" s="1"/>
  <c r="J55" i="1"/>
  <c r="J58" i="1" s="1"/>
  <c r="C64" i="1"/>
  <c r="B72" i="1" s="1"/>
  <c r="C72" i="1" s="1"/>
  <c r="F55" i="1"/>
  <c r="F58" i="1" s="1"/>
  <c r="M55" i="1"/>
  <c r="M58" i="1" s="1"/>
  <c r="C63" i="1"/>
  <c r="B71" i="1" s="1"/>
  <c r="C71" i="1" s="1"/>
  <c r="C55" i="1"/>
  <c r="C58" i="1" s="1"/>
  <c r="C61" i="1"/>
  <c r="B69" i="1" s="1"/>
  <c r="C69" i="1" s="1"/>
  <c r="C60" i="1" l="1"/>
  <c r="E69" i="1"/>
  <c r="E71" i="1"/>
  <c r="F71" i="1" s="1"/>
  <c r="E72" i="1"/>
  <c r="F72" i="1" s="1"/>
  <c r="B73" i="1"/>
  <c r="C73" i="1" s="1"/>
  <c r="B70" i="1"/>
  <c r="C70" i="1" s="1"/>
  <c r="M56" i="1"/>
  <c r="M47" i="1" s="1"/>
  <c r="D60" i="1"/>
  <c r="E60" i="1" s="1"/>
  <c r="F60" i="1" s="1"/>
  <c r="G60" i="1" s="1"/>
  <c r="H60" i="1" s="1"/>
  <c r="I60" i="1" s="1"/>
  <c r="J60" i="1" s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N56" i="1"/>
  <c r="N65" i="1" s="1"/>
  <c r="E56" i="1"/>
  <c r="E47" i="1" s="1"/>
  <c r="G56" i="1"/>
  <c r="G47" i="1" s="1"/>
  <c r="L47" i="1"/>
  <c r="L65" i="1"/>
  <c r="K65" i="1"/>
  <c r="K47" i="1"/>
  <c r="E77" i="1"/>
  <c r="C56" i="1"/>
  <c r="L58" i="1"/>
  <c r="K58" i="1"/>
  <c r="F56" i="1"/>
  <c r="J56" i="1"/>
  <c r="H56" i="1"/>
  <c r="D56" i="1"/>
  <c r="G65" i="1" l="1"/>
  <c r="E65" i="1"/>
  <c r="N47" i="1"/>
  <c r="E70" i="1"/>
  <c r="F70" i="1" s="1"/>
  <c r="G70" i="1" s="1"/>
  <c r="E73" i="1"/>
  <c r="F73" i="1" s="1"/>
  <c r="H73" i="1" s="1"/>
  <c r="M65" i="1"/>
  <c r="K60" i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D65" i="1"/>
  <c r="D47" i="1"/>
  <c r="F65" i="1"/>
  <c r="F47" i="1"/>
  <c r="C47" i="1"/>
  <c r="C65" i="1"/>
  <c r="G72" i="1"/>
  <c r="H72" i="1"/>
  <c r="H71" i="1"/>
  <c r="G71" i="1"/>
  <c r="I65" i="1"/>
  <c r="I47" i="1"/>
  <c r="J47" i="1"/>
  <c r="J65" i="1"/>
  <c r="F69" i="1"/>
  <c r="H65" i="1"/>
  <c r="H47" i="1"/>
  <c r="H77" i="1"/>
  <c r="G77" i="1"/>
  <c r="H70" i="1" l="1"/>
  <c r="G73" i="1"/>
  <c r="F75" i="1"/>
  <c r="B78" i="1" s="1"/>
  <c r="H69" i="1"/>
  <c r="G69" i="1"/>
  <c r="G75" i="1" l="1"/>
  <c r="E74" i="1"/>
  <c r="E75" i="1" s="1"/>
  <c r="B75" i="1"/>
  <c r="C75" i="1" s="1"/>
  <c r="H75" i="1"/>
  <c r="E78" i="1"/>
  <c r="F78" i="1"/>
  <c r="D75" i="1" l="1"/>
  <c r="D69" i="1"/>
  <c r="D71" i="1"/>
  <c r="D72" i="1"/>
  <c r="D74" i="1"/>
  <c r="D70" i="1"/>
  <c r="D73" i="1"/>
  <c r="H78" i="1"/>
  <c r="G78" i="1"/>
</calcChain>
</file>

<file path=xl/comments1.xml><?xml version="1.0" encoding="utf-8"?>
<comments xmlns="http://schemas.openxmlformats.org/spreadsheetml/2006/main">
  <authors>
    <author>Milhollin, Ryan K.</author>
  </authors>
  <commentList>
    <comment ref="A6" authorId="0" shapeId="0">
      <text>
        <r>
          <rPr>
            <sz val="9"/>
            <color indexed="81"/>
            <rFont val="Tahoma"/>
            <family val="2"/>
          </rPr>
          <t>Utilization rates run from 35% for set stocked pastures to 90% for cows moving 4x per day on highly palatable annuals.
70 to 80% utilization rates are achievable on excellent dairy pasture moved 2x per day.</t>
        </r>
      </text>
    </comment>
    <comment ref="A21" authorId="0" shapeId="0">
      <text>
        <r>
          <rPr>
            <sz val="9"/>
            <color indexed="81"/>
            <rFont val="Tahoma"/>
            <charset val="1"/>
          </rPr>
          <t xml:space="preserve">Estimated dry matter intake for the weight of the cow selected based on 125 days in milk and 4% BF. Does not account for body weight loss/gain
</t>
        </r>
      </text>
    </comment>
    <comment ref="A46" authorId="0" shapeId="0">
      <text>
        <r>
          <rPr>
            <sz val="9"/>
            <color indexed="81"/>
            <rFont val="Tahoma"/>
            <family val="2"/>
          </rPr>
          <t xml:space="preserve"> When inserting pounds DM/cow/day of baleage fed, the producer should look at "Running Baleage Inventory Available" on ROW 57 to check if baleage is available in inventory
</t>
        </r>
      </text>
    </comment>
    <comment ref="A47" authorId="0" shapeId="0">
      <text>
        <r>
          <rPr>
            <sz val="9"/>
            <color indexed="81"/>
            <rFont val="Tahoma"/>
            <family val="2"/>
          </rPr>
          <t xml:space="preserve">Pasture available should be used as a guide for what is listed in "Pasture Fed"
</t>
        </r>
      </text>
    </comment>
    <comment ref="A50" authorId="0" shapeId="0">
      <text>
        <r>
          <rPr>
            <sz val="9"/>
            <color indexed="81"/>
            <rFont val="Tahoma"/>
            <family val="2"/>
          </rPr>
          <t xml:space="preserve">Red numbers indicate that cows are not receiving enough feed for expected intake
</t>
        </r>
      </text>
    </comment>
    <comment ref="C51" authorId="0" shapeId="0">
      <text>
        <r>
          <rPr>
            <sz val="9"/>
            <color indexed="81"/>
            <rFont val="Tahoma"/>
            <family val="2"/>
          </rPr>
          <t xml:space="preserve">Beginning inventory in January 1 would come from measurement.  Later months average cover reflects a running inventory of unused residual.
</t>
        </r>
      </text>
    </comment>
  </commentList>
</comments>
</file>

<file path=xl/sharedStrings.xml><?xml version="1.0" encoding="utf-8"?>
<sst xmlns="http://schemas.openxmlformats.org/spreadsheetml/2006/main" count="124" uniqueCount="96">
  <si>
    <t>Fescue</t>
  </si>
  <si>
    <t>Perennial Ryegrass</t>
  </si>
  <si>
    <t>Orchardgrass</t>
  </si>
  <si>
    <t>Bermuda Grass</t>
  </si>
  <si>
    <t>Millet</t>
  </si>
  <si>
    <t>Sudan</t>
  </si>
  <si>
    <t>Crabgrass</t>
  </si>
  <si>
    <t>Wheat</t>
  </si>
  <si>
    <t>Cereal Rye</t>
  </si>
  <si>
    <t>Annual Ryegrass</t>
  </si>
  <si>
    <t>Acres</t>
  </si>
  <si>
    <t>Days</t>
  </si>
  <si>
    <t>Feed Plan</t>
  </si>
  <si>
    <t xml:space="preserve">Cows </t>
  </si>
  <si>
    <t>Expected Intake</t>
  </si>
  <si>
    <t>Forage Plan</t>
  </si>
  <si>
    <t>Select Forage</t>
  </si>
  <si>
    <t>Deviation from expected intake</t>
  </si>
  <si>
    <t>Summary of Forage and Feed Plan</t>
  </si>
  <si>
    <t>Grain</t>
  </si>
  <si>
    <t>Silage</t>
  </si>
  <si>
    <t>Baleage</t>
  </si>
  <si>
    <t>Pasture</t>
  </si>
  <si>
    <t xml:space="preserve">     Total</t>
  </si>
  <si>
    <t>Annual</t>
  </si>
  <si>
    <t>Species</t>
  </si>
  <si>
    <t>% of herd persisting by month</t>
  </si>
  <si>
    <t>Actual herd size</t>
  </si>
  <si>
    <t>Optional: Dry Matter Growth Per Forage Species</t>
  </si>
  <si>
    <t>$ per ton</t>
  </si>
  <si>
    <t xml:space="preserve">Cost </t>
  </si>
  <si>
    <t>Per Cwt.</t>
  </si>
  <si>
    <t>Economic Summary</t>
  </si>
  <si>
    <t>Per cow</t>
  </si>
  <si>
    <t>Dry cow hay</t>
  </si>
  <si>
    <t>Lactating cow hay</t>
  </si>
  <si>
    <t>Income over purchased feed &amp; forage</t>
  </si>
  <si>
    <t>% of Gross</t>
  </si>
  <si>
    <t>Milk Sales</t>
  </si>
  <si>
    <t>Daily</t>
  </si>
  <si>
    <t>Feed Cost Summary</t>
  </si>
  <si>
    <t>Gross milk sales</t>
  </si>
  <si>
    <t>DEFAULT YIELDS</t>
  </si>
  <si>
    <t>Expected Yield</t>
  </si>
  <si>
    <t>COW WT</t>
  </si>
  <si>
    <t># MILK</t>
  </si>
  <si>
    <t>DMI</t>
  </si>
  <si>
    <t>cow wt</t>
  </si>
  <si>
    <t>Predicted Intake- 850# cow</t>
  </si>
  <si>
    <t>Predicted Intake- 1000# cow</t>
  </si>
  <si>
    <t>Predicted Intake- 1150# cow</t>
  </si>
  <si>
    <t>Predicted Intake- 1300# cow</t>
  </si>
  <si>
    <t>Expected annual milk price</t>
  </si>
  <si>
    <t>Number of acres in grazing platform</t>
  </si>
  <si>
    <t>Input intake if different from line above</t>
  </si>
  <si>
    <r>
      <t xml:space="preserve">Average weight of cow </t>
    </r>
    <r>
      <rPr>
        <sz val="10"/>
        <color theme="1"/>
        <rFont val="Arial"/>
        <family val="2"/>
      </rPr>
      <t>(lbs.)</t>
    </r>
  </si>
  <si>
    <r>
      <t xml:space="preserve">Expected forage utilization </t>
    </r>
    <r>
      <rPr>
        <sz val="10"/>
        <color theme="1"/>
        <rFont val="Arial"/>
        <family val="2"/>
      </rPr>
      <t>(%)</t>
    </r>
  </si>
  <si>
    <r>
      <t xml:space="preserve">Milk production </t>
    </r>
    <r>
      <rPr>
        <sz val="10"/>
        <color theme="1"/>
        <rFont val="Arial"/>
        <family val="2"/>
      </rPr>
      <t>(milk/cow/day)</t>
    </r>
  </si>
  <si>
    <r>
      <t xml:space="preserve">Estimated intake </t>
    </r>
    <r>
      <rPr>
        <sz val="10"/>
        <color theme="1"/>
        <rFont val="Arial"/>
        <family val="2"/>
      </rPr>
      <t>(cow per day)</t>
    </r>
  </si>
  <si>
    <r>
      <t xml:space="preserve">Total intake </t>
    </r>
    <r>
      <rPr>
        <sz val="10"/>
        <color theme="1"/>
        <rFont val="Arial"/>
        <family val="2"/>
      </rPr>
      <t>(lbs.)</t>
    </r>
  </si>
  <si>
    <r>
      <t xml:space="preserve">Average milk production per cow </t>
    </r>
    <r>
      <rPr>
        <sz val="10"/>
        <color theme="1"/>
        <rFont val="Arial"/>
        <family val="2"/>
      </rPr>
      <t>(lbs/year)</t>
    </r>
  </si>
  <si>
    <r>
      <t xml:space="preserve">Beginning baleage inventory </t>
    </r>
    <r>
      <rPr>
        <sz val="10"/>
        <color theme="1"/>
        <rFont val="Arial"/>
        <family val="2"/>
      </rPr>
      <t>(lbs.)</t>
    </r>
  </si>
  <si>
    <r>
      <t xml:space="preserve">Default Yield
 </t>
    </r>
    <r>
      <rPr>
        <sz val="10"/>
        <color theme="0"/>
        <rFont val="Arial"/>
        <family val="2"/>
      </rPr>
      <t>(tons per acre)</t>
    </r>
  </si>
  <si>
    <r>
      <t xml:space="preserve">Expected Yield </t>
    </r>
    <r>
      <rPr>
        <sz val="10"/>
        <color theme="0"/>
        <rFont val="Arial"/>
        <family val="2"/>
      </rPr>
      <t>(tons per acre)</t>
    </r>
  </si>
  <si>
    <r>
      <t xml:space="preserve">Grain </t>
    </r>
    <r>
      <rPr>
        <sz val="10"/>
        <color theme="1"/>
        <rFont val="Arial"/>
        <family val="2"/>
      </rPr>
      <t>(DM lbs./cow/day)</t>
    </r>
  </si>
  <si>
    <r>
      <t xml:space="preserve">Dry cow hay </t>
    </r>
    <r>
      <rPr>
        <sz val="10"/>
        <color theme="1"/>
        <rFont val="Arial"/>
        <family val="2"/>
      </rPr>
      <t>(DM lbs./cow/day)</t>
    </r>
  </si>
  <si>
    <r>
      <t xml:space="preserve">Lactating cow hay </t>
    </r>
    <r>
      <rPr>
        <sz val="10"/>
        <color theme="1"/>
        <rFont val="Arial"/>
        <family val="2"/>
      </rPr>
      <t>(DM lbs./cow/day)</t>
    </r>
  </si>
  <si>
    <r>
      <t xml:space="preserve">Silage cow/day </t>
    </r>
    <r>
      <rPr>
        <sz val="10"/>
        <color theme="1"/>
        <rFont val="Arial"/>
        <family val="2"/>
      </rPr>
      <t>(DM lbs./cow/day)</t>
    </r>
  </si>
  <si>
    <r>
      <t xml:space="preserve">Baleage from farm </t>
    </r>
    <r>
      <rPr>
        <sz val="10"/>
        <color theme="1"/>
        <rFont val="Arial"/>
        <family val="2"/>
      </rPr>
      <t xml:space="preserve"> (DM lbs./cow/day)</t>
    </r>
  </si>
  <si>
    <r>
      <t xml:space="preserve">Pasture available </t>
    </r>
    <r>
      <rPr>
        <sz val="10"/>
        <color theme="1"/>
        <rFont val="Arial"/>
        <family val="2"/>
      </rPr>
      <t>(DM lbs/cow/day)</t>
    </r>
  </si>
  <si>
    <r>
      <t xml:space="preserve">Pasture fed </t>
    </r>
    <r>
      <rPr>
        <sz val="10"/>
        <color theme="1"/>
        <rFont val="Arial"/>
        <family val="2"/>
      </rPr>
      <t>(DM lbs./cow/day)</t>
    </r>
  </si>
  <si>
    <r>
      <t>Total feed intake</t>
    </r>
    <r>
      <rPr>
        <sz val="10"/>
        <color theme="1"/>
        <rFont val="Arial"/>
        <family val="2"/>
      </rPr>
      <t xml:space="preserve"> (DM lbs./cow/day)</t>
    </r>
  </si>
  <si>
    <r>
      <t xml:space="preserve">Total pasture available </t>
    </r>
    <r>
      <rPr>
        <sz val="10"/>
        <color theme="1"/>
        <rFont val="Arial"/>
        <family val="2"/>
      </rPr>
      <t>(DM lbs.)</t>
    </r>
  </si>
  <si>
    <r>
      <t xml:space="preserve">Pasture available </t>
    </r>
    <r>
      <rPr>
        <sz val="10"/>
        <color theme="1"/>
        <rFont val="Arial"/>
        <family val="2"/>
      </rPr>
      <t>(per cow per day)</t>
    </r>
  </si>
  <si>
    <r>
      <t xml:space="preserve">Pasture fed for period </t>
    </r>
    <r>
      <rPr>
        <sz val="10"/>
        <color theme="1"/>
        <rFont val="Arial"/>
        <family val="2"/>
      </rPr>
      <t>(DM lbs.)</t>
    </r>
  </si>
  <si>
    <r>
      <t xml:space="preserve">Surplus/deficit pasture </t>
    </r>
    <r>
      <rPr>
        <sz val="10"/>
        <color theme="1"/>
        <rFont val="Arial"/>
        <family val="2"/>
      </rPr>
      <t>(DM lbs.)</t>
    </r>
  </si>
  <si>
    <r>
      <t xml:space="preserve">Balage fed </t>
    </r>
    <r>
      <rPr>
        <sz val="10"/>
        <color theme="1"/>
        <rFont val="Arial"/>
        <family val="2"/>
      </rPr>
      <t>(DM lbs.)</t>
    </r>
  </si>
  <si>
    <r>
      <t xml:space="preserve">Running baleage inventory available </t>
    </r>
    <r>
      <rPr>
        <sz val="10"/>
        <color theme="1"/>
        <rFont val="Arial"/>
        <family val="2"/>
      </rPr>
      <t>(DM lbs.)</t>
    </r>
  </si>
  <si>
    <r>
      <t xml:space="preserve">Total grain </t>
    </r>
    <r>
      <rPr>
        <sz val="10"/>
        <color theme="1"/>
        <rFont val="Arial"/>
        <family val="2"/>
      </rPr>
      <t>(DM lbs.)</t>
    </r>
  </si>
  <si>
    <r>
      <t xml:space="preserve">Total dry cow hay </t>
    </r>
    <r>
      <rPr>
        <sz val="10"/>
        <color theme="1"/>
        <rFont val="Arial"/>
        <family val="2"/>
      </rPr>
      <t>(DM lbs.)</t>
    </r>
  </si>
  <si>
    <r>
      <t xml:space="preserve">Total lactating cow hay </t>
    </r>
    <r>
      <rPr>
        <sz val="10"/>
        <color theme="1"/>
        <rFont val="Arial"/>
        <family val="2"/>
      </rPr>
      <t>(DM lbs.)</t>
    </r>
  </si>
  <si>
    <r>
      <t xml:space="preserve">Total silage </t>
    </r>
    <r>
      <rPr>
        <sz val="10"/>
        <color theme="1"/>
        <rFont val="Arial"/>
        <family val="2"/>
      </rPr>
      <t>(DM lbs.)</t>
    </r>
  </si>
  <si>
    <r>
      <t xml:space="preserve">Total pasture </t>
    </r>
    <r>
      <rPr>
        <sz val="10"/>
        <color theme="1"/>
        <rFont val="Arial"/>
        <family val="2"/>
      </rPr>
      <t>(DM lbs.)</t>
    </r>
  </si>
  <si>
    <r>
      <t xml:space="preserve">Per Herd </t>
    </r>
    <r>
      <rPr>
        <sz val="10"/>
        <color theme="0"/>
        <rFont val="Arial"/>
        <family val="2"/>
      </rPr>
      <t>(lbs.)</t>
    </r>
  </si>
  <si>
    <r>
      <t xml:space="preserve"> Per Day </t>
    </r>
    <r>
      <rPr>
        <sz val="10"/>
        <color theme="0"/>
        <rFont val="Arial"/>
        <family val="2"/>
      </rPr>
      <t>(lbs.)</t>
    </r>
  </si>
  <si>
    <r>
      <t xml:space="preserve">Per Cow </t>
    </r>
    <r>
      <rPr>
        <sz val="10"/>
        <color theme="0"/>
        <rFont val="Arial"/>
        <family val="2"/>
      </rPr>
      <t>($)</t>
    </r>
  </si>
  <si>
    <r>
      <t>Per Cwt.</t>
    </r>
    <r>
      <rPr>
        <sz val="10"/>
        <color theme="0"/>
        <rFont val="Arial"/>
        <family val="2"/>
      </rPr>
      <t xml:space="preserve"> ($)</t>
    </r>
  </si>
  <si>
    <r>
      <t xml:space="preserve">Beginning herd size </t>
    </r>
    <r>
      <rPr>
        <sz val="10"/>
        <color theme="1"/>
        <rFont val="Arial"/>
        <family val="2"/>
      </rPr>
      <t>(milking and dry cows)</t>
    </r>
  </si>
  <si>
    <r>
      <t xml:space="preserve">Pasture beginning cover </t>
    </r>
    <r>
      <rPr>
        <sz val="10"/>
        <color theme="1"/>
        <rFont val="Arial"/>
        <family val="2"/>
      </rPr>
      <t>(DM per acre)</t>
    </r>
  </si>
  <si>
    <t>Written by: Stacey Hamilton, Joe Horner and Ryan Milhollin</t>
  </si>
  <si>
    <t># DM/ac</t>
  </si>
  <si>
    <t>Tons/ac</t>
  </si>
  <si>
    <t>% in milk</t>
  </si>
  <si>
    <t>% of Feed</t>
  </si>
  <si>
    <r>
      <t xml:space="preserve">Per Herd </t>
    </r>
    <r>
      <rPr>
        <sz val="10"/>
        <color theme="0"/>
        <rFont val="Arial"/>
        <family val="2"/>
      </rPr>
      <t>(tons)</t>
    </r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</si>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</sst>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0.0"/>
    <numFmt numFmtId="165" formatCode="0.000"/>
    <numFmt numFmtId="166" formatCode="#,##0.0"/>
    <numFmt numFmtId="167" formatCode="&quot;$&quot;#,##0.00"/>
    <numFmt numFmtId="168" formatCode="&quot;$&quot;#,##0"/>
    <numFmt numFmtId="169" formatCode="m/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2" fontId="4" fillId="0" borderId="0" xfId="0" applyNumberFormat="1" applyFont="1" applyFill="1"/>
    <xf numFmtId="9" fontId="4" fillId="0" borderId="0" xfId="0" applyNumberFormat="1" applyFont="1" applyFill="1"/>
    <xf numFmtId="3" fontId="4" fillId="0" borderId="0" xfId="0" applyNumberFormat="1" applyFont="1" applyFill="1"/>
    <xf numFmtId="1" fontId="4" fillId="0" borderId="0" xfId="0" applyNumberFormat="1" applyFont="1" applyFill="1"/>
    <xf numFmtId="3" fontId="4" fillId="0" borderId="0" xfId="0" applyNumberFormat="1" applyFont="1"/>
    <xf numFmtId="1" fontId="4" fillId="0" borderId="0" xfId="0" applyNumberFormat="1" applyFont="1"/>
    <xf numFmtId="0" fontId="4" fillId="2" borderId="0" xfId="0" applyFont="1" applyFill="1"/>
    <xf numFmtId="164" fontId="4" fillId="0" borderId="0" xfId="0" applyNumberFormat="1" applyFont="1" applyFill="1"/>
    <xf numFmtId="1" fontId="7" fillId="0" borderId="0" xfId="0" applyNumberFormat="1" applyFont="1"/>
    <xf numFmtId="0" fontId="6" fillId="0" borderId="0" xfId="0" applyFont="1" applyFill="1"/>
    <xf numFmtId="0" fontId="4" fillId="0" borderId="3" xfId="0" applyFont="1" applyBorder="1"/>
    <xf numFmtId="3" fontId="4" fillId="0" borderId="0" xfId="0" applyNumberFormat="1" applyFont="1" applyBorder="1"/>
    <xf numFmtId="166" fontId="4" fillId="0" borderId="0" xfId="0" applyNumberFormat="1" applyFont="1" applyBorder="1"/>
    <xf numFmtId="167" fontId="4" fillId="0" borderId="0" xfId="0" applyNumberFormat="1" applyFont="1" applyBorder="1"/>
    <xf numFmtId="9" fontId="4" fillId="0" borderId="4" xfId="1" applyFont="1" applyBorder="1"/>
    <xf numFmtId="168" fontId="4" fillId="0" borderId="0" xfId="2" applyNumberFormat="1" applyFont="1" applyBorder="1"/>
    <xf numFmtId="168" fontId="4" fillId="0" borderId="0" xfId="0" applyNumberFormat="1" applyFont="1" applyFill="1" applyBorder="1"/>
    <xf numFmtId="167" fontId="4" fillId="0" borderId="0" xfId="2" applyNumberFormat="1" applyFont="1" applyBorder="1"/>
    <xf numFmtId="0" fontId="4" fillId="0" borderId="5" xfId="0" applyFont="1" applyBorder="1"/>
    <xf numFmtId="168" fontId="4" fillId="0" borderId="6" xfId="0" applyNumberFormat="1" applyFont="1" applyBorder="1"/>
    <xf numFmtId="168" fontId="4" fillId="0" borderId="6" xfId="0" applyNumberFormat="1" applyFont="1" applyFill="1" applyBorder="1"/>
    <xf numFmtId="168" fontId="4" fillId="0" borderId="6" xfId="2" applyNumberFormat="1" applyFont="1" applyBorder="1"/>
    <xf numFmtId="167" fontId="4" fillId="0" borderId="6" xfId="2" applyNumberFormat="1" applyFont="1" applyBorder="1"/>
    <xf numFmtId="9" fontId="4" fillId="0" borderId="8" xfId="1" applyFont="1" applyBorder="1"/>
    <xf numFmtId="44" fontId="4" fillId="0" borderId="0" xfId="0" applyNumberFormat="1" applyFont="1"/>
    <xf numFmtId="0" fontId="5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11" fillId="4" borderId="0" xfId="0" applyFont="1" applyFill="1"/>
    <xf numFmtId="0" fontId="8" fillId="4" borderId="0" xfId="0" applyFont="1" applyFill="1"/>
    <xf numFmtId="0" fontId="8" fillId="4" borderId="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/>
    <xf numFmtId="0" fontId="8" fillId="4" borderId="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right"/>
    </xf>
    <xf numFmtId="9" fontId="4" fillId="4" borderId="4" xfId="1" applyFont="1" applyFill="1" applyBorder="1"/>
    <xf numFmtId="167" fontId="4" fillId="4" borderId="0" xfId="0" applyNumberFormat="1" applyFont="1" applyFill="1" applyBorder="1"/>
    <xf numFmtId="0" fontId="8" fillId="4" borderId="3" xfId="0" applyFont="1" applyFill="1" applyBorder="1" applyAlignment="1">
      <alignment horizontal="center"/>
    </xf>
    <xf numFmtId="0" fontId="4" fillId="0" borderId="0" xfId="0" applyFont="1" applyBorder="1"/>
    <xf numFmtId="0" fontId="4" fillId="4" borderId="7" xfId="0" applyFont="1" applyFill="1" applyBorder="1"/>
    <xf numFmtId="0" fontId="4" fillId="4" borderId="1" xfId="0" applyFont="1" applyFill="1" applyBorder="1"/>
    <xf numFmtId="0" fontId="4" fillId="0" borderId="3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4" fillId="0" borderId="4" xfId="0" applyNumberFormat="1" applyFont="1" applyBorder="1"/>
    <xf numFmtId="0" fontId="4" fillId="0" borderId="6" xfId="0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0" fontId="8" fillId="4" borderId="1" xfId="0" applyFont="1" applyFill="1" applyBorder="1" applyAlignment="1">
      <alignment horizontal="right"/>
    </xf>
    <xf numFmtId="0" fontId="4" fillId="3" borderId="0" xfId="0" applyFont="1" applyFill="1" applyBorder="1"/>
    <xf numFmtId="164" fontId="4" fillId="0" borderId="0" xfId="0" applyNumberFormat="1" applyFont="1" applyFill="1" applyBorder="1"/>
    <xf numFmtId="164" fontId="4" fillId="0" borderId="4" xfId="0" applyNumberFormat="1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3" fontId="10" fillId="2" borderId="6" xfId="0" applyNumberFormat="1" applyFont="1" applyFill="1" applyBorder="1"/>
    <xf numFmtId="3" fontId="10" fillId="0" borderId="6" xfId="0" applyNumberFormat="1" applyFont="1" applyFill="1" applyBorder="1"/>
    <xf numFmtId="3" fontId="10" fillId="0" borderId="8" xfId="0" applyNumberFormat="1" applyFont="1" applyFill="1" applyBorder="1"/>
    <xf numFmtId="0" fontId="8" fillId="4" borderId="7" xfId="0" applyFont="1" applyFill="1" applyBorder="1"/>
    <xf numFmtId="0" fontId="8" fillId="4" borderId="1" xfId="0" applyFont="1" applyFill="1" applyBorder="1" applyAlignment="1">
      <alignment horizontal="center" wrapText="1"/>
    </xf>
    <xf numFmtId="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8" xfId="0" applyNumberFormat="1" applyFont="1" applyFill="1" applyBorder="1"/>
    <xf numFmtId="0" fontId="4" fillId="4" borderId="3" xfId="0" applyFont="1" applyFill="1" applyBorder="1"/>
    <xf numFmtId="0" fontId="4" fillId="4" borderId="0" xfId="0" applyFont="1" applyFill="1" applyBorder="1"/>
    <xf numFmtId="1" fontId="4" fillId="0" borderId="0" xfId="0" applyNumberFormat="1" applyFont="1" applyFill="1" applyBorder="1"/>
    <xf numFmtId="164" fontId="4" fillId="0" borderId="0" xfId="0" applyNumberFormat="1" applyFont="1" applyBorder="1"/>
    <xf numFmtId="165" fontId="4" fillId="0" borderId="0" xfId="0" applyNumberFormat="1" applyFont="1" applyFill="1" applyBorder="1"/>
    <xf numFmtId="1" fontId="4" fillId="0" borderId="6" xfId="0" applyNumberFormat="1" applyFont="1" applyBorder="1"/>
    <xf numFmtId="0" fontId="6" fillId="4" borderId="7" xfId="0" applyFont="1" applyFill="1" applyBorder="1"/>
    <xf numFmtId="0" fontId="4" fillId="4" borderId="2" xfId="0" applyFont="1" applyFill="1" applyBorder="1"/>
    <xf numFmtId="0" fontId="11" fillId="4" borderId="0" xfId="0" applyFont="1" applyFill="1" applyAlignment="1">
      <alignment horizontal="center"/>
    </xf>
    <xf numFmtId="16" fontId="8" fillId="4" borderId="0" xfId="0" applyNumberFormat="1" applyFont="1" applyFill="1" applyAlignment="1">
      <alignment horizontal="center"/>
    </xf>
    <xf numFmtId="0" fontId="8" fillId="4" borderId="0" xfId="0" applyFont="1" applyFill="1" applyAlignment="1"/>
    <xf numFmtId="16" fontId="8" fillId="4" borderId="0" xfId="0" applyNumberFormat="1" applyFont="1" applyFill="1" applyAlignment="1"/>
    <xf numFmtId="169" fontId="4" fillId="0" borderId="0" xfId="0" applyNumberFormat="1" applyFont="1"/>
    <xf numFmtId="9" fontId="11" fillId="4" borderId="0" xfId="0" applyNumberFormat="1" applyFont="1" applyFill="1" applyBorder="1"/>
    <xf numFmtId="166" fontId="4" fillId="0" borderId="0" xfId="0" applyNumberFormat="1" applyFont="1" applyFill="1" applyBorder="1"/>
    <xf numFmtId="166" fontId="4" fillId="0" borderId="4" xfId="0" applyNumberFormat="1" applyFont="1" applyFill="1" applyBorder="1"/>
    <xf numFmtId="9" fontId="4" fillId="0" borderId="0" xfId="0" applyNumberFormat="1" applyFont="1"/>
    <xf numFmtId="167" fontId="4" fillId="0" borderId="0" xfId="0" applyNumberFormat="1" applyFont="1"/>
    <xf numFmtId="16" fontId="8" fillId="4" borderId="1" xfId="0" applyNumberFormat="1" applyFont="1" applyFill="1" applyBorder="1" applyAlignment="1">
      <alignment horizontal="center"/>
    </xf>
    <xf numFmtId="16" fontId="8" fillId="4" borderId="1" xfId="0" applyNumberFormat="1" applyFont="1" applyFill="1" applyBorder="1" applyAlignment="1"/>
    <xf numFmtId="16" fontId="8" fillId="4" borderId="2" xfId="0" applyNumberFormat="1" applyFont="1" applyFill="1" applyBorder="1" applyAlignment="1"/>
    <xf numFmtId="9" fontId="11" fillId="4" borderId="4" xfId="0" applyNumberFormat="1" applyFont="1" applyFill="1" applyBorder="1"/>
    <xf numFmtId="1" fontId="4" fillId="0" borderId="4" xfId="0" applyNumberFormat="1" applyFont="1" applyFill="1" applyBorder="1"/>
    <xf numFmtId="164" fontId="4" fillId="0" borderId="4" xfId="0" applyNumberFormat="1" applyFont="1" applyBorder="1"/>
    <xf numFmtId="14" fontId="8" fillId="0" borderId="0" xfId="0" applyNumberFormat="1" applyFont="1"/>
    <xf numFmtId="1" fontId="8" fillId="0" borderId="0" xfId="0" applyNumberFormat="1" applyFont="1" applyFill="1"/>
    <xf numFmtId="1" fontId="8" fillId="0" borderId="0" xfId="0" applyNumberFormat="1" applyFont="1"/>
    <xf numFmtId="4" fontId="4" fillId="0" borderId="6" xfId="0" applyNumberFormat="1" applyFont="1" applyFill="1" applyBorder="1"/>
    <xf numFmtId="0" fontId="9" fillId="4" borderId="0" xfId="0" applyFont="1" applyFill="1" applyBorder="1" applyAlignment="1">
      <alignment horizontal="center"/>
    </xf>
    <xf numFmtId="9" fontId="4" fillId="0" borderId="0" xfId="0" applyNumberFormat="1" applyFont="1" applyBorder="1"/>
    <xf numFmtId="3" fontId="4" fillId="5" borderId="4" xfId="0" applyNumberFormat="1" applyFont="1" applyFill="1" applyBorder="1" applyProtection="1">
      <protection locked="0"/>
    </xf>
    <xf numFmtId="9" fontId="4" fillId="5" borderId="4" xfId="0" applyNumberFormat="1" applyFont="1" applyFill="1" applyBorder="1" applyProtection="1">
      <protection locked="0"/>
    </xf>
    <xf numFmtId="167" fontId="4" fillId="5" borderId="4" xfId="0" applyNumberFormat="1" applyFont="1" applyFill="1" applyBorder="1" applyProtection="1">
      <protection locked="0"/>
    </xf>
    <xf numFmtId="3" fontId="4" fillId="5" borderId="8" xfId="0" applyNumberFormat="1" applyFont="1" applyFill="1" applyBorder="1" applyProtection="1">
      <protection locked="0"/>
    </xf>
    <xf numFmtId="9" fontId="4" fillId="5" borderId="0" xfId="0" applyNumberFormat="1" applyFont="1" applyFill="1" applyBorder="1" applyProtection="1">
      <protection locked="0"/>
    </xf>
    <xf numFmtId="0" fontId="4" fillId="5" borderId="0" xfId="0" applyFont="1" applyFill="1" applyBorder="1" applyProtection="1">
      <protection locked="0"/>
    </xf>
    <xf numFmtId="1" fontId="4" fillId="5" borderId="0" xfId="0" applyNumberFormat="1" applyFont="1" applyFill="1" applyBorder="1" applyProtection="1">
      <protection locked="0"/>
    </xf>
    <xf numFmtId="1" fontId="4" fillId="5" borderId="4" xfId="0" applyNumberFormat="1" applyFont="1" applyFill="1" applyBorder="1" applyProtection="1">
      <protection locked="0"/>
    </xf>
    <xf numFmtId="164" fontId="4" fillId="5" borderId="0" xfId="0" applyNumberFormat="1" applyFont="1" applyFill="1" applyBorder="1" applyProtection="1">
      <protection locked="0"/>
    </xf>
    <xf numFmtId="164" fontId="4" fillId="5" borderId="4" xfId="0" applyNumberFormat="1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0" fontId="4" fillId="5" borderId="6" xfId="0" applyFont="1" applyFill="1" applyBorder="1" applyProtection="1">
      <protection locked="0"/>
    </xf>
    <xf numFmtId="167" fontId="4" fillId="5" borderId="0" xfId="0" applyNumberFormat="1" applyFont="1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3" fontId="10" fillId="5" borderId="6" xfId="0" applyNumberFormat="1" applyFont="1" applyFill="1" applyBorder="1" applyProtection="1">
      <protection locked="0"/>
    </xf>
    <xf numFmtId="0" fontId="8" fillId="4" borderId="0" xfId="0" applyFont="1" applyFill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105835</xdr:colOff>
      <xdr:row>80</xdr:row>
      <xdr:rowOff>146172</xdr:rowOff>
    </xdr:from>
    <xdr:to>
      <xdr:col>0</xdr:col>
      <xdr:colOff>2190751</xdr:colOff>
      <xdr:row>84</xdr:row>
      <xdr:rowOff>39157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5" y="14539505"/>
          <a:ext cx="2084916" cy="654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izzou">
      <a:dk1>
        <a:srgbClr val="000000"/>
      </a:dk1>
      <a:lt1>
        <a:sysClr val="window" lastClr="FFFFFF"/>
      </a:lt1>
      <a:dk2>
        <a:srgbClr val="694F07"/>
      </a:dk2>
      <a:lt2>
        <a:srgbClr val="FBEEC9"/>
      </a:lt2>
      <a:accent1>
        <a:srgbClr val="CC9933"/>
      </a:accent1>
      <a:accent2>
        <a:srgbClr val="666666"/>
      </a:accent2>
      <a:accent3>
        <a:srgbClr val="CAC8B5"/>
      </a:accent3>
      <a:accent4>
        <a:srgbClr val="EDEBD5"/>
      </a:accent4>
      <a:accent5>
        <a:srgbClr val="F5DA78"/>
      </a:accent5>
      <a:accent6>
        <a:srgbClr val="F7E09E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W544"/>
  <sheetViews>
    <sheetView tabSelected="1" zoomScale="90" zoomScaleNormal="90" workbookViewId="0">
      <selection activeCell="J76" sqref="J76"/>
    </sheetView>
  </sheetViews>
  <sheetFormatPr defaultRowHeight="15" x14ac:dyDescent="0.2"/>
  <cols>
    <col min="1" max="1" width="47.28515625" style="1" customWidth="1"/>
    <col min="2" max="2" width="16.28515625" style="1" customWidth="1"/>
    <col min="3" max="3" width="14.42578125" style="1" customWidth="1"/>
    <col min="4" max="4" width="16.140625" style="1" customWidth="1"/>
    <col min="5" max="28" width="12.7109375" style="1" customWidth="1"/>
    <col min="29" max="16384" width="9.140625" style="1"/>
  </cols>
  <sheetData>
    <row r="1" spans="1:28" x14ac:dyDescent="0.2">
      <c r="D1" s="2"/>
      <c r="E1" s="2"/>
      <c r="F1" s="3"/>
      <c r="G1" s="2"/>
      <c r="H1" s="2"/>
      <c r="I1" s="2"/>
      <c r="J1" s="3"/>
      <c r="K1" s="2"/>
    </row>
    <row r="2" spans="1:28" ht="16.5" thickBot="1" x14ac:dyDescent="0.3">
      <c r="A2" s="4" t="s">
        <v>13</v>
      </c>
      <c r="D2" s="2"/>
      <c r="E2" s="5"/>
      <c r="F2" s="2"/>
      <c r="G2" s="6"/>
      <c r="H2" s="2"/>
      <c r="I2" s="5"/>
      <c r="J2" s="2"/>
      <c r="K2" s="6"/>
    </row>
    <row r="3" spans="1:28" ht="15.75" x14ac:dyDescent="0.25">
      <c r="A3" s="78"/>
      <c r="B3" s="79"/>
      <c r="D3" s="2"/>
      <c r="E3" s="5"/>
      <c r="F3" s="2"/>
      <c r="G3" s="6"/>
      <c r="H3" s="2"/>
      <c r="I3" s="5"/>
      <c r="J3" s="2"/>
      <c r="K3" s="6"/>
    </row>
    <row r="4" spans="1:28" x14ac:dyDescent="0.2">
      <c r="A4" s="15" t="s">
        <v>87</v>
      </c>
      <c r="B4" s="102">
        <v>85</v>
      </c>
      <c r="D4" s="2"/>
      <c r="E4" s="5"/>
      <c r="F4" s="2"/>
      <c r="G4" s="6"/>
      <c r="H4" s="2"/>
      <c r="I4" s="5"/>
      <c r="J4" s="2"/>
      <c r="K4" s="6"/>
    </row>
    <row r="5" spans="1:28" x14ac:dyDescent="0.2">
      <c r="A5" s="15" t="s">
        <v>55</v>
      </c>
      <c r="B5" s="102">
        <v>1150</v>
      </c>
      <c r="D5" s="2"/>
      <c r="E5" s="5"/>
      <c r="F5" s="2"/>
      <c r="G5" s="6"/>
      <c r="H5" s="2"/>
      <c r="I5" s="5"/>
      <c r="J5" s="2"/>
      <c r="K5" s="6"/>
    </row>
    <row r="6" spans="1:28" x14ac:dyDescent="0.2">
      <c r="A6" s="50" t="s">
        <v>56</v>
      </c>
      <c r="B6" s="103">
        <v>0.75</v>
      </c>
      <c r="D6" s="2"/>
      <c r="E6" s="5"/>
      <c r="F6" s="2"/>
      <c r="G6" s="6"/>
      <c r="H6" s="2"/>
      <c r="I6" s="5"/>
      <c r="J6" s="2"/>
      <c r="K6" s="6"/>
    </row>
    <row r="7" spans="1:28" x14ac:dyDescent="0.2">
      <c r="A7" s="50" t="s">
        <v>52</v>
      </c>
      <c r="B7" s="104">
        <v>19</v>
      </c>
      <c r="D7" s="2"/>
      <c r="E7" s="5"/>
      <c r="F7" s="2"/>
      <c r="G7" s="6"/>
      <c r="H7" s="2"/>
      <c r="I7" s="5"/>
      <c r="J7" s="2"/>
      <c r="K7" s="6"/>
    </row>
    <row r="8" spans="1:28" ht="15.75" thickBot="1" x14ac:dyDescent="0.25">
      <c r="A8" s="62" t="s">
        <v>53</v>
      </c>
      <c r="B8" s="105">
        <v>80</v>
      </c>
    </row>
    <row r="9" spans="1:28" x14ac:dyDescent="0.2">
      <c r="A9" s="2"/>
      <c r="B9" s="7"/>
    </row>
    <row r="10" spans="1:28" ht="16.5" thickBot="1" x14ac:dyDescent="0.3">
      <c r="A10" s="4" t="s">
        <v>14</v>
      </c>
      <c r="B10" s="2"/>
    </row>
    <row r="11" spans="1:28" x14ac:dyDescent="0.2">
      <c r="A11" s="48"/>
      <c r="B11" s="49"/>
      <c r="C11" s="90">
        <v>40909</v>
      </c>
      <c r="D11" s="90">
        <v>40923</v>
      </c>
      <c r="E11" s="90">
        <v>40940</v>
      </c>
      <c r="F11" s="90">
        <v>40954</v>
      </c>
      <c r="G11" s="90">
        <v>40969</v>
      </c>
      <c r="H11" s="90">
        <v>40983</v>
      </c>
      <c r="I11" s="90">
        <v>41000</v>
      </c>
      <c r="J11" s="90">
        <v>41014</v>
      </c>
      <c r="K11" s="90">
        <v>41030</v>
      </c>
      <c r="L11" s="90">
        <v>41044</v>
      </c>
      <c r="M11" s="90">
        <v>41061</v>
      </c>
      <c r="N11" s="90">
        <v>41075</v>
      </c>
      <c r="O11" s="91">
        <v>41091</v>
      </c>
      <c r="P11" s="91">
        <v>41105</v>
      </c>
      <c r="Q11" s="91">
        <v>41122</v>
      </c>
      <c r="R11" s="91">
        <v>41136</v>
      </c>
      <c r="S11" s="91">
        <v>41153</v>
      </c>
      <c r="T11" s="91">
        <v>41167</v>
      </c>
      <c r="U11" s="91">
        <v>41183</v>
      </c>
      <c r="V11" s="91">
        <v>41197</v>
      </c>
      <c r="W11" s="91">
        <v>41214</v>
      </c>
      <c r="X11" s="91">
        <v>41228</v>
      </c>
      <c r="Y11" s="91">
        <v>41244</v>
      </c>
      <c r="Z11" s="92">
        <v>41258</v>
      </c>
      <c r="AA11" s="96">
        <v>41275</v>
      </c>
    </row>
    <row r="12" spans="1:28" x14ac:dyDescent="0.2">
      <c r="A12" s="72"/>
      <c r="B12" s="73"/>
      <c r="C12" s="85">
        <f>D11-C11</f>
        <v>14</v>
      </c>
      <c r="D12" s="85">
        <f t="shared" ref="D12:Z12" si="0">E11-D11</f>
        <v>17</v>
      </c>
      <c r="E12" s="85">
        <f t="shared" si="0"/>
        <v>14</v>
      </c>
      <c r="F12" s="85">
        <f t="shared" si="0"/>
        <v>15</v>
      </c>
      <c r="G12" s="85">
        <f t="shared" si="0"/>
        <v>14</v>
      </c>
      <c r="H12" s="85">
        <f t="shared" si="0"/>
        <v>17</v>
      </c>
      <c r="I12" s="85">
        <f t="shared" si="0"/>
        <v>14</v>
      </c>
      <c r="J12" s="85">
        <f t="shared" si="0"/>
        <v>16</v>
      </c>
      <c r="K12" s="85">
        <f t="shared" si="0"/>
        <v>14</v>
      </c>
      <c r="L12" s="85">
        <f t="shared" si="0"/>
        <v>17</v>
      </c>
      <c r="M12" s="85">
        <f t="shared" si="0"/>
        <v>14</v>
      </c>
      <c r="N12" s="85">
        <f t="shared" si="0"/>
        <v>16</v>
      </c>
      <c r="O12" s="85">
        <f t="shared" si="0"/>
        <v>14</v>
      </c>
      <c r="P12" s="85">
        <f t="shared" si="0"/>
        <v>17</v>
      </c>
      <c r="Q12" s="85">
        <f t="shared" si="0"/>
        <v>14</v>
      </c>
      <c r="R12" s="85">
        <f t="shared" si="0"/>
        <v>17</v>
      </c>
      <c r="S12" s="85">
        <f t="shared" si="0"/>
        <v>14</v>
      </c>
      <c r="T12" s="85">
        <f t="shared" si="0"/>
        <v>16</v>
      </c>
      <c r="U12" s="85">
        <f t="shared" si="0"/>
        <v>14</v>
      </c>
      <c r="V12" s="85">
        <f t="shared" si="0"/>
        <v>17</v>
      </c>
      <c r="W12" s="85">
        <f t="shared" si="0"/>
        <v>14</v>
      </c>
      <c r="X12" s="85">
        <f t="shared" si="0"/>
        <v>16</v>
      </c>
      <c r="Y12" s="85">
        <f t="shared" si="0"/>
        <v>14</v>
      </c>
      <c r="Z12" s="93">
        <f t="shared" si="0"/>
        <v>17</v>
      </c>
    </row>
    <row r="13" spans="1:28" s="2" customFormat="1" x14ac:dyDescent="0.2">
      <c r="A13" s="50" t="s">
        <v>26</v>
      </c>
      <c r="B13" s="51"/>
      <c r="C13" s="106">
        <v>1</v>
      </c>
      <c r="D13" s="106">
        <v>1</v>
      </c>
      <c r="E13" s="106">
        <v>1</v>
      </c>
      <c r="F13" s="106">
        <v>0.99</v>
      </c>
      <c r="G13" s="106">
        <v>0.98</v>
      </c>
      <c r="H13" s="106">
        <v>0.97</v>
      </c>
      <c r="I13" s="106">
        <v>0.96</v>
      </c>
      <c r="J13" s="106">
        <v>0.95</v>
      </c>
      <c r="K13" s="106">
        <v>0.95</v>
      </c>
      <c r="L13" s="106">
        <v>0.95</v>
      </c>
      <c r="M13" s="106">
        <v>0.95</v>
      </c>
      <c r="N13" s="106">
        <v>0.95</v>
      </c>
      <c r="O13" s="106">
        <v>0.95</v>
      </c>
      <c r="P13" s="106">
        <v>0.95</v>
      </c>
      <c r="Q13" s="106">
        <v>0.95</v>
      </c>
      <c r="R13" s="106">
        <v>0.95</v>
      </c>
      <c r="S13" s="106">
        <v>0.95</v>
      </c>
      <c r="T13" s="106">
        <v>0.95</v>
      </c>
      <c r="U13" s="106">
        <v>0.95</v>
      </c>
      <c r="V13" s="106">
        <v>0.95</v>
      </c>
      <c r="W13" s="106">
        <v>0.95</v>
      </c>
      <c r="X13" s="106">
        <v>0.95</v>
      </c>
      <c r="Y13" s="106">
        <v>0.95</v>
      </c>
      <c r="Z13" s="103">
        <v>1</v>
      </c>
    </row>
    <row r="14" spans="1:28" s="2" customFormat="1" x14ac:dyDescent="0.2">
      <c r="A14" s="50" t="s">
        <v>92</v>
      </c>
      <c r="B14" s="51"/>
      <c r="C14" s="106">
        <v>0</v>
      </c>
      <c r="D14" s="106">
        <v>0</v>
      </c>
      <c r="E14" s="106">
        <v>0.5</v>
      </c>
      <c r="F14" s="106">
        <v>0.8</v>
      </c>
      <c r="G14" s="106">
        <v>0.95</v>
      </c>
      <c r="H14" s="106">
        <v>1</v>
      </c>
      <c r="I14" s="106">
        <v>1</v>
      </c>
      <c r="J14" s="106">
        <v>1</v>
      </c>
      <c r="K14" s="106">
        <v>1</v>
      </c>
      <c r="L14" s="106">
        <v>1</v>
      </c>
      <c r="M14" s="106">
        <v>1</v>
      </c>
      <c r="N14" s="106">
        <v>1</v>
      </c>
      <c r="O14" s="106">
        <v>1</v>
      </c>
      <c r="P14" s="106">
        <v>1</v>
      </c>
      <c r="Q14" s="106">
        <v>1</v>
      </c>
      <c r="R14" s="106">
        <v>1</v>
      </c>
      <c r="S14" s="106">
        <v>1</v>
      </c>
      <c r="T14" s="106">
        <v>1</v>
      </c>
      <c r="U14" s="106">
        <v>1</v>
      </c>
      <c r="V14" s="106">
        <v>1</v>
      </c>
      <c r="W14" s="106">
        <v>1</v>
      </c>
      <c r="X14" s="106">
        <v>0.95</v>
      </c>
      <c r="Y14" s="106">
        <v>0.85</v>
      </c>
      <c r="Z14" s="103">
        <v>0</v>
      </c>
    </row>
    <row r="15" spans="1:28" s="2" customFormat="1" x14ac:dyDescent="0.2">
      <c r="A15" s="50" t="s">
        <v>27</v>
      </c>
      <c r="B15" s="51"/>
      <c r="C15" s="74">
        <f>$B$4*C13</f>
        <v>85</v>
      </c>
      <c r="D15" s="74">
        <f t="shared" ref="D15:N15" si="1">$B$4*D13</f>
        <v>85</v>
      </c>
      <c r="E15" s="74">
        <f t="shared" si="1"/>
        <v>85</v>
      </c>
      <c r="F15" s="74">
        <f t="shared" si="1"/>
        <v>84.15</v>
      </c>
      <c r="G15" s="74">
        <f t="shared" si="1"/>
        <v>83.3</v>
      </c>
      <c r="H15" s="74">
        <f t="shared" si="1"/>
        <v>82.45</v>
      </c>
      <c r="I15" s="74">
        <f t="shared" si="1"/>
        <v>81.599999999999994</v>
      </c>
      <c r="J15" s="74">
        <f t="shared" si="1"/>
        <v>80.75</v>
      </c>
      <c r="K15" s="74">
        <f t="shared" si="1"/>
        <v>80.75</v>
      </c>
      <c r="L15" s="74">
        <f t="shared" si="1"/>
        <v>80.75</v>
      </c>
      <c r="M15" s="74">
        <f t="shared" si="1"/>
        <v>80.75</v>
      </c>
      <c r="N15" s="74">
        <f t="shared" si="1"/>
        <v>80.75</v>
      </c>
      <c r="O15" s="74">
        <f t="shared" ref="O15:Z15" si="2">$B$4*O13</f>
        <v>80.75</v>
      </c>
      <c r="P15" s="74">
        <f t="shared" si="2"/>
        <v>80.75</v>
      </c>
      <c r="Q15" s="74">
        <f t="shared" si="2"/>
        <v>80.75</v>
      </c>
      <c r="R15" s="74">
        <f t="shared" si="2"/>
        <v>80.75</v>
      </c>
      <c r="S15" s="74">
        <f t="shared" si="2"/>
        <v>80.75</v>
      </c>
      <c r="T15" s="74">
        <f t="shared" si="2"/>
        <v>80.75</v>
      </c>
      <c r="U15" s="74">
        <f t="shared" si="2"/>
        <v>80.75</v>
      </c>
      <c r="V15" s="74">
        <f t="shared" si="2"/>
        <v>80.75</v>
      </c>
      <c r="W15" s="74">
        <f t="shared" si="2"/>
        <v>80.75</v>
      </c>
      <c r="X15" s="74">
        <f t="shared" si="2"/>
        <v>80.75</v>
      </c>
      <c r="Y15" s="74">
        <f t="shared" si="2"/>
        <v>80.75</v>
      </c>
      <c r="Z15" s="94">
        <f t="shared" si="2"/>
        <v>85</v>
      </c>
      <c r="AB15" s="97">
        <f>AVERAGE(C15:Z15)</f>
        <v>81.8125</v>
      </c>
    </row>
    <row r="16" spans="1:28" s="2" customFormat="1" x14ac:dyDescent="0.2">
      <c r="A16" s="50" t="s">
        <v>57</v>
      </c>
      <c r="B16" s="51"/>
      <c r="C16" s="107">
        <v>0</v>
      </c>
      <c r="D16" s="107">
        <v>0</v>
      </c>
      <c r="E16" s="107">
        <v>30</v>
      </c>
      <c r="F16" s="108">
        <v>45</v>
      </c>
      <c r="G16" s="108">
        <v>50</v>
      </c>
      <c r="H16" s="108">
        <v>52</v>
      </c>
      <c r="I16" s="108">
        <v>55</v>
      </c>
      <c r="J16" s="108">
        <v>58</v>
      </c>
      <c r="K16" s="108">
        <v>57</v>
      </c>
      <c r="L16" s="108">
        <v>55</v>
      </c>
      <c r="M16" s="108">
        <v>50</v>
      </c>
      <c r="N16" s="108">
        <v>45</v>
      </c>
      <c r="O16" s="108">
        <v>40</v>
      </c>
      <c r="P16" s="108">
        <v>40</v>
      </c>
      <c r="Q16" s="108">
        <v>38</v>
      </c>
      <c r="R16" s="108">
        <v>38</v>
      </c>
      <c r="S16" s="108">
        <v>38</v>
      </c>
      <c r="T16" s="108">
        <v>35</v>
      </c>
      <c r="U16" s="108">
        <v>35</v>
      </c>
      <c r="V16" s="108">
        <v>35</v>
      </c>
      <c r="W16" s="108">
        <v>30</v>
      </c>
      <c r="X16" s="108">
        <v>30</v>
      </c>
      <c r="Y16" s="108">
        <v>25</v>
      </c>
      <c r="Z16" s="109">
        <v>0</v>
      </c>
    </row>
    <row r="17" spans="1:179" hidden="1" x14ac:dyDescent="0.2">
      <c r="A17" s="15" t="s">
        <v>48</v>
      </c>
      <c r="B17" s="47"/>
      <c r="C17" s="75">
        <f t="shared" ref="C17:N17" si="3">IF(C16=0,0.0215*$B$5,IF($B5=850,VLOOKUP(C16,$G$302:$H$382,2,FALSE)))</f>
        <v>24.724999999999998</v>
      </c>
      <c r="D17" s="75">
        <f t="shared" si="3"/>
        <v>24.724999999999998</v>
      </c>
      <c r="E17" s="75" t="b">
        <f t="shared" si="3"/>
        <v>0</v>
      </c>
      <c r="F17" s="75" t="b">
        <f t="shared" si="3"/>
        <v>0</v>
      </c>
      <c r="G17" s="75" t="b">
        <f t="shared" si="3"/>
        <v>0</v>
      </c>
      <c r="H17" s="75" t="b">
        <f t="shared" si="3"/>
        <v>0</v>
      </c>
      <c r="I17" s="75" t="b">
        <f t="shared" si="3"/>
        <v>0</v>
      </c>
      <c r="J17" s="75" t="b">
        <f t="shared" si="3"/>
        <v>0</v>
      </c>
      <c r="K17" s="75" t="b">
        <f t="shared" si="3"/>
        <v>0</v>
      </c>
      <c r="L17" s="75" t="b">
        <f t="shared" si="3"/>
        <v>0</v>
      </c>
      <c r="M17" s="75" t="b">
        <f t="shared" si="3"/>
        <v>0</v>
      </c>
      <c r="N17" s="75" t="b">
        <f t="shared" si="3"/>
        <v>0</v>
      </c>
      <c r="O17" s="75" t="b">
        <f t="shared" ref="O17:Z17" si="4">IF(O16=0,0.0215*$B$5,IF($B5=850,VLOOKUP(O16,$G$302:$H$382,2,FALSE)))</f>
        <v>0</v>
      </c>
      <c r="P17" s="75" t="b">
        <f t="shared" si="4"/>
        <v>0</v>
      </c>
      <c r="Q17" s="75" t="b">
        <f t="shared" si="4"/>
        <v>0</v>
      </c>
      <c r="R17" s="75" t="b">
        <f t="shared" si="4"/>
        <v>0</v>
      </c>
      <c r="S17" s="75" t="b">
        <f t="shared" si="4"/>
        <v>0</v>
      </c>
      <c r="T17" s="75" t="b">
        <f t="shared" si="4"/>
        <v>0</v>
      </c>
      <c r="U17" s="75" t="b">
        <f t="shared" si="4"/>
        <v>0</v>
      </c>
      <c r="V17" s="75" t="b">
        <f t="shared" si="4"/>
        <v>0</v>
      </c>
      <c r="W17" s="75" t="b">
        <f t="shared" si="4"/>
        <v>0</v>
      </c>
      <c r="X17" s="75" t="b">
        <f t="shared" si="4"/>
        <v>0</v>
      </c>
      <c r="Y17" s="75" t="b">
        <f t="shared" si="4"/>
        <v>0</v>
      </c>
      <c r="Z17" s="95">
        <f t="shared" si="4"/>
        <v>24.724999999999998</v>
      </c>
    </row>
    <row r="18" spans="1:179" hidden="1" x14ac:dyDescent="0.2">
      <c r="A18" s="15" t="s">
        <v>49</v>
      </c>
      <c r="B18" s="47"/>
      <c r="C18" s="75">
        <f t="shared" ref="C18:N18" si="5">IF(C16=0,0.0215*$B$5,IF($B$5=1000,VLOOKUP(C16,$C$302:$D$382,2,FALSE)))</f>
        <v>24.724999999999998</v>
      </c>
      <c r="D18" s="75">
        <f t="shared" si="5"/>
        <v>24.724999999999998</v>
      </c>
      <c r="E18" s="75" t="b">
        <f t="shared" si="5"/>
        <v>0</v>
      </c>
      <c r="F18" s="75" t="b">
        <f t="shared" si="5"/>
        <v>0</v>
      </c>
      <c r="G18" s="75" t="b">
        <f t="shared" si="5"/>
        <v>0</v>
      </c>
      <c r="H18" s="75" t="b">
        <f t="shared" si="5"/>
        <v>0</v>
      </c>
      <c r="I18" s="75" t="b">
        <f t="shared" si="5"/>
        <v>0</v>
      </c>
      <c r="J18" s="75" t="b">
        <f t="shared" si="5"/>
        <v>0</v>
      </c>
      <c r="K18" s="75" t="b">
        <f t="shared" si="5"/>
        <v>0</v>
      </c>
      <c r="L18" s="75" t="b">
        <f t="shared" si="5"/>
        <v>0</v>
      </c>
      <c r="M18" s="75" t="b">
        <f t="shared" si="5"/>
        <v>0</v>
      </c>
      <c r="N18" s="75" t="b">
        <f t="shared" si="5"/>
        <v>0</v>
      </c>
      <c r="O18" s="75" t="b">
        <f t="shared" ref="O18:Z18" si="6">IF(O16=0,0.0215*$B$5,IF($B$5=1000,VLOOKUP(O16,$C$302:$D$382,2,FALSE)))</f>
        <v>0</v>
      </c>
      <c r="P18" s="75" t="b">
        <f t="shared" si="6"/>
        <v>0</v>
      </c>
      <c r="Q18" s="75" t="b">
        <f t="shared" si="6"/>
        <v>0</v>
      </c>
      <c r="R18" s="75" t="b">
        <f t="shared" si="6"/>
        <v>0</v>
      </c>
      <c r="S18" s="75" t="b">
        <f t="shared" si="6"/>
        <v>0</v>
      </c>
      <c r="T18" s="75" t="b">
        <f t="shared" si="6"/>
        <v>0</v>
      </c>
      <c r="U18" s="75" t="b">
        <f t="shared" si="6"/>
        <v>0</v>
      </c>
      <c r="V18" s="75" t="b">
        <f t="shared" si="6"/>
        <v>0</v>
      </c>
      <c r="W18" s="75" t="b">
        <f t="shared" si="6"/>
        <v>0</v>
      </c>
      <c r="X18" s="75" t="b">
        <f t="shared" si="6"/>
        <v>0</v>
      </c>
      <c r="Y18" s="75" t="b">
        <f t="shared" si="6"/>
        <v>0</v>
      </c>
      <c r="Z18" s="95">
        <f t="shared" si="6"/>
        <v>24.724999999999998</v>
      </c>
    </row>
    <row r="19" spans="1:179" hidden="1" x14ac:dyDescent="0.2">
      <c r="A19" s="15" t="s">
        <v>50</v>
      </c>
      <c r="B19" s="47"/>
      <c r="C19" s="75">
        <f t="shared" ref="C19:N19" si="7">IF(C16=0,0.0215*$B$5,IF($B$5=1150,VLOOKUP(C16,$C$383:$D$463,2,FALSE)))</f>
        <v>24.724999999999998</v>
      </c>
      <c r="D19" s="75">
        <f t="shared" si="7"/>
        <v>24.724999999999998</v>
      </c>
      <c r="E19" s="75">
        <f t="shared" si="7"/>
        <v>32.5</v>
      </c>
      <c r="F19" s="75">
        <f t="shared" si="7"/>
        <v>36.999999999999957</v>
      </c>
      <c r="G19" s="75">
        <f t="shared" si="7"/>
        <v>38.499999999999943</v>
      </c>
      <c r="H19" s="75">
        <f t="shared" si="7"/>
        <v>39.099999999999937</v>
      </c>
      <c r="I19" s="75">
        <f t="shared" si="7"/>
        <v>39.999999999999929</v>
      </c>
      <c r="J19" s="75">
        <f t="shared" si="7"/>
        <v>40.89999999999992</v>
      </c>
      <c r="K19" s="75">
        <f t="shared" si="7"/>
        <v>40.599999999999923</v>
      </c>
      <c r="L19" s="75">
        <f t="shared" si="7"/>
        <v>39.999999999999929</v>
      </c>
      <c r="M19" s="75">
        <f t="shared" si="7"/>
        <v>38.499999999999943</v>
      </c>
      <c r="N19" s="75">
        <f t="shared" si="7"/>
        <v>36.999999999999957</v>
      </c>
      <c r="O19" s="75">
        <f t="shared" ref="O19:Z19" si="8">IF(O16=0,0.0215*$B$5,IF($B$5=1150,VLOOKUP(O16,$C$383:$D$463,2,FALSE)))</f>
        <v>35.499999999999972</v>
      </c>
      <c r="P19" s="75">
        <f t="shared" si="8"/>
        <v>35.499999999999972</v>
      </c>
      <c r="Q19" s="75">
        <f t="shared" si="8"/>
        <v>34.899999999999977</v>
      </c>
      <c r="R19" s="75">
        <f t="shared" si="8"/>
        <v>34.899999999999977</v>
      </c>
      <c r="S19" s="75">
        <f t="shared" si="8"/>
        <v>34.899999999999977</v>
      </c>
      <c r="T19" s="75">
        <f t="shared" si="8"/>
        <v>33.999999999999986</v>
      </c>
      <c r="U19" s="75">
        <f t="shared" si="8"/>
        <v>33.999999999999986</v>
      </c>
      <c r="V19" s="75">
        <f t="shared" si="8"/>
        <v>33.999999999999986</v>
      </c>
      <c r="W19" s="75">
        <f t="shared" si="8"/>
        <v>32.5</v>
      </c>
      <c r="X19" s="75">
        <f t="shared" si="8"/>
        <v>32.5</v>
      </c>
      <c r="Y19" s="75">
        <f t="shared" si="8"/>
        <v>31</v>
      </c>
      <c r="Z19" s="95">
        <f t="shared" si="8"/>
        <v>24.724999999999998</v>
      </c>
    </row>
    <row r="20" spans="1:179" hidden="1" x14ac:dyDescent="0.2">
      <c r="A20" s="15" t="s">
        <v>51</v>
      </c>
      <c r="B20" s="47"/>
      <c r="C20" s="75">
        <f t="shared" ref="C20:N20" si="9">IF(C16=0,0.0215*$B$5,IF($B$5=1300,VLOOKUP(C16,$C$464:$D$544,2,FALSE)))</f>
        <v>24.724999999999998</v>
      </c>
      <c r="D20" s="75">
        <f t="shared" si="9"/>
        <v>24.724999999999998</v>
      </c>
      <c r="E20" s="75" t="b">
        <f t="shared" si="9"/>
        <v>0</v>
      </c>
      <c r="F20" s="75" t="b">
        <f t="shared" si="9"/>
        <v>0</v>
      </c>
      <c r="G20" s="75" t="b">
        <f t="shared" si="9"/>
        <v>0</v>
      </c>
      <c r="H20" s="75" t="b">
        <f t="shared" si="9"/>
        <v>0</v>
      </c>
      <c r="I20" s="75" t="b">
        <f t="shared" si="9"/>
        <v>0</v>
      </c>
      <c r="J20" s="75" t="b">
        <f t="shared" si="9"/>
        <v>0</v>
      </c>
      <c r="K20" s="75" t="b">
        <f t="shared" si="9"/>
        <v>0</v>
      </c>
      <c r="L20" s="75" t="b">
        <f t="shared" si="9"/>
        <v>0</v>
      </c>
      <c r="M20" s="75" t="b">
        <f t="shared" si="9"/>
        <v>0</v>
      </c>
      <c r="N20" s="75" t="b">
        <f t="shared" si="9"/>
        <v>0</v>
      </c>
      <c r="O20" s="75" t="b">
        <f t="shared" ref="O20:Z20" si="10">IF(O16=0,0.0215*$B$5,IF($B$5=1300,VLOOKUP(O16,$C$464:$D$544,2,FALSE)))</f>
        <v>0</v>
      </c>
      <c r="P20" s="75" t="b">
        <f t="shared" si="10"/>
        <v>0</v>
      </c>
      <c r="Q20" s="75" t="b">
        <f t="shared" si="10"/>
        <v>0</v>
      </c>
      <c r="R20" s="75" t="b">
        <f t="shared" si="10"/>
        <v>0</v>
      </c>
      <c r="S20" s="75" t="b">
        <f t="shared" si="10"/>
        <v>0</v>
      </c>
      <c r="T20" s="75" t="b">
        <f t="shared" si="10"/>
        <v>0</v>
      </c>
      <c r="U20" s="75" t="b">
        <f t="shared" si="10"/>
        <v>0</v>
      </c>
      <c r="V20" s="75" t="b">
        <f t="shared" si="10"/>
        <v>0</v>
      </c>
      <c r="W20" s="75" t="b">
        <f t="shared" si="10"/>
        <v>0</v>
      </c>
      <c r="X20" s="75" t="b">
        <f t="shared" si="10"/>
        <v>0</v>
      </c>
      <c r="Y20" s="75" t="b">
        <f t="shared" si="10"/>
        <v>0</v>
      </c>
      <c r="Z20" s="95">
        <f t="shared" si="10"/>
        <v>24.724999999999998</v>
      </c>
    </row>
    <row r="21" spans="1:179" x14ac:dyDescent="0.2">
      <c r="A21" s="15" t="s">
        <v>58</v>
      </c>
      <c r="B21" s="47"/>
      <c r="C21" s="75">
        <f>AVERAGE(C17:C20)</f>
        <v>24.724999999999998</v>
      </c>
      <c r="D21" s="75">
        <f t="shared" ref="D21:N21" si="11">AVERAGE(D17:D20)</f>
        <v>24.724999999999998</v>
      </c>
      <c r="E21" s="75">
        <f t="shared" si="11"/>
        <v>32.5</v>
      </c>
      <c r="F21" s="75">
        <f t="shared" si="11"/>
        <v>36.999999999999957</v>
      </c>
      <c r="G21" s="75">
        <f t="shared" si="11"/>
        <v>38.499999999999943</v>
      </c>
      <c r="H21" s="75">
        <f t="shared" si="11"/>
        <v>39.099999999999937</v>
      </c>
      <c r="I21" s="75">
        <f t="shared" si="11"/>
        <v>39.999999999999929</v>
      </c>
      <c r="J21" s="75">
        <f t="shared" si="11"/>
        <v>40.89999999999992</v>
      </c>
      <c r="K21" s="75">
        <f t="shared" si="11"/>
        <v>40.599999999999923</v>
      </c>
      <c r="L21" s="75">
        <f t="shared" si="11"/>
        <v>39.999999999999929</v>
      </c>
      <c r="M21" s="75">
        <f t="shared" si="11"/>
        <v>38.499999999999943</v>
      </c>
      <c r="N21" s="75">
        <f t="shared" si="11"/>
        <v>36.999999999999957</v>
      </c>
      <c r="O21" s="75">
        <f t="shared" ref="O21:Z21" si="12">AVERAGE(O17:O20)</f>
        <v>35.499999999999972</v>
      </c>
      <c r="P21" s="75">
        <f t="shared" si="12"/>
        <v>35.499999999999972</v>
      </c>
      <c r="Q21" s="75">
        <f t="shared" si="12"/>
        <v>34.899999999999977</v>
      </c>
      <c r="R21" s="75">
        <f t="shared" si="12"/>
        <v>34.899999999999977</v>
      </c>
      <c r="S21" s="75">
        <f t="shared" si="12"/>
        <v>34.899999999999977</v>
      </c>
      <c r="T21" s="75">
        <f t="shared" si="12"/>
        <v>33.999999999999986</v>
      </c>
      <c r="U21" s="75">
        <f t="shared" si="12"/>
        <v>33.999999999999986</v>
      </c>
      <c r="V21" s="75">
        <f t="shared" si="12"/>
        <v>33.999999999999986</v>
      </c>
      <c r="W21" s="75">
        <f t="shared" si="12"/>
        <v>32.5</v>
      </c>
      <c r="X21" s="75">
        <f t="shared" si="12"/>
        <v>32.5</v>
      </c>
      <c r="Y21" s="75">
        <f t="shared" si="12"/>
        <v>31</v>
      </c>
      <c r="Z21" s="95">
        <f t="shared" si="12"/>
        <v>24.724999999999998</v>
      </c>
    </row>
    <row r="22" spans="1:179" s="2" customFormat="1" x14ac:dyDescent="0.2">
      <c r="A22" s="50" t="s">
        <v>54</v>
      </c>
      <c r="B22" s="76"/>
      <c r="C22" s="110">
        <v>0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1">
        <v>0</v>
      </c>
    </row>
    <row r="23" spans="1:179" x14ac:dyDescent="0.2">
      <c r="A23" s="15" t="s">
        <v>59</v>
      </c>
      <c r="B23" s="47"/>
      <c r="C23" s="16">
        <f t="shared" ref="C23:N23" si="13">IF(C22&lt;=0,C21*C15*C12,C22*C15*C12)</f>
        <v>29422.75</v>
      </c>
      <c r="D23" s="16">
        <f t="shared" si="13"/>
        <v>35727.625</v>
      </c>
      <c r="E23" s="16">
        <f t="shared" si="13"/>
        <v>38675</v>
      </c>
      <c r="F23" s="16">
        <f t="shared" si="13"/>
        <v>46703.249999999949</v>
      </c>
      <c r="G23" s="16">
        <f t="shared" si="13"/>
        <v>44898.699999999932</v>
      </c>
      <c r="H23" s="16">
        <f t="shared" si="13"/>
        <v>54804.514999999919</v>
      </c>
      <c r="I23" s="16">
        <f t="shared" si="13"/>
        <v>45695.99999999992</v>
      </c>
      <c r="J23" s="16">
        <f t="shared" si="13"/>
        <v>52842.799999999894</v>
      </c>
      <c r="K23" s="16">
        <f t="shared" si="13"/>
        <v>45898.299999999916</v>
      </c>
      <c r="L23" s="16">
        <f t="shared" si="13"/>
        <v>54909.999999999898</v>
      </c>
      <c r="M23" s="16">
        <f t="shared" si="13"/>
        <v>43524.249999999935</v>
      </c>
      <c r="N23" s="16">
        <f t="shared" si="13"/>
        <v>47803.999999999942</v>
      </c>
      <c r="O23" s="16">
        <f t="shared" ref="O23:Z23" si="14">IF(O22&lt;=0,O21*O15*O12,O22*O15*O12)</f>
        <v>40132.749999999971</v>
      </c>
      <c r="P23" s="16">
        <f t="shared" si="14"/>
        <v>48732.624999999964</v>
      </c>
      <c r="Q23" s="16">
        <f t="shared" si="14"/>
        <v>39454.449999999975</v>
      </c>
      <c r="R23" s="16">
        <f t="shared" si="14"/>
        <v>47908.974999999969</v>
      </c>
      <c r="S23" s="16">
        <f t="shared" si="14"/>
        <v>39454.449999999975</v>
      </c>
      <c r="T23" s="16">
        <f t="shared" si="14"/>
        <v>43927.999999999978</v>
      </c>
      <c r="U23" s="16">
        <f t="shared" si="14"/>
        <v>38436.999999999978</v>
      </c>
      <c r="V23" s="16">
        <f t="shared" si="14"/>
        <v>46673.499999999978</v>
      </c>
      <c r="W23" s="16">
        <f t="shared" si="14"/>
        <v>36741.25</v>
      </c>
      <c r="X23" s="16">
        <f t="shared" si="14"/>
        <v>41990</v>
      </c>
      <c r="Y23" s="16">
        <f t="shared" si="14"/>
        <v>35045.5</v>
      </c>
      <c r="Z23" s="54">
        <f t="shared" si="14"/>
        <v>35727.625</v>
      </c>
    </row>
    <row r="24" spans="1:179" ht="15.75" thickBot="1" x14ac:dyDescent="0.25">
      <c r="A24" s="23" t="s">
        <v>60</v>
      </c>
      <c r="B24" s="56">
        <f>AA24</f>
        <v>12831.174025974027</v>
      </c>
      <c r="C24" s="77">
        <f>C12*C15*C16*C14</f>
        <v>0</v>
      </c>
      <c r="D24" s="77">
        <f t="shared" ref="D24:Z24" si="15">D12*D15*D16*D14</f>
        <v>0</v>
      </c>
      <c r="E24" s="56">
        <f t="shared" si="15"/>
        <v>17850</v>
      </c>
      <c r="F24" s="56">
        <f t="shared" si="15"/>
        <v>45441</v>
      </c>
      <c r="G24" s="56">
        <f t="shared" si="15"/>
        <v>55394.5</v>
      </c>
      <c r="H24" s="56">
        <f t="shared" si="15"/>
        <v>72885.8</v>
      </c>
      <c r="I24" s="56">
        <f t="shared" si="15"/>
        <v>62831.999999999993</v>
      </c>
      <c r="J24" s="56">
        <f t="shared" si="15"/>
        <v>74936</v>
      </c>
      <c r="K24" s="56">
        <f t="shared" si="15"/>
        <v>64438.5</v>
      </c>
      <c r="L24" s="56">
        <f t="shared" si="15"/>
        <v>75501.25</v>
      </c>
      <c r="M24" s="56">
        <f t="shared" si="15"/>
        <v>56525</v>
      </c>
      <c r="N24" s="56">
        <f t="shared" si="15"/>
        <v>58140</v>
      </c>
      <c r="O24" s="56">
        <f t="shared" si="15"/>
        <v>45220</v>
      </c>
      <c r="P24" s="56">
        <f t="shared" si="15"/>
        <v>54910</v>
      </c>
      <c r="Q24" s="56">
        <f t="shared" si="15"/>
        <v>42959</v>
      </c>
      <c r="R24" s="56">
        <f t="shared" si="15"/>
        <v>52164.5</v>
      </c>
      <c r="S24" s="56">
        <f t="shared" si="15"/>
        <v>42959</v>
      </c>
      <c r="T24" s="56">
        <f t="shared" si="15"/>
        <v>45220</v>
      </c>
      <c r="U24" s="56">
        <f t="shared" si="15"/>
        <v>39567.5</v>
      </c>
      <c r="V24" s="56">
        <f t="shared" si="15"/>
        <v>48046.25</v>
      </c>
      <c r="W24" s="56">
        <f t="shared" si="15"/>
        <v>33915</v>
      </c>
      <c r="X24" s="56">
        <f t="shared" si="15"/>
        <v>36822</v>
      </c>
      <c r="Y24" s="56">
        <f t="shared" si="15"/>
        <v>24023.125</v>
      </c>
      <c r="Z24" s="57">
        <f t="shared" si="15"/>
        <v>0</v>
      </c>
      <c r="AA24" s="98">
        <f>SUM(C24:Z24)/AB15</f>
        <v>12831.174025974027</v>
      </c>
    </row>
    <row r="25" spans="1:179" x14ac:dyDescent="0.2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9" ht="15.75" x14ac:dyDescent="0.25">
      <c r="A26" s="4" t="s">
        <v>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79" ht="15.75" thickBot="1" x14ac:dyDescent="0.25">
      <c r="A27" s="2" t="s">
        <v>61</v>
      </c>
      <c r="B27" s="112">
        <v>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79" s="11" customFormat="1" ht="31.5" customHeight="1" x14ac:dyDescent="0.2">
      <c r="A28" s="67" t="s">
        <v>16</v>
      </c>
      <c r="B28" s="58" t="s">
        <v>10</v>
      </c>
      <c r="C28" s="68" t="s">
        <v>62</v>
      </c>
      <c r="D28" s="68" t="s">
        <v>63</v>
      </c>
      <c r="E28" s="90">
        <v>40909</v>
      </c>
      <c r="F28" s="90">
        <v>40923</v>
      </c>
      <c r="G28" s="90">
        <v>40940</v>
      </c>
      <c r="H28" s="90">
        <v>40954</v>
      </c>
      <c r="I28" s="90">
        <v>40969</v>
      </c>
      <c r="J28" s="90">
        <v>40983</v>
      </c>
      <c r="K28" s="90">
        <v>41000</v>
      </c>
      <c r="L28" s="90">
        <v>41014</v>
      </c>
      <c r="M28" s="90">
        <v>41030</v>
      </c>
      <c r="N28" s="90">
        <v>41044</v>
      </c>
      <c r="O28" s="90">
        <v>41061</v>
      </c>
      <c r="P28" s="90">
        <v>41075</v>
      </c>
      <c r="Q28" s="91">
        <v>41091</v>
      </c>
      <c r="R28" s="91">
        <v>41105</v>
      </c>
      <c r="S28" s="91">
        <v>41122</v>
      </c>
      <c r="T28" s="91">
        <v>41136</v>
      </c>
      <c r="U28" s="91">
        <v>41153</v>
      </c>
      <c r="V28" s="91">
        <v>41167</v>
      </c>
      <c r="W28" s="91">
        <v>41183</v>
      </c>
      <c r="X28" s="91">
        <v>41197</v>
      </c>
      <c r="Y28" s="91">
        <v>41214</v>
      </c>
      <c r="Z28" s="91">
        <v>41228</v>
      </c>
      <c r="AA28" s="91">
        <v>41244</v>
      </c>
      <c r="AB28" s="92">
        <v>41258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</row>
    <row r="29" spans="1:179" s="11" customFormat="1" x14ac:dyDescent="0.2">
      <c r="A29" s="15" t="s">
        <v>9</v>
      </c>
      <c r="B29" s="107">
        <v>14</v>
      </c>
      <c r="C29" s="69">
        <f>AB112</f>
        <v>3.0975000000000001</v>
      </c>
      <c r="D29" s="107">
        <v>3</v>
      </c>
      <c r="E29" s="60">
        <f t="shared" ref="E29:E38" si="16">IF($C29=$D29,C112,C98)</f>
        <v>0</v>
      </c>
      <c r="F29" s="60">
        <f t="shared" ref="F29:T29" si="17">IF($C29=$D29,D112,D98)</f>
        <v>0</v>
      </c>
      <c r="G29" s="60">
        <f t="shared" si="17"/>
        <v>9.6852300242130749</v>
      </c>
      <c r="H29" s="60">
        <f t="shared" si="17"/>
        <v>14.527845036319613</v>
      </c>
      <c r="I29" s="60">
        <f t="shared" si="17"/>
        <v>19.37046004842615</v>
      </c>
      <c r="J29" s="60">
        <f t="shared" si="17"/>
        <v>29.055690072639226</v>
      </c>
      <c r="K29" s="60">
        <f t="shared" si="17"/>
        <v>38.7409200968523</v>
      </c>
      <c r="L29" s="60">
        <f t="shared" si="17"/>
        <v>48.426150121065376</v>
      </c>
      <c r="M29" s="60">
        <f t="shared" si="17"/>
        <v>62.953995157384988</v>
      </c>
      <c r="N29" s="60">
        <f t="shared" si="17"/>
        <v>58.111380145278453</v>
      </c>
      <c r="O29" s="60">
        <f t="shared" si="17"/>
        <v>0</v>
      </c>
      <c r="P29" s="60">
        <f t="shared" si="17"/>
        <v>0</v>
      </c>
      <c r="Q29" s="60">
        <f t="shared" si="17"/>
        <v>0</v>
      </c>
      <c r="R29" s="60">
        <f t="shared" si="17"/>
        <v>0</v>
      </c>
      <c r="S29" s="60">
        <f t="shared" si="17"/>
        <v>0</v>
      </c>
      <c r="T29" s="60">
        <f t="shared" si="17"/>
        <v>0</v>
      </c>
      <c r="U29" s="60">
        <f t="shared" ref="U29:AB38" si="18">IF($C29=$D29,S112,S98)</f>
        <v>0</v>
      </c>
      <c r="V29" s="60">
        <f t="shared" si="18"/>
        <v>4.8426150121065374</v>
      </c>
      <c r="W29" s="60">
        <f t="shared" si="18"/>
        <v>19.37046004842615</v>
      </c>
      <c r="X29" s="60">
        <f t="shared" si="18"/>
        <v>29.055690072639226</v>
      </c>
      <c r="Y29" s="60">
        <f t="shared" si="18"/>
        <v>29.055690072639226</v>
      </c>
      <c r="Z29" s="60">
        <f t="shared" si="18"/>
        <v>19.37046004842615</v>
      </c>
      <c r="AA29" s="60">
        <f t="shared" si="18"/>
        <v>9.6852300242130749</v>
      </c>
      <c r="AB29" s="61">
        <f t="shared" si="18"/>
        <v>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</row>
    <row r="30" spans="1:179" s="11" customFormat="1" x14ac:dyDescent="0.2">
      <c r="A30" s="15" t="s">
        <v>3</v>
      </c>
      <c r="B30" s="107"/>
      <c r="C30" s="69">
        <f t="shared" ref="C30:C38" si="19">AB113</f>
        <v>3.8725000000000001</v>
      </c>
      <c r="D30" s="107"/>
      <c r="E30" s="60">
        <f t="shared" si="16"/>
        <v>0</v>
      </c>
      <c r="F30" s="60">
        <f t="shared" ref="F30:F38" si="20">IF($C30=$D30,D113,D99)</f>
        <v>0</v>
      </c>
      <c r="G30" s="60">
        <f t="shared" ref="G30:G38" si="21">IF($C30=$D30,E113,E99)</f>
        <v>0</v>
      </c>
      <c r="H30" s="60">
        <f t="shared" ref="H30:H38" si="22">IF($C30=$D30,F113,F99)</f>
        <v>0</v>
      </c>
      <c r="I30" s="60">
        <f t="shared" ref="I30:I38" si="23">IF($C30=$D30,G113,G99)</f>
        <v>0</v>
      </c>
      <c r="J30" s="60">
        <f t="shared" ref="J30:J38" si="24">IF($C30=$D30,H113,H99)</f>
        <v>0</v>
      </c>
      <c r="K30" s="60">
        <f t="shared" ref="K30:K38" si="25">IF($C30=$D30,I113,I99)</f>
        <v>0</v>
      </c>
      <c r="L30" s="60">
        <f t="shared" ref="L30:L38" si="26">IF($C30=$D30,J113,J99)</f>
        <v>0</v>
      </c>
      <c r="M30" s="60">
        <f t="shared" ref="M30:M38" si="27">IF($C30=$D30,K113,K99)</f>
        <v>0</v>
      </c>
      <c r="N30" s="60">
        <f t="shared" ref="N30:N38" si="28">IF($C30=$D30,L113,L99)</f>
        <v>0</v>
      </c>
      <c r="O30" s="60">
        <f t="shared" ref="O30:O38" si="29">IF($C30=$D30,M113,M99)</f>
        <v>0</v>
      </c>
      <c r="P30" s="60">
        <f t="shared" ref="P30:T38" si="30">IF($C30=$D30,N113,N99)</f>
        <v>0</v>
      </c>
      <c r="Q30" s="60">
        <f t="shared" si="30"/>
        <v>0</v>
      </c>
      <c r="R30" s="60">
        <f t="shared" si="30"/>
        <v>0</v>
      </c>
      <c r="S30" s="60">
        <f t="shared" si="30"/>
        <v>0</v>
      </c>
      <c r="T30" s="60">
        <f t="shared" si="30"/>
        <v>0</v>
      </c>
      <c r="U30" s="60">
        <f t="shared" si="18"/>
        <v>0</v>
      </c>
      <c r="V30" s="60">
        <f t="shared" si="18"/>
        <v>0</v>
      </c>
      <c r="W30" s="60">
        <f t="shared" si="18"/>
        <v>0</v>
      </c>
      <c r="X30" s="60">
        <f t="shared" si="18"/>
        <v>0</v>
      </c>
      <c r="Y30" s="60">
        <f t="shared" si="18"/>
        <v>0</v>
      </c>
      <c r="Z30" s="60">
        <f t="shared" si="18"/>
        <v>0</v>
      </c>
      <c r="AA30" s="60">
        <f t="shared" si="18"/>
        <v>0</v>
      </c>
      <c r="AB30" s="61">
        <f t="shared" si="18"/>
        <v>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</row>
    <row r="31" spans="1:179" s="11" customFormat="1" x14ac:dyDescent="0.2">
      <c r="A31" s="15" t="s">
        <v>8</v>
      </c>
      <c r="B31" s="107">
        <v>11</v>
      </c>
      <c r="C31" s="69">
        <f t="shared" si="19"/>
        <v>2.8165</v>
      </c>
      <c r="D31" s="107">
        <v>2.25</v>
      </c>
      <c r="E31" s="60">
        <f t="shared" si="16"/>
        <v>0</v>
      </c>
      <c r="F31" s="60">
        <f t="shared" si="20"/>
        <v>3.994319190484644</v>
      </c>
      <c r="G31" s="60">
        <f t="shared" si="21"/>
        <v>5.5920468666785021</v>
      </c>
      <c r="H31" s="60">
        <f t="shared" si="22"/>
        <v>7.988638380969288</v>
      </c>
      <c r="I31" s="60">
        <f t="shared" si="23"/>
        <v>31.954553523877152</v>
      </c>
      <c r="J31" s="60">
        <f t="shared" si="24"/>
        <v>59.914787857269665</v>
      </c>
      <c r="K31" s="60">
        <f t="shared" si="25"/>
        <v>39.943191904846444</v>
      </c>
      <c r="L31" s="60">
        <f t="shared" si="26"/>
        <v>0</v>
      </c>
      <c r="M31" s="60">
        <f t="shared" si="27"/>
        <v>0</v>
      </c>
      <c r="N31" s="60">
        <f t="shared" si="28"/>
        <v>0</v>
      </c>
      <c r="O31" s="60">
        <f t="shared" si="29"/>
        <v>0</v>
      </c>
      <c r="P31" s="60">
        <f t="shared" si="30"/>
        <v>0</v>
      </c>
      <c r="Q31" s="60">
        <f t="shared" si="30"/>
        <v>0</v>
      </c>
      <c r="R31" s="60">
        <f t="shared" si="30"/>
        <v>0</v>
      </c>
      <c r="S31" s="60">
        <f t="shared" si="30"/>
        <v>0</v>
      </c>
      <c r="T31" s="60">
        <f t="shared" si="30"/>
        <v>0</v>
      </c>
      <c r="U31" s="60">
        <f t="shared" si="18"/>
        <v>0</v>
      </c>
      <c r="V31" s="60">
        <f t="shared" si="18"/>
        <v>3.994319190484644</v>
      </c>
      <c r="W31" s="60">
        <f t="shared" si="18"/>
        <v>31.954553523877152</v>
      </c>
      <c r="X31" s="60">
        <f t="shared" si="18"/>
        <v>47.931830285815728</v>
      </c>
      <c r="Y31" s="60">
        <f t="shared" si="18"/>
        <v>31.954553523877152</v>
      </c>
      <c r="Z31" s="60">
        <f t="shared" si="18"/>
        <v>15.977276761938576</v>
      </c>
      <c r="AA31" s="60">
        <f t="shared" si="18"/>
        <v>7.988638380969288</v>
      </c>
      <c r="AB31" s="61">
        <f t="shared" si="18"/>
        <v>3.994319190484644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</row>
    <row r="32" spans="1:179" s="11" customFormat="1" x14ac:dyDescent="0.2">
      <c r="A32" s="15" t="s">
        <v>6</v>
      </c>
      <c r="B32" s="107">
        <v>25</v>
      </c>
      <c r="C32" s="69">
        <f t="shared" si="19"/>
        <v>2.6274999999999999</v>
      </c>
      <c r="D32" s="107">
        <v>3.25</v>
      </c>
      <c r="E32" s="60">
        <f t="shared" si="16"/>
        <v>0</v>
      </c>
      <c r="F32" s="60">
        <f t="shared" si="20"/>
        <v>0</v>
      </c>
      <c r="G32" s="60">
        <f t="shared" si="21"/>
        <v>0</v>
      </c>
      <c r="H32" s="60">
        <f t="shared" si="22"/>
        <v>0</v>
      </c>
      <c r="I32" s="60">
        <f t="shared" si="23"/>
        <v>0</v>
      </c>
      <c r="J32" s="60">
        <f t="shared" si="24"/>
        <v>0</v>
      </c>
      <c r="K32" s="60">
        <f t="shared" si="25"/>
        <v>0</v>
      </c>
      <c r="L32" s="60">
        <f t="shared" si="26"/>
        <v>0</v>
      </c>
      <c r="M32" s="60">
        <f t="shared" si="27"/>
        <v>0</v>
      </c>
      <c r="N32" s="60">
        <f t="shared" si="28"/>
        <v>6.1845861084681255</v>
      </c>
      <c r="O32" s="60">
        <f t="shared" si="29"/>
        <v>68.030447193149385</v>
      </c>
      <c r="P32" s="60">
        <f t="shared" si="30"/>
        <v>123.69172216936251</v>
      </c>
      <c r="Q32" s="60">
        <f t="shared" si="30"/>
        <v>86.584205518553759</v>
      </c>
      <c r="R32" s="60">
        <f t="shared" si="30"/>
        <v>61.845861084681253</v>
      </c>
      <c r="S32" s="60">
        <f t="shared" si="30"/>
        <v>49.476688867745004</v>
      </c>
      <c r="T32" s="60">
        <f t="shared" si="30"/>
        <v>24.738344433872502</v>
      </c>
      <c r="U32" s="60">
        <f t="shared" si="18"/>
        <v>6.1845861084681255</v>
      </c>
      <c r="V32" s="60">
        <f t="shared" si="18"/>
        <v>0</v>
      </c>
      <c r="W32" s="60">
        <f t="shared" si="18"/>
        <v>0</v>
      </c>
      <c r="X32" s="60">
        <f t="shared" si="18"/>
        <v>0</v>
      </c>
      <c r="Y32" s="60">
        <f t="shared" si="18"/>
        <v>0</v>
      </c>
      <c r="Z32" s="60">
        <f t="shared" si="18"/>
        <v>0</v>
      </c>
      <c r="AA32" s="60">
        <f t="shared" si="18"/>
        <v>0</v>
      </c>
      <c r="AB32" s="61">
        <f t="shared" si="18"/>
        <v>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</row>
    <row r="33" spans="1:179" s="11" customFormat="1" x14ac:dyDescent="0.2">
      <c r="A33" s="15" t="s">
        <v>0</v>
      </c>
      <c r="B33" s="107">
        <v>52</v>
      </c>
      <c r="C33" s="69">
        <f t="shared" si="19"/>
        <v>4.0999999999999996</v>
      </c>
      <c r="D33" s="107">
        <v>3.25</v>
      </c>
      <c r="E33" s="60">
        <f t="shared" si="16"/>
        <v>0</v>
      </c>
      <c r="F33" s="60">
        <f t="shared" si="20"/>
        <v>0</v>
      </c>
      <c r="G33" s="60">
        <f t="shared" si="21"/>
        <v>0</v>
      </c>
      <c r="H33" s="60">
        <f t="shared" si="22"/>
        <v>0</v>
      </c>
      <c r="I33" s="60">
        <f t="shared" ref="I33" si="31">IF($C33=$D33,G116,G102)</f>
        <v>3.9634146341463419</v>
      </c>
      <c r="J33" s="60">
        <f t="shared" si="24"/>
        <v>11.890243902439025</v>
      </c>
      <c r="K33" s="60">
        <f t="shared" si="25"/>
        <v>27.743902439024392</v>
      </c>
      <c r="L33" s="60">
        <f t="shared" si="26"/>
        <v>43.59756097560976</v>
      </c>
      <c r="M33" s="60">
        <f t="shared" si="27"/>
        <v>47.560975609756099</v>
      </c>
      <c r="N33" s="60">
        <f t="shared" si="28"/>
        <v>47.560975609756099</v>
      </c>
      <c r="O33" s="60">
        <f t="shared" si="29"/>
        <v>39.634146341463413</v>
      </c>
      <c r="P33" s="60">
        <f t="shared" si="30"/>
        <v>39.634146341463413</v>
      </c>
      <c r="Q33" s="60">
        <f t="shared" si="30"/>
        <v>23.780487804878049</v>
      </c>
      <c r="R33" s="60">
        <f t="shared" si="30"/>
        <v>19.817073170731707</v>
      </c>
      <c r="S33" s="60">
        <f t="shared" si="30"/>
        <v>3.9634146341463419</v>
      </c>
      <c r="T33" s="60">
        <f t="shared" si="30"/>
        <v>0</v>
      </c>
      <c r="U33" s="60">
        <f t="shared" si="18"/>
        <v>0</v>
      </c>
      <c r="V33" s="60">
        <f t="shared" si="18"/>
        <v>15.853658536585368</v>
      </c>
      <c r="W33" s="60">
        <f t="shared" si="18"/>
        <v>31.707317073170735</v>
      </c>
      <c r="X33" s="60">
        <f t="shared" si="18"/>
        <v>31.707317073170735</v>
      </c>
      <c r="Y33" s="60">
        <f t="shared" si="18"/>
        <v>15.853658536585368</v>
      </c>
      <c r="Z33" s="60">
        <f t="shared" si="18"/>
        <v>15.853658536585368</v>
      </c>
      <c r="AA33" s="60">
        <f t="shared" si="18"/>
        <v>3.9634146341463419</v>
      </c>
      <c r="AB33" s="61">
        <f t="shared" si="18"/>
        <v>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</row>
    <row r="34" spans="1:179" s="11" customFormat="1" x14ac:dyDescent="0.2">
      <c r="A34" s="15" t="s">
        <v>4</v>
      </c>
      <c r="B34" s="107">
        <v>0</v>
      </c>
      <c r="C34" s="69">
        <f t="shared" si="19"/>
        <v>2.0270000000000001</v>
      </c>
      <c r="D34" s="107"/>
      <c r="E34" s="60">
        <f t="shared" si="16"/>
        <v>0</v>
      </c>
      <c r="F34" s="60">
        <f t="shared" si="20"/>
        <v>0</v>
      </c>
      <c r="G34" s="60">
        <f t="shared" si="21"/>
        <v>0</v>
      </c>
      <c r="H34" s="60">
        <f t="shared" si="22"/>
        <v>0</v>
      </c>
      <c r="I34" s="60">
        <f t="shared" si="23"/>
        <v>0</v>
      </c>
      <c r="J34" s="60">
        <f t="shared" si="24"/>
        <v>0</v>
      </c>
      <c r="K34" s="60">
        <f t="shared" si="25"/>
        <v>0</v>
      </c>
      <c r="L34" s="60">
        <f t="shared" si="26"/>
        <v>0</v>
      </c>
      <c r="M34" s="60">
        <f t="shared" si="27"/>
        <v>0</v>
      </c>
      <c r="N34" s="60">
        <f t="shared" si="28"/>
        <v>0</v>
      </c>
      <c r="O34" s="60">
        <f t="shared" si="29"/>
        <v>0</v>
      </c>
      <c r="P34" s="60">
        <f t="shared" si="30"/>
        <v>0</v>
      </c>
      <c r="Q34" s="60">
        <f t="shared" si="30"/>
        <v>0</v>
      </c>
      <c r="R34" s="60">
        <f t="shared" si="30"/>
        <v>0</v>
      </c>
      <c r="S34" s="60">
        <f t="shared" si="30"/>
        <v>0</v>
      </c>
      <c r="T34" s="60">
        <f t="shared" si="30"/>
        <v>0</v>
      </c>
      <c r="U34" s="60">
        <f t="shared" si="18"/>
        <v>0</v>
      </c>
      <c r="V34" s="60">
        <f t="shared" si="18"/>
        <v>0</v>
      </c>
      <c r="W34" s="60">
        <f t="shared" si="18"/>
        <v>0</v>
      </c>
      <c r="X34" s="60">
        <f t="shared" si="18"/>
        <v>0</v>
      </c>
      <c r="Y34" s="60">
        <f t="shared" si="18"/>
        <v>0</v>
      </c>
      <c r="Z34" s="60">
        <f t="shared" si="18"/>
        <v>0</v>
      </c>
      <c r="AA34" s="60">
        <f t="shared" si="18"/>
        <v>0</v>
      </c>
      <c r="AB34" s="61">
        <f t="shared" si="18"/>
        <v>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</row>
    <row r="35" spans="1:179" s="11" customFormat="1" x14ac:dyDescent="0.2">
      <c r="A35" s="15" t="s">
        <v>2</v>
      </c>
      <c r="B35" s="107">
        <v>0</v>
      </c>
      <c r="C35" s="69">
        <f t="shared" si="19"/>
        <v>3.7124999999999999</v>
      </c>
      <c r="D35" s="107"/>
      <c r="E35" s="60">
        <f t="shared" si="16"/>
        <v>0</v>
      </c>
      <c r="F35" s="60">
        <f t="shared" si="20"/>
        <v>0</v>
      </c>
      <c r="G35" s="60">
        <f t="shared" si="21"/>
        <v>0</v>
      </c>
      <c r="H35" s="60">
        <f t="shared" si="22"/>
        <v>0</v>
      </c>
      <c r="I35" s="60">
        <f t="shared" si="23"/>
        <v>0</v>
      </c>
      <c r="J35" s="60">
        <f t="shared" si="24"/>
        <v>0</v>
      </c>
      <c r="K35" s="60">
        <f t="shared" si="25"/>
        <v>0</v>
      </c>
      <c r="L35" s="60">
        <f t="shared" si="26"/>
        <v>0</v>
      </c>
      <c r="M35" s="60">
        <f t="shared" si="27"/>
        <v>0</v>
      </c>
      <c r="N35" s="60">
        <f t="shared" si="28"/>
        <v>0</v>
      </c>
      <c r="O35" s="60">
        <f t="shared" si="29"/>
        <v>0</v>
      </c>
      <c r="P35" s="60">
        <f t="shared" si="30"/>
        <v>0</v>
      </c>
      <c r="Q35" s="60">
        <f t="shared" si="30"/>
        <v>0</v>
      </c>
      <c r="R35" s="60">
        <f t="shared" si="30"/>
        <v>0</v>
      </c>
      <c r="S35" s="60">
        <f t="shared" si="30"/>
        <v>0</v>
      </c>
      <c r="T35" s="60">
        <f t="shared" si="30"/>
        <v>0</v>
      </c>
      <c r="U35" s="60">
        <f t="shared" si="18"/>
        <v>0</v>
      </c>
      <c r="V35" s="60">
        <f t="shared" si="18"/>
        <v>0</v>
      </c>
      <c r="W35" s="60">
        <f t="shared" si="18"/>
        <v>0</v>
      </c>
      <c r="X35" s="60">
        <f t="shared" si="18"/>
        <v>0</v>
      </c>
      <c r="Y35" s="60">
        <f t="shared" si="18"/>
        <v>0</v>
      </c>
      <c r="Z35" s="60">
        <f t="shared" si="18"/>
        <v>0</v>
      </c>
      <c r="AA35" s="60">
        <f t="shared" si="18"/>
        <v>0</v>
      </c>
      <c r="AB35" s="61">
        <f t="shared" si="18"/>
        <v>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</row>
    <row r="36" spans="1:179" s="11" customFormat="1" x14ac:dyDescent="0.2">
      <c r="A36" s="15" t="s">
        <v>1</v>
      </c>
      <c r="B36" s="107">
        <v>3</v>
      </c>
      <c r="C36" s="69">
        <f t="shared" si="19"/>
        <v>3.8414999999999999</v>
      </c>
      <c r="D36" s="107">
        <v>3</v>
      </c>
      <c r="E36" s="60">
        <f t="shared" si="16"/>
        <v>0</v>
      </c>
      <c r="F36" s="60">
        <f t="shared" si="20"/>
        <v>0</v>
      </c>
      <c r="G36" s="60">
        <f t="shared" si="21"/>
        <v>0</v>
      </c>
      <c r="H36" s="60">
        <f t="shared" si="22"/>
        <v>0</v>
      </c>
      <c r="I36" s="60">
        <f t="shared" si="23"/>
        <v>5.4666146036704415</v>
      </c>
      <c r="J36" s="60">
        <f t="shared" si="24"/>
        <v>11.714174150722375</v>
      </c>
      <c r="K36" s="60">
        <f t="shared" si="25"/>
        <v>39.047247169074581</v>
      </c>
      <c r="L36" s="60">
        <f t="shared" si="26"/>
        <v>46.8566966028895</v>
      </c>
      <c r="M36" s="60">
        <f t="shared" si="27"/>
        <v>50.761421319796959</v>
      </c>
      <c r="N36" s="60">
        <f t="shared" si="28"/>
        <v>50.761421319796959</v>
      </c>
      <c r="O36" s="60">
        <f t="shared" si="29"/>
        <v>39.047247169074581</v>
      </c>
      <c r="P36" s="60">
        <f t="shared" si="30"/>
        <v>31.237797735259669</v>
      </c>
      <c r="Q36" s="60">
        <f t="shared" si="30"/>
        <v>15.618898867629834</v>
      </c>
      <c r="R36" s="60">
        <f t="shared" si="30"/>
        <v>11.714174150722375</v>
      </c>
      <c r="S36" s="60">
        <f t="shared" si="30"/>
        <v>0</v>
      </c>
      <c r="T36" s="60">
        <f t="shared" si="30"/>
        <v>0</v>
      </c>
      <c r="U36" s="60">
        <f t="shared" si="18"/>
        <v>0</v>
      </c>
      <c r="V36" s="60">
        <f t="shared" si="18"/>
        <v>3.9047247169074586</v>
      </c>
      <c r="W36" s="60">
        <f t="shared" si="18"/>
        <v>19.52362358453729</v>
      </c>
      <c r="X36" s="60">
        <f t="shared" si="18"/>
        <v>31.237797735259669</v>
      </c>
      <c r="Y36" s="60">
        <f t="shared" si="18"/>
        <v>15.618898867629834</v>
      </c>
      <c r="Z36" s="60">
        <f t="shared" si="18"/>
        <v>15.618898867629834</v>
      </c>
      <c r="AA36" s="60">
        <f t="shared" si="18"/>
        <v>3.9047247169074586</v>
      </c>
      <c r="AB36" s="61">
        <f t="shared" si="18"/>
        <v>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</row>
    <row r="37" spans="1:179" s="11" customFormat="1" x14ac:dyDescent="0.2">
      <c r="A37" s="15" t="s">
        <v>5</v>
      </c>
      <c r="B37" s="107">
        <v>0</v>
      </c>
      <c r="C37" s="69">
        <f t="shared" si="19"/>
        <v>3.0495000000000001</v>
      </c>
      <c r="D37" s="107"/>
      <c r="E37" s="60">
        <f t="shared" si="16"/>
        <v>0</v>
      </c>
      <c r="F37" s="60">
        <f t="shared" si="20"/>
        <v>0</v>
      </c>
      <c r="G37" s="60">
        <f t="shared" si="21"/>
        <v>0</v>
      </c>
      <c r="H37" s="60">
        <f t="shared" si="22"/>
        <v>0</v>
      </c>
      <c r="I37" s="60">
        <f t="shared" si="23"/>
        <v>0</v>
      </c>
      <c r="J37" s="60">
        <f t="shared" si="24"/>
        <v>0</v>
      </c>
      <c r="K37" s="60">
        <f t="shared" si="25"/>
        <v>0</v>
      </c>
      <c r="L37" s="60">
        <f t="shared" si="26"/>
        <v>0</v>
      </c>
      <c r="M37" s="60">
        <f t="shared" si="27"/>
        <v>0</v>
      </c>
      <c r="N37" s="60">
        <f t="shared" si="28"/>
        <v>0</v>
      </c>
      <c r="O37" s="60">
        <f t="shared" si="29"/>
        <v>0</v>
      </c>
      <c r="P37" s="60">
        <f t="shared" si="30"/>
        <v>0</v>
      </c>
      <c r="Q37" s="60">
        <f t="shared" si="30"/>
        <v>0</v>
      </c>
      <c r="R37" s="60">
        <f t="shared" si="30"/>
        <v>0</v>
      </c>
      <c r="S37" s="60">
        <f t="shared" si="30"/>
        <v>0</v>
      </c>
      <c r="T37" s="60">
        <f t="shared" si="30"/>
        <v>0</v>
      </c>
      <c r="U37" s="60">
        <f t="shared" si="18"/>
        <v>0</v>
      </c>
      <c r="V37" s="60">
        <f t="shared" si="18"/>
        <v>0</v>
      </c>
      <c r="W37" s="60">
        <f t="shared" si="18"/>
        <v>0</v>
      </c>
      <c r="X37" s="60">
        <f t="shared" si="18"/>
        <v>0</v>
      </c>
      <c r="Y37" s="60">
        <f t="shared" si="18"/>
        <v>0</v>
      </c>
      <c r="Z37" s="60">
        <f t="shared" si="18"/>
        <v>0</v>
      </c>
      <c r="AA37" s="60">
        <f t="shared" si="18"/>
        <v>0</v>
      </c>
      <c r="AB37" s="61">
        <f t="shared" si="18"/>
        <v>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</row>
    <row r="38" spans="1:179" s="11" customFormat="1" ht="15.75" thickBot="1" x14ac:dyDescent="0.25">
      <c r="A38" s="23" t="s">
        <v>7</v>
      </c>
      <c r="B38" s="113">
        <v>0</v>
      </c>
      <c r="C38" s="99">
        <f t="shared" si="19"/>
        <v>2.6615000000000002</v>
      </c>
      <c r="D38" s="113"/>
      <c r="E38" s="70">
        <f t="shared" si="16"/>
        <v>0</v>
      </c>
      <c r="F38" s="70">
        <f t="shared" si="20"/>
        <v>0</v>
      </c>
      <c r="G38" s="70">
        <f t="shared" si="21"/>
        <v>0</v>
      </c>
      <c r="H38" s="70">
        <f t="shared" si="22"/>
        <v>0</v>
      </c>
      <c r="I38" s="70">
        <f t="shared" si="23"/>
        <v>0</v>
      </c>
      <c r="J38" s="70">
        <f t="shared" si="24"/>
        <v>0</v>
      </c>
      <c r="K38" s="70">
        <f t="shared" si="25"/>
        <v>0</v>
      </c>
      <c r="L38" s="70">
        <f t="shared" si="26"/>
        <v>0</v>
      </c>
      <c r="M38" s="70">
        <f t="shared" si="27"/>
        <v>0</v>
      </c>
      <c r="N38" s="70">
        <f t="shared" si="28"/>
        <v>0</v>
      </c>
      <c r="O38" s="70">
        <f t="shared" si="29"/>
        <v>0</v>
      </c>
      <c r="P38" s="70">
        <f t="shared" si="30"/>
        <v>0</v>
      </c>
      <c r="Q38" s="70">
        <f t="shared" si="30"/>
        <v>0</v>
      </c>
      <c r="R38" s="70">
        <f t="shared" si="30"/>
        <v>0</v>
      </c>
      <c r="S38" s="70">
        <f t="shared" si="30"/>
        <v>0</v>
      </c>
      <c r="T38" s="70">
        <f t="shared" si="30"/>
        <v>0</v>
      </c>
      <c r="U38" s="70">
        <f t="shared" si="18"/>
        <v>0</v>
      </c>
      <c r="V38" s="70">
        <f t="shared" si="18"/>
        <v>0</v>
      </c>
      <c r="W38" s="70">
        <f t="shared" si="18"/>
        <v>0</v>
      </c>
      <c r="X38" s="70">
        <f t="shared" si="18"/>
        <v>0</v>
      </c>
      <c r="Y38" s="70">
        <f t="shared" si="18"/>
        <v>0</v>
      </c>
      <c r="Z38" s="70">
        <f t="shared" si="18"/>
        <v>0</v>
      </c>
      <c r="AA38" s="70">
        <f t="shared" si="18"/>
        <v>0</v>
      </c>
      <c r="AB38" s="71">
        <f t="shared" si="18"/>
        <v>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</row>
    <row r="39" spans="1:179" x14ac:dyDescent="0.2">
      <c r="C39" s="1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79" ht="16.5" thickBot="1" x14ac:dyDescent="0.3">
      <c r="A40" s="4" t="s">
        <v>12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79" x14ac:dyDescent="0.2">
      <c r="A41" s="48"/>
      <c r="B41" s="58" t="s">
        <v>29</v>
      </c>
      <c r="C41" s="90">
        <v>40909</v>
      </c>
      <c r="D41" s="90">
        <v>40923</v>
      </c>
      <c r="E41" s="90">
        <v>40940</v>
      </c>
      <c r="F41" s="90">
        <v>40954</v>
      </c>
      <c r="G41" s="90">
        <v>40969</v>
      </c>
      <c r="H41" s="90">
        <v>40983</v>
      </c>
      <c r="I41" s="90">
        <v>41000</v>
      </c>
      <c r="J41" s="90">
        <v>41014</v>
      </c>
      <c r="K41" s="90">
        <v>41030</v>
      </c>
      <c r="L41" s="90">
        <v>41044</v>
      </c>
      <c r="M41" s="90">
        <v>41061</v>
      </c>
      <c r="N41" s="90">
        <v>41075</v>
      </c>
      <c r="O41" s="91">
        <v>41091</v>
      </c>
      <c r="P41" s="91">
        <v>41105</v>
      </c>
      <c r="Q41" s="91">
        <v>41122</v>
      </c>
      <c r="R41" s="91">
        <v>41136</v>
      </c>
      <c r="S41" s="91">
        <v>41153</v>
      </c>
      <c r="T41" s="91">
        <v>41167</v>
      </c>
      <c r="U41" s="91">
        <v>41183</v>
      </c>
      <c r="V41" s="91">
        <v>41197</v>
      </c>
      <c r="W41" s="91">
        <v>41214</v>
      </c>
      <c r="X41" s="91">
        <v>41228</v>
      </c>
      <c r="Y41" s="91">
        <v>41244</v>
      </c>
      <c r="Z41" s="92">
        <v>41258</v>
      </c>
    </row>
    <row r="42" spans="1:179" s="2" customFormat="1" x14ac:dyDescent="0.2">
      <c r="A42" s="50" t="s">
        <v>64</v>
      </c>
      <c r="B42" s="114">
        <v>375</v>
      </c>
      <c r="C42" s="107">
        <v>5</v>
      </c>
      <c r="D42" s="107">
        <v>5</v>
      </c>
      <c r="E42" s="107">
        <v>12</v>
      </c>
      <c r="F42" s="107">
        <v>12</v>
      </c>
      <c r="G42" s="107">
        <v>12</v>
      </c>
      <c r="H42" s="107">
        <v>12</v>
      </c>
      <c r="I42" s="107">
        <v>12</v>
      </c>
      <c r="J42" s="107">
        <v>12</v>
      </c>
      <c r="K42" s="107">
        <v>10.6</v>
      </c>
      <c r="L42" s="107">
        <v>11</v>
      </c>
      <c r="M42" s="107">
        <v>8.5</v>
      </c>
      <c r="N42" s="107">
        <v>7</v>
      </c>
      <c r="O42" s="107">
        <v>5.5</v>
      </c>
      <c r="P42" s="107">
        <v>6</v>
      </c>
      <c r="Q42" s="107">
        <v>7</v>
      </c>
      <c r="R42" s="107">
        <v>11</v>
      </c>
      <c r="S42" s="107">
        <v>12</v>
      </c>
      <c r="T42" s="107">
        <v>12</v>
      </c>
      <c r="U42" s="107">
        <v>11</v>
      </c>
      <c r="V42" s="107">
        <v>12</v>
      </c>
      <c r="W42" s="107">
        <v>11</v>
      </c>
      <c r="X42" s="107">
        <v>12</v>
      </c>
      <c r="Y42" s="107">
        <v>12</v>
      </c>
      <c r="Z42" s="115">
        <v>5</v>
      </c>
    </row>
    <row r="43" spans="1:179" s="2" customFormat="1" x14ac:dyDescent="0.2">
      <c r="A43" s="50" t="s">
        <v>65</v>
      </c>
      <c r="B43" s="114">
        <v>100</v>
      </c>
      <c r="C43" s="107">
        <v>19.7</v>
      </c>
      <c r="D43" s="107">
        <v>19.7</v>
      </c>
      <c r="E43" s="107">
        <v>10</v>
      </c>
      <c r="F43" s="107">
        <v>5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15">
        <v>19.7</v>
      </c>
    </row>
    <row r="44" spans="1:179" s="2" customFormat="1" x14ac:dyDescent="0.2">
      <c r="A44" s="50" t="s">
        <v>66</v>
      </c>
      <c r="B44" s="114">
        <v>275</v>
      </c>
      <c r="C44" s="107"/>
      <c r="D44" s="107"/>
      <c r="E44" s="107">
        <v>4.5</v>
      </c>
      <c r="F44" s="107">
        <v>8</v>
      </c>
      <c r="G44" s="107">
        <v>6.5</v>
      </c>
      <c r="H44" s="107">
        <v>4.0999999999999996</v>
      </c>
      <c r="I44" s="107"/>
      <c r="J44" s="107"/>
      <c r="K44" s="107"/>
      <c r="L44" s="108"/>
      <c r="M44" s="108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>
        <v>5</v>
      </c>
      <c r="Y44" s="107">
        <v>5</v>
      </c>
      <c r="Z44" s="115"/>
    </row>
    <row r="45" spans="1:179" s="2" customFormat="1" x14ac:dyDescent="0.2">
      <c r="A45" s="50" t="s">
        <v>67</v>
      </c>
      <c r="B45" s="114">
        <v>70</v>
      </c>
      <c r="C45" s="107"/>
      <c r="D45" s="107"/>
      <c r="E45" s="107">
        <v>13</v>
      </c>
      <c r="F45" s="107">
        <v>14</v>
      </c>
      <c r="G45" s="107">
        <v>12</v>
      </c>
      <c r="H45" s="107">
        <v>11</v>
      </c>
      <c r="I45" s="107">
        <v>3</v>
      </c>
      <c r="J45" s="107">
        <v>1.9</v>
      </c>
      <c r="K45" s="107"/>
      <c r="L45" s="107"/>
      <c r="M45" s="107"/>
      <c r="N45" s="107"/>
      <c r="O45" s="107"/>
      <c r="P45" s="107">
        <v>9.5</v>
      </c>
      <c r="Q45" s="107">
        <v>14.9</v>
      </c>
      <c r="R45" s="107">
        <v>9</v>
      </c>
      <c r="S45" s="107">
        <v>3</v>
      </c>
      <c r="T45" s="107">
        <v>12</v>
      </c>
      <c r="U45" s="107"/>
      <c r="V45" s="107"/>
      <c r="W45" s="107">
        <v>5.5</v>
      </c>
      <c r="X45" s="107">
        <v>4.5</v>
      </c>
      <c r="Y45" s="107">
        <v>10</v>
      </c>
      <c r="Z45" s="115"/>
    </row>
    <row r="46" spans="1:179" s="2" customFormat="1" x14ac:dyDescent="0.2">
      <c r="A46" s="50" t="s">
        <v>68</v>
      </c>
      <c r="B46" s="114">
        <v>35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9.9</v>
      </c>
      <c r="S46" s="107">
        <v>18.899999999999999</v>
      </c>
      <c r="T46" s="107">
        <v>2</v>
      </c>
      <c r="U46" s="107"/>
      <c r="V46" s="107"/>
      <c r="W46" s="107"/>
      <c r="X46" s="107"/>
      <c r="Y46" s="107"/>
      <c r="Z46" s="115"/>
    </row>
    <row r="47" spans="1:179" s="2" customFormat="1" x14ac:dyDescent="0.2">
      <c r="A47" s="50" t="s">
        <v>69</v>
      </c>
      <c r="B47" s="51"/>
      <c r="C47" s="52">
        <f t="shared" ref="C47:N47" si="32">C56</f>
        <v>0</v>
      </c>
      <c r="D47" s="52">
        <f t="shared" si="32"/>
        <v>0.31926911176538159</v>
      </c>
      <c r="E47" s="52">
        <f t="shared" si="32"/>
        <v>1.7391682576980581</v>
      </c>
      <c r="F47" s="52">
        <f t="shared" si="32"/>
        <v>2.4228805334449879</v>
      </c>
      <c r="G47" s="52">
        <f t="shared" si="32"/>
        <v>7.6096992877602272</v>
      </c>
      <c r="H47" s="52">
        <f t="shared" si="32"/>
        <v>12.879402200743462</v>
      </c>
      <c r="I47" s="52">
        <f t="shared" si="32"/>
        <v>23.360042836817417</v>
      </c>
      <c r="J47" s="52">
        <f t="shared" si="32"/>
        <v>25.076546674512816</v>
      </c>
      <c r="K47" s="52">
        <f t="shared" si="32"/>
        <v>32.570999330062826</v>
      </c>
      <c r="L47" s="52">
        <f t="shared" si="32"/>
        <v>27.487236706850663</v>
      </c>
      <c r="M47" s="52">
        <f t="shared" si="32"/>
        <v>36.026735582898347</v>
      </c>
      <c r="N47" s="52">
        <f t="shared" si="32"/>
        <v>42.641882043775055</v>
      </c>
      <c r="O47" s="52">
        <f t="shared" ref="O47:Z47" si="33">O56</f>
        <v>32.025206195855034</v>
      </c>
      <c r="P47" s="52">
        <f t="shared" si="33"/>
        <v>19.977167708392713</v>
      </c>
      <c r="Q47" s="52">
        <f t="shared" si="33"/>
        <v>13.402614080519212</v>
      </c>
      <c r="R47" s="52">
        <f t="shared" si="33"/>
        <v>4.730515690323462</v>
      </c>
      <c r="S47" s="52">
        <f t="shared" si="33"/>
        <v>1.4360494059910509</v>
      </c>
      <c r="T47" s="52">
        <f t="shared" si="33"/>
        <v>7.7030221848597789</v>
      </c>
      <c r="U47" s="52">
        <f t="shared" si="33"/>
        <v>21.641218773985493</v>
      </c>
      <c r="V47" s="52">
        <f t="shared" si="33"/>
        <v>20.472408369551324</v>
      </c>
      <c r="W47" s="52">
        <f t="shared" si="33"/>
        <v>15.134922819983835</v>
      </c>
      <c r="X47" s="52">
        <f t="shared" si="33"/>
        <v>10.712790997235683</v>
      </c>
      <c r="Y47" s="52">
        <f t="shared" si="33"/>
        <v>4.0985756438635672</v>
      </c>
      <c r="Z47" s="53">
        <f t="shared" si="33"/>
        <v>0.31926911176538159</v>
      </c>
    </row>
    <row r="48" spans="1:179" s="2" customFormat="1" x14ac:dyDescent="0.2">
      <c r="A48" s="50" t="s">
        <v>70</v>
      </c>
      <c r="B48" s="59"/>
      <c r="C48" s="107"/>
      <c r="D48" s="107">
        <v>0</v>
      </c>
      <c r="E48" s="107">
        <v>2</v>
      </c>
      <c r="F48" s="107">
        <v>3</v>
      </c>
      <c r="G48" s="107">
        <v>8</v>
      </c>
      <c r="H48" s="107">
        <v>12</v>
      </c>
      <c r="I48" s="107">
        <v>25</v>
      </c>
      <c r="J48" s="107">
        <v>27</v>
      </c>
      <c r="K48" s="107">
        <v>30</v>
      </c>
      <c r="L48" s="107">
        <v>29</v>
      </c>
      <c r="M48" s="107">
        <v>30</v>
      </c>
      <c r="N48" s="107">
        <v>30</v>
      </c>
      <c r="O48" s="107">
        <v>30</v>
      </c>
      <c r="P48" s="107">
        <v>20</v>
      </c>
      <c r="Q48" s="107">
        <v>13</v>
      </c>
      <c r="R48" s="107">
        <v>5</v>
      </c>
      <c r="S48" s="107">
        <v>1</v>
      </c>
      <c r="T48" s="107">
        <v>8</v>
      </c>
      <c r="U48" s="107">
        <v>23</v>
      </c>
      <c r="V48" s="107">
        <v>22</v>
      </c>
      <c r="W48" s="107">
        <v>16</v>
      </c>
      <c r="X48" s="107">
        <v>11</v>
      </c>
      <c r="Y48" s="107">
        <v>4</v>
      </c>
      <c r="Z48" s="115">
        <v>0</v>
      </c>
    </row>
    <row r="49" spans="1:26" s="2" customFormat="1" x14ac:dyDescent="0.2">
      <c r="A49" s="50" t="s">
        <v>71</v>
      </c>
      <c r="B49" s="51"/>
      <c r="C49" s="60">
        <f>SUM(C42:C46)+C48</f>
        <v>24.7</v>
      </c>
      <c r="D49" s="60">
        <f t="shared" ref="D49:N49" si="34">SUM(D42:D46)+D48</f>
        <v>24.7</v>
      </c>
      <c r="E49" s="60">
        <f t="shared" si="34"/>
        <v>41.5</v>
      </c>
      <c r="F49" s="60">
        <f t="shared" si="34"/>
        <v>42</v>
      </c>
      <c r="G49" s="60">
        <f t="shared" si="34"/>
        <v>38.5</v>
      </c>
      <c r="H49" s="60">
        <f t="shared" si="34"/>
        <v>39.1</v>
      </c>
      <c r="I49" s="60">
        <f t="shared" si="34"/>
        <v>40</v>
      </c>
      <c r="J49" s="60">
        <f t="shared" si="34"/>
        <v>40.9</v>
      </c>
      <c r="K49" s="60">
        <f t="shared" si="34"/>
        <v>40.6</v>
      </c>
      <c r="L49" s="60">
        <f t="shared" si="34"/>
        <v>40</v>
      </c>
      <c r="M49" s="60">
        <f t="shared" si="34"/>
        <v>38.5</v>
      </c>
      <c r="N49" s="60">
        <f t="shared" si="34"/>
        <v>37</v>
      </c>
      <c r="O49" s="60">
        <f t="shared" ref="O49:Z49" si="35">SUM(O42:O46)+O48</f>
        <v>35.5</v>
      </c>
      <c r="P49" s="60">
        <f t="shared" si="35"/>
        <v>35.5</v>
      </c>
      <c r="Q49" s="60">
        <f t="shared" si="35"/>
        <v>34.9</v>
      </c>
      <c r="R49" s="60">
        <f t="shared" si="35"/>
        <v>34.9</v>
      </c>
      <c r="S49" s="60">
        <f t="shared" si="35"/>
        <v>34.9</v>
      </c>
      <c r="T49" s="60">
        <f t="shared" si="35"/>
        <v>34</v>
      </c>
      <c r="U49" s="60">
        <f t="shared" si="35"/>
        <v>34</v>
      </c>
      <c r="V49" s="60">
        <f t="shared" si="35"/>
        <v>34</v>
      </c>
      <c r="W49" s="60">
        <f t="shared" si="35"/>
        <v>32.5</v>
      </c>
      <c r="X49" s="60">
        <f t="shared" si="35"/>
        <v>32.5</v>
      </c>
      <c r="Y49" s="60">
        <f t="shared" si="35"/>
        <v>31</v>
      </c>
      <c r="Z49" s="61">
        <f t="shared" si="35"/>
        <v>24.7</v>
      </c>
    </row>
    <row r="50" spans="1:26" s="2" customFormat="1" x14ac:dyDescent="0.2">
      <c r="A50" s="50" t="s">
        <v>17</v>
      </c>
      <c r="B50" s="51"/>
      <c r="C50" s="60">
        <f t="shared" ref="C50:N50" si="36">C21-C49</f>
        <v>2.4999999999998579E-2</v>
      </c>
      <c r="D50" s="60">
        <f t="shared" si="36"/>
        <v>2.4999999999998579E-2</v>
      </c>
      <c r="E50" s="60">
        <f t="shared" si="36"/>
        <v>-9</v>
      </c>
      <c r="F50" s="60">
        <f t="shared" si="36"/>
        <v>-5.0000000000000426</v>
      </c>
      <c r="G50" s="60">
        <f t="shared" si="36"/>
        <v>-5.6843418860808015E-14</v>
      </c>
      <c r="H50" s="60">
        <f t="shared" si="36"/>
        <v>-6.3948846218409017E-14</v>
      </c>
      <c r="I50" s="60">
        <f t="shared" si="36"/>
        <v>-7.1054273576010019E-14</v>
      </c>
      <c r="J50" s="60">
        <f t="shared" si="36"/>
        <v>-7.815970093361102E-14</v>
      </c>
      <c r="K50" s="60">
        <f t="shared" si="36"/>
        <v>-7.815970093361102E-14</v>
      </c>
      <c r="L50" s="60">
        <f t="shared" si="36"/>
        <v>-7.1054273576010019E-14</v>
      </c>
      <c r="M50" s="60">
        <f t="shared" si="36"/>
        <v>-5.6843418860808015E-14</v>
      </c>
      <c r="N50" s="60">
        <f t="shared" si="36"/>
        <v>0</v>
      </c>
      <c r="O50" s="60">
        <f t="shared" ref="O50:Z50" si="37">O21-O49</f>
        <v>0</v>
      </c>
      <c r="P50" s="60">
        <f t="shared" si="37"/>
        <v>0</v>
      </c>
      <c r="Q50" s="60">
        <f t="shared" si="37"/>
        <v>0</v>
      </c>
      <c r="R50" s="60">
        <f t="shared" si="37"/>
        <v>0</v>
      </c>
      <c r="S50" s="60">
        <f t="shared" si="37"/>
        <v>0</v>
      </c>
      <c r="T50" s="60">
        <f t="shared" si="37"/>
        <v>0</v>
      </c>
      <c r="U50" s="60">
        <f t="shared" si="37"/>
        <v>0</v>
      </c>
      <c r="V50" s="60">
        <f t="shared" si="37"/>
        <v>0</v>
      </c>
      <c r="W50" s="60">
        <f t="shared" si="37"/>
        <v>0</v>
      </c>
      <c r="X50" s="60">
        <f t="shared" si="37"/>
        <v>0</v>
      </c>
      <c r="Y50" s="60">
        <f t="shared" si="37"/>
        <v>0</v>
      </c>
      <c r="Z50" s="61">
        <f t="shared" si="37"/>
        <v>2.4999999999998579E-2</v>
      </c>
    </row>
    <row r="51" spans="1:26" s="2" customFormat="1" ht="15.75" thickBot="1" x14ac:dyDescent="0.25">
      <c r="A51" s="62" t="s">
        <v>88</v>
      </c>
      <c r="B51" s="63"/>
      <c r="C51" s="116">
        <v>1750</v>
      </c>
      <c r="D51" s="64">
        <f t="shared" ref="D51:N51" si="38">+((C51)+((D55-D57)/$B$8))-(D59/$B$8)</f>
        <v>1755.7667983312622</v>
      </c>
      <c r="E51" s="65">
        <f t="shared" si="38"/>
        <v>1751.8869261645209</v>
      </c>
      <c r="F51" s="65">
        <f t="shared" si="38"/>
        <v>1742.7810630812826</v>
      </c>
      <c r="G51" s="65">
        <f t="shared" si="38"/>
        <v>1737.0914544486072</v>
      </c>
      <c r="H51" s="65">
        <f t="shared" si="38"/>
        <v>1752.499130632008</v>
      </c>
      <c r="I51" s="65">
        <f t="shared" si="38"/>
        <v>1729.0805423417607</v>
      </c>
      <c r="J51" s="65">
        <f t="shared" si="38"/>
        <v>1698.0167711351428</v>
      </c>
      <c r="K51" s="65">
        <f t="shared" si="38"/>
        <v>1734.3482054180931</v>
      </c>
      <c r="L51" s="65">
        <f t="shared" si="38"/>
        <v>1708.3901327847088</v>
      </c>
      <c r="M51" s="65">
        <f t="shared" si="38"/>
        <v>1793.5554399905411</v>
      </c>
      <c r="N51" s="65">
        <f t="shared" si="38"/>
        <v>1997.7218349975083</v>
      </c>
      <c r="O51" s="65">
        <f t="shared" ref="O51" si="39">+((N51)+((O55-O57)/$B$8))-(O59/$B$8)</f>
        <v>2026.3405300526847</v>
      </c>
      <c r="P51" s="65">
        <f t="shared" ref="P51" si="40">+((O51)+((P55-P57)/$B$8))-(P59/$B$8)</f>
        <v>2025.9487421988858</v>
      </c>
      <c r="Q51" s="65">
        <f t="shared" ref="Q51" si="41">+((P51)+((Q55-Q57)/$B$8))-(Q59/$B$8)</f>
        <v>2031.638182424223</v>
      </c>
      <c r="R51" s="65">
        <f t="shared" ref="R51" si="42">+((Q51)+((R55-R57)/$B$8))-(R59/$B$8)</f>
        <v>1857.1361875978673</v>
      </c>
      <c r="S51" s="65">
        <f t="shared" ref="S51" si="43">+((R51)+((S55-S57)/$B$8))-(S59/$B$8)</f>
        <v>1596.2174857662785</v>
      </c>
      <c r="T51" s="65">
        <f t="shared" ref="T51" si="44">+((S51)+((T55-T57)/$B$8))-(T59/$B$8)</f>
        <v>1559.1212940517639</v>
      </c>
      <c r="U51" s="65">
        <f t="shared" ref="U51" si="45">+((T51)+((U55-U57)/$B$8))-(U59/$B$8)</f>
        <v>1539.9200168516466</v>
      </c>
      <c r="V51" s="65">
        <f t="shared" ref="V51" si="46">+((U51)+((V55-V57)/$B$8))-(V59/$B$8)</f>
        <v>1513.7074992179164</v>
      </c>
      <c r="W51" s="65">
        <f t="shared" ref="W51" si="47">+((V51)+((W55-W57)/$B$8))-(W59/$B$8)</f>
        <v>1501.4828773178131</v>
      </c>
      <c r="X51" s="65">
        <f t="shared" ref="X51" si="48">+((W51)+((X55-X57)/$B$8))-(X59/$B$8)</f>
        <v>1496.8444519231693</v>
      </c>
      <c r="Y51" s="65">
        <f t="shared" ref="Y51:Z51" si="49">+((X51)+((Y55-Y57)/$B$8))-(Y59/$B$8)</f>
        <v>1498.2374489905164</v>
      </c>
      <c r="Z51" s="66">
        <f t="shared" si="49"/>
        <v>1504.0042473217786</v>
      </c>
    </row>
    <row r="52" spans="1:26" s="2" customFormat="1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26" s="2" customFormat="1" ht="16.5" thickBot="1" x14ac:dyDescent="0.3">
      <c r="A53" s="14" t="s">
        <v>18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26" s="2" customFormat="1" x14ac:dyDescent="0.2">
      <c r="A54" s="48"/>
      <c r="B54" s="49"/>
      <c r="C54" s="90">
        <v>40909</v>
      </c>
      <c r="D54" s="90">
        <v>40923</v>
      </c>
      <c r="E54" s="90">
        <v>40940</v>
      </c>
      <c r="F54" s="90">
        <v>40954</v>
      </c>
      <c r="G54" s="90">
        <v>40969</v>
      </c>
      <c r="H54" s="90">
        <v>40983</v>
      </c>
      <c r="I54" s="90">
        <v>41000</v>
      </c>
      <c r="J54" s="90">
        <v>41014</v>
      </c>
      <c r="K54" s="90">
        <v>41030</v>
      </c>
      <c r="L54" s="90">
        <v>41044</v>
      </c>
      <c r="M54" s="90">
        <v>41061</v>
      </c>
      <c r="N54" s="90">
        <v>41075</v>
      </c>
      <c r="O54" s="91">
        <v>41091</v>
      </c>
      <c r="P54" s="91">
        <v>41105</v>
      </c>
      <c r="Q54" s="91">
        <v>41122</v>
      </c>
      <c r="R54" s="91">
        <v>41136</v>
      </c>
      <c r="S54" s="91">
        <v>41153</v>
      </c>
      <c r="T54" s="91">
        <v>41167</v>
      </c>
      <c r="U54" s="91">
        <v>41183</v>
      </c>
      <c r="V54" s="91">
        <v>41197</v>
      </c>
      <c r="W54" s="91">
        <v>41214</v>
      </c>
      <c r="X54" s="91">
        <v>41228</v>
      </c>
      <c r="Y54" s="91">
        <v>41244</v>
      </c>
      <c r="Z54" s="92">
        <v>41258</v>
      </c>
    </row>
    <row r="55" spans="1:26" s="2" customFormat="1" x14ac:dyDescent="0.2">
      <c r="A55" s="50" t="s">
        <v>72</v>
      </c>
      <c r="B55" s="51"/>
      <c r="C55" s="52">
        <f t="shared" ref="C55:N55" si="50">(E29*$B$29*$B$6*$C$12)+(E30*$B$30*$B$6*$C$12)+(E31*$B$31*$B$6*$C$12)+(E32*$B$32*$B$6*$C$12)+(E33*$B$33*$B$6*$C$12)+(E34*$B$34*$B$6*$C$12)+(E35*$B$35*$B$6*$C$12)+(E36*$B$36*$B$6*$C$12)+(E37*$B$37*$B$6*$C$12)+(E38*$B$38*$B$6*$C$12)</f>
        <v>0</v>
      </c>
      <c r="D55" s="52">
        <f t="shared" si="50"/>
        <v>461.34386650097639</v>
      </c>
      <c r="E55" s="52">
        <f t="shared" si="50"/>
        <v>2069.610226660689</v>
      </c>
      <c r="F55" s="52">
        <f t="shared" si="50"/>
        <v>3058.2809533409359</v>
      </c>
      <c r="G55" s="52">
        <f t="shared" si="50"/>
        <v>8874.4313093859764</v>
      </c>
      <c r="H55" s="52">
        <f t="shared" si="50"/>
        <v>18052.414094672073</v>
      </c>
      <c r="I55" s="52">
        <f>(K29*$B$29*$B$6*$C$12)+(K30*$B$30*$B$6*$C$12)+(K31*$B$31*$B$6*$C$12)+(K32*$B$32*$B$6*$C$12)+(K33*$B$33*$B$6*$C$12)+(K34*$B$34*$B$6*$C$12)+(K35*$B$35*$B$6*$C$12)+(K36*$B$36*$B$6*$C$12)+(K37*$B$37*$B$6*$C$12)+(K38*$B$38*$B$6*$C$12)</f>
        <v>26686.512936780218</v>
      </c>
      <c r="J55" s="52">
        <f t="shared" si="50"/>
        <v>32398.89830347056</v>
      </c>
      <c r="K55" s="52">
        <f>(M29*$B$29*$B$6*$C$12)+(M30*$B$30*$B$6*$C$12)+(M31*$B$31*$B$6*$C$12)+(M32*$B$32*$B$6*$C$12)+(M33*$B$33*$B$6*$C$12)+(M34*$B$34*$B$6*$C$12)+(M35*$B$35*$B$6*$C$12)+(M36*$B$36*$B$6*$C$12)+(M37*$B$37*$B$6*$C$12)+(M38*$B$38*$B$6*$C$12)</f>
        <v>36821.514742636027</v>
      </c>
      <c r="L55" s="52">
        <f t="shared" si="50"/>
        <v>37733.104189329249</v>
      </c>
      <c r="M55" s="52">
        <f t="shared" si="50"/>
        <v>40728.224576466586</v>
      </c>
      <c r="N55" s="52">
        <f t="shared" si="50"/>
        <v>55093.311600557368</v>
      </c>
      <c r="O55" s="52">
        <f t="shared" ref="O55" si="51">(Q29*$B$29*$B$6*$C$12)+(Q30*$B$30*$B$6*$C$12)+(Q31*$B$31*$B$6*$C$12)+(Q32*$B$32*$B$6*$C$12)+(Q33*$B$33*$B$6*$C$12)+(Q34*$B$34*$B$6*$C$12)+(Q35*$B$35*$B$6*$C$12)+(Q36*$B$36*$B$6*$C$12)+(Q37*$B$37*$B$6*$C$12)+(Q38*$B$38*$B$6*$C$12)</f>
        <v>36204.495604414114</v>
      </c>
      <c r="P55" s="52">
        <f t="shared" ref="P55" si="52">(R29*$B$29*$B$6*$C$12)+(R30*$B$30*$B$6*$C$12)+(R31*$B$31*$B$6*$C$12)+(R32*$B$32*$B$6*$C$12)+(R33*$B$33*$B$6*$C$12)+(R34*$B$34*$B$6*$C$12)+(R35*$B$35*$B$6*$C$12)+(R36*$B$36*$B$6*$C$12)+(R37*$B$37*$B$6*$C$12)+(R38*$B$38*$B$6*$C$12)</f>
        <v>27423.656971696098</v>
      </c>
      <c r="Q55" s="52">
        <f t="shared" ref="Q55" si="53">(S29*$B$29*$B$6*$C$12)+(S30*$B$30*$B$6*$C$12)+(S31*$B$31*$B$6*$C$12)+(S32*$B$32*$B$6*$C$12)+(S33*$B$33*$B$6*$C$12)+(S34*$B$34*$B$6*$C$12)+(S35*$B$35*$B$6*$C$12)+(S36*$B$36*$B$6*$C$12)+(S37*$B$37*$B$6*$C$12)+(S38*$B$38*$B$6*$C$12)</f>
        <v>15151.655218026968</v>
      </c>
      <c r="R55" s="52">
        <f t="shared" ref="R55" si="54">(T29*$B$29*$B$6*$C$12)+(T30*$B$30*$B$6*$C$12)+(T31*$B$31*$B$6*$C$12)+(T32*$B$32*$B$6*$C$12)+(T33*$B$33*$B$6*$C$12)+(T34*$B$34*$B$6*$C$12)+(T35*$B$35*$B$6*$C$12)+(T36*$B$36*$B$6*$C$12)+(T37*$B$37*$B$6*$C$12)+(T38*$B$38*$B$6*$C$12)</f>
        <v>6493.8154138915324</v>
      </c>
      <c r="S55" s="52">
        <f t="shared" ref="S55" si="55">(U29*$B$29*$B$6*$C$12)+(U30*$B$30*$B$6*$C$12)+(U31*$B$31*$B$6*$C$12)+(U32*$B$32*$B$6*$C$12)+(U33*$B$33*$B$6*$C$12)+(U34*$B$34*$B$6*$C$12)+(U35*$B$35*$B$6*$C$12)+(U36*$B$36*$B$6*$C$12)+(U37*$B$37*$B$6*$C$12)+(U38*$B$38*$B$6*$C$12)</f>
        <v>1623.4538534728831</v>
      </c>
      <c r="T55" s="52">
        <f t="shared" ref="T55" si="56">(V29*$B$29*$B$6*$C$12)+(V30*$B$30*$B$6*$C$12)+(V31*$B$31*$B$6*$C$12)+(V32*$B$32*$B$6*$C$12)+(V33*$B$33*$B$6*$C$12)+(V34*$B$34*$B$6*$C$12)+(V35*$B$35*$B$6*$C$12)+(V36*$B$36*$B$6*$C$12)+(V37*$B$37*$B$6*$C$12)+(V38*$B$38*$B$6*$C$12)</f>
        <v>9952.3046628388347</v>
      </c>
      <c r="U55" s="52">
        <f t="shared" ref="U55" si="57">(W29*$B$29*$B$6*$C$12)+(W30*$B$30*$B$6*$C$12)+(W31*$B$31*$B$6*$C$12)+(W32*$B$32*$B$6*$C$12)+(W33*$B$33*$B$6*$C$12)+(W34*$B$34*$B$6*$C$12)+(W35*$B$35*$B$6*$C$12)+(W36*$B$36*$B$6*$C$12)+(W37*$B$37*$B$6*$C$12)+(W38*$B$38*$B$6*$C$12)</f>
        <v>24465.397823990603</v>
      </c>
      <c r="V55" s="52">
        <f t="shared" ref="V55" si="58">(X29*$B$29*$B$6*$C$12)+(X30*$B$30*$B$6*$C$12)+(X31*$B$31*$B$6*$C$12)+(X32*$B$32*$B$6*$C$12)+(X33*$B$33*$B$6*$C$12)+(X34*$B$34*$B$6*$C$12)+(X35*$B$35*$B$6*$C$12)+(X36*$B$36*$B$6*$C$12)+(X37*$B$37*$B$6*$C$12)+(X38*$B$38*$B$6*$C$12)</f>
        <v>28103.498589301584</v>
      </c>
      <c r="W55" s="52">
        <f t="shared" ref="W55" si="59">(Y29*$B$29*$B$6*$C$12)+(Y30*$B$30*$B$6*$C$12)+(Y31*$B$31*$B$6*$C$12)+(Y32*$B$32*$B$6*$C$12)+(Y33*$B$33*$B$6*$C$12)+(Y34*$B$34*$B$6*$C$12)+(Y35*$B$35*$B$6*$C$12)+(Y36*$B$36*$B$6*$C$12)+(Y37*$B$37*$B$6*$C$12)+(Y38*$B$38*$B$6*$C$12)</f>
        <v>17110.030247991726</v>
      </c>
      <c r="X55" s="52">
        <f t="shared" ref="X55" si="60">(Z29*$B$29*$B$6*$C$12)+(Z30*$B$30*$B$6*$C$12)+(Z31*$B$31*$B$6*$C$12)+(Z32*$B$32*$B$6*$C$12)+(Z33*$B$33*$B$6*$C$12)+(Z34*$B$34*$B$6*$C$12)+(Z35*$B$35*$B$6*$C$12)+(Z36*$B$36*$B$6*$C$12)+(Z37*$B$37*$B$6*$C$12)+(Z38*$B$38*$B$6*$C$12)</f>
        <v>13840.925968428501</v>
      </c>
      <c r="Y55" s="52">
        <f t="shared" ref="Y55" si="61">(AA29*$B$29*$B$6*$C$12)+(AA30*$B$30*$B$6*$C$12)+(AA31*$B$31*$B$6*$C$12)+(AA32*$B$32*$B$6*$C$12)+(AA33*$B$33*$B$6*$C$12)+(AA34*$B$34*$B$6*$C$12)+(AA35*$B$35*$B$6*$C$12)+(AA36*$B$36*$B$6*$C$12)+(AA37*$B$37*$B$6*$C$12)+(AA38*$B$38*$B$6*$C$12)</f>
        <v>4633.4397653877631</v>
      </c>
      <c r="Z55" s="53">
        <f t="shared" ref="Z55" si="62">(AB29*$B$29*$B$6*$C$12)+(AB30*$B$30*$B$6*$C$12)+(AB31*$B$31*$B$6*$C$12)+(AB32*$B$32*$B$6*$C$12)+(AB33*$B$33*$B$6*$C$12)+(AB34*$B$34*$B$6*$C$12)+(AB35*$B$35*$B$6*$C$12)+(AB36*$B$36*$B$6*$C$12)+(AB37*$B$37*$B$6*$C$12)+(AB38*$B$38*$B$6*$C$12)</f>
        <v>461.34386650097639</v>
      </c>
    </row>
    <row r="56" spans="1:26" s="2" customFormat="1" x14ac:dyDescent="0.2">
      <c r="A56" s="50" t="s">
        <v>73</v>
      </c>
      <c r="B56" s="51"/>
      <c r="C56" s="86">
        <f t="shared" ref="C56:N56" si="63">(C55/C12)/C15</f>
        <v>0</v>
      </c>
      <c r="D56" s="86">
        <f t="shared" si="63"/>
        <v>0.31926911176538159</v>
      </c>
      <c r="E56" s="86">
        <f t="shared" si="63"/>
        <v>1.7391682576980581</v>
      </c>
      <c r="F56" s="86">
        <f t="shared" si="63"/>
        <v>2.4228805334449879</v>
      </c>
      <c r="G56" s="86">
        <f t="shared" si="63"/>
        <v>7.6096992877602272</v>
      </c>
      <c r="H56" s="86">
        <f t="shared" si="63"/>
        <v>12.879402200743462</v>
      </c>
      <c r="I56" s="86">
        <f>(I55/I12)/I15</f>
        <v>23.360042836817417</v>
      </c>
      <c r="J56" s="86">
        <f t="shared" si="63"/>
        <v>25.076546674512816</v>
      </c>
      <c r="K56" s="86">
        <f t="shared" si="63"/>
        <v>32.570999330062826</v>
      </c>
      <c r="L56" s="86">
        <f t="shared" si="63"/>
        <v>27.487236706850663</v>
      </c>
      <c r="M56" s="86">
        <f t="shared" si="63"/>
        <v>36.026735582898347</v>
      </c>
      <c r="N56" s="86">
        <f t="shared" si="63"/>
        <v>42.641882043775055</v>
      </c>
      <c r="O56" s="86">
        <f t="shared" ref="O56:Z56" si="64">(O55/O12)/O15</f>
        <v>32.025206195855034</v>
      </c>
      <c r="P56" s="86">
        <f t="shared" si="64"/>
        <v>19.977167708392713</v>
      </c>
      <c r="Q56" s="86">
        <f t="shared" si="64"/>
        <v>13.402614080519212</v>
      </c>
      <c r="R56" s="86">
        <f t="shared" si="64"/>
        <v>4.730515690323462</v>
      </c>
      <c r="S56" s="86">
        <f t="shared" si="64"/>
        <v>1.4360494059910509</v>
      </c>
      <c r="T56" s="86">
        <f t="shared" si="64"/>
        <v>7.7030221848597789</v>
      </c>
      <c r="U56" s="86">
        <f t="shared" si="64"/>
        <v>21.641218773985493</v>
      </c>
      <c r="V56" s="86">
        <f t="shared" si="64"/>
        <v>20.472408369551324</v>
      </c>
      <c r="W56" s="86">
        <f t="shared" si="64"/>
        <v>15.134922819983835</v>
      </c>
      <c r="X56" s="86">
        <f t="shared" si="64"/>
        <v>10.712790997235683</v>
      </c>
      <c r="Y56" s="86">
        <f t="shared" si="64"/>
        <v>4.0985756438635672</v>
      </c>
      <c r="Z56" s="87">
        <f t="shared" si="64"/>
        <v>0.31926911176538159</v>
      </c>
    </row>
    <row r="57" spans="1:26" s="2" customFormat="1" x14ac:dyDescent="0.2">
      <c r="A57" s="50" t="s">
        <v>74</v>
      </c>
      <c r="B57" s="51"/>
      <c r="C57" s="52">
        <f t="shared" ref="C57:N57" si="65">C48*C15*C12</f>
        <v>0</v>
      </c>
      <c r="D57" s="52">
        <f t="shared" si="65"/>
        <v>0</v>
      </c>
      <c r="E57" s="52">
        <f t="shared" si="65"/>
        <v>2380</v>
      </c>
      <c r="F57" s="52">
        <f t="shared" si="65"/>
        <v>3786.7500000000005</v>
      </c>
      <c r="G57" s="52">
        <f t="shared" si="65"/>
        <v>9329.6</v>
      </c>
      <c r="H57" s="52">
        <f t="shared" si="65"/>
        <v>16819.800000000003</v>
      </c>
      <c r="I57" s="52">
        <f t="shared" si="65"/>
        <v>28559.999999999996</v>
      </c>
      <c r="J57" s="52">
        <f t="shared" si="65"/>
        <v>34884</v>
      </c>
      <c r="K57" s="52">
        <f t="shared" si="65"/>
        <v>33915</v>
      </c>
      <c r="L57" s="52">
        <f t="shared" si="65"/>
        <v>39809.75</v>
      </c>
      <c r="M57" s="52">
        <f t="shared" si="65"/>
        <v>33915</v>
      </c>
      <c r="N57" s="52">
        <f t="shared" si="65"/>
        <v>38760</v>
      </c>
      <c r="O57" s="52">
        <f t="shared" ref="O57:Z57" si="66">O48*O15*O12</f>
        <v>33915</v>
      </c>
      <c r="P57" s="52">
        <f t="shared" si="66"/>
        <v>27455</v>
      </c>
      <c r="Q57" s="52">
        <f t="shared" si="66"/>
        <v>14696.5</v>
      </c>
      <c r="R57" s="52">
        <f t="shared" si="66"/>
        <v>6863.75</v>
      </c>
      <c r="S57" s="52">
        <f t="shared" si="66"/>
        <v>1130.5</v>
      </c>
      <c r="T57" s="52">
        <f t="shared" si="66"/>
        <v>10336</v>
      </c>
      <c r="U57" s="52">
        <f t="shared" si="66"/>
        <v>26001.5</v>
      </c>
      <c r="V57" s="52">
        <f t="shared" si="66"/>
        <v>30200.5</v>
      </c>
      <c r="W57" s="52">
        <f t="shared" si="66"/>
        <v>18088</v>
      </c>
      <c r="X57" s="52">
        <f t="shared" si="66"/>
        <v>14212</v>
      </c>
      <c r="Y57" s="52">
        <f t="shared" si="66"/>
        <v>4522</v>
      </c>
      <c r="Z57" s="53">
        <f t="shared" si="66"/>
        <v>0</v>
      </c>
    </row>
    <row r="58" spans="1:26" s="2" customFormat="1" x14ac:dyDescent="0.2">
      <c r="A58" s="50" t="s">
        <v>75</v>
      </c>
      <c r="B58" s="51"/>
      <c r="C58" s="52">
        <f>C55-C57</f>
        <v>0</v>
      </c>
      <c r="D58" s="52">
        <f t="shared" ref="D58:N58" si="67">D55-D57</f>
        <v>461.34386650097639</v>
      </c>
      <c r="E58" s="52">
        <f t="shared" si="67"/>
        <v>-310.38977333931098</v>
      </c>
      <c r="F58" s="52">
        <f t="shared" si="67"/>
        <v>-728.46904665906459</v>
      </c>
      <c r="G58" s="52">
        <f t="shared" si="67"/>
        <v>-455.16869061402394</v>
      </c>
      <c r="H58" s="52">
        <f t="shared" si="67"/>
        <v>1232.6140946720698</v>
      </c>
      <c r="I58" s="52">
        <f t="shared" si="67"/>
        <v>-1873.4870632197781</v>
      </c>
      <c r="J58" s="52">
        <f t="shared" si="67"/>
        <v>-2485.1016965294402</v>
      </c>
      <c r="K58" s="52">
        <f t="shared" si="67"/>
        <v>2906.5147426360272</v>
      </c>
      <c r="L58" s="52">
        <f t="shared" si="67"/>
        <v>-2076.6458106707505</v>
      </c>
      <c r="M58" s="52">
        <f t="shared" si="67"/>
        <v>6813.2245764665859</v>
      </c>
      <c r="N58" s="52">
        <f t="shared" si="67"/>
        <v>16333.311600557368</v>
      </c>
      <c r="O58" s="52">
        <f t="shared" ref="O58:Z58" si="68">O55-O57</f>
        <v>2289.4956044141145</v>
      </c>
      <c r="P58" s="52">
        <f t="shared" si="68"/>
        <v>-31.343028303901519</v>
      </c>
      <c r="Q58" s="52">
        <f t="shared" si="68"/>
        <v>455.15521802696821</v>
      </c>
      <c r="R58" s="52">
        <f t="shared" si="68"/>
        <v>-369.93458610846756</v>
      </c>
      <c r="S58" s="52">
        <f t="shared" si="68"/>
        <v>492.95385347288311</v>
      </c>
      <c r="T58" s="52">
        <f t="shared" si="68"/>
        <v>-383.6953371611653</v>
      </c>
      <c r="U58" s="52">
        <f t="shared" si="68"/>
        <v>-1536.1021760093972</v>
      </c>
      <c r="V58" s="52">
        <f t="shared" si="68"/>
        <v>-2097.0014106984163</v>
      </c>
      <c r="W58" s="52">
        <f t="shared" si="68"/>
        <v>-977.96975200827364</v>
      </c>
      <c r="X58" s="52">
        <f t="shared" si="68"/>
        <v>-371.07403157149929</v>
      </c>
      <c r="Y58" s="52">
        <f t="shared" si="68"/>
        <v>111.43976538776315</v>
      </c>
      <c r="Z58" s="53">
        <f t="shared" si="68"/>
        <v>461.34386650097639</v>
      </c>
    </row>
    <row r="59" spans="1:26" x14ac:dyDescent="0.2">
      <c r="A59" s="50" t="s">
        <v>76</v>
      </c>
      <c r="B59" s="47"/>
      <c r="C59" s="16">
        <f t="shared" ref="C59:N59" si="69">C12*C15*C46</f>
        <v>0</v>
      </c>
      <c r="D59" s="16">
        <f t="shared" si="69"/>
        <v>0</v>
      </c>
      <c r="E59" s="16">
        <f t="shared" si="69"/>
        <v>0</v>
      </c>
      <c r="F59" s="16">
        <f t="shared" si="69"/>
        <v>0</v>
      </c>
      <c r="G59" s="16">
        <f t="shared" si="69"/>
        <v>0</v>
      </c>
      <c r="H59" s="16">
        <f t="shared" si="69"/>
        <v>0</v>
      </c>
      <c r="I59" s="16">
        <f t="shared" si="69"/>
        <v>0</v>
      </c>
      <c r="J59" s="16">
        <f t="shared" si="69"/>
        <v>0</v>
      </c>
      <c r="K59" s="16">
        <f t="shared" si="69"/>
        <v>0</v>
      </c>
      <c r="L59" s="16">
        <f t="shared" si="69"/>
        <v>0</v>
      </c>
      <c r="M59" s="16">
        <f t="shared" si="69"/>
        <v>0</v>
      </c>
      <c r="N59" s="16">
        <f t="shared" si="69"/>
        <v>0</v>
      </c>
      <c r="O59" s="16">
        <f t="shared" ref="O59:Z59" si="70">O12*O15*O46</f>
        <v>0</v>
      </c>
      <c r="P59" s="16">
        <f t="shared" si="70"/>
        <v>0</v>
      </c>
      <c r="Q59" s="16">
        <f t="shared" si="70"/>
        <v>0</v>
      </c>
      <c r="R59" s="16">
        <f t="shared" si="70"/>
        <v>13590.225</v>
      </c>
      <c r="S59" s="16">
        <f t="shared" si="70"/>
        <v>21366.449999999997</v>
      </c>
      <c r="T59" s="16">
        <f t="shared" si="70"/>
        <v>2584</v>
      </c>
      <c r="U59" s="16">
        <f t="shared" si="70"/>
        <v>0</v>
      </c>
      <c r="V59" s="16">
        <f t="shared" si="70"/>
        <v>0</v>
      </c>
      <c r="W59" s="16">
        <f t="shared" si="70"/>
        <v>0</v>
      </c>
      <c r="X59" s="16">
        <f t="shared" si="70"/>
        <v>0</v>
      </c>
      <c r="Y59" s="16">
        <f t="shared" si="70"/>
        <v>0</v>
      </c>
      <c r="Z59" s="54">
        <f t="shared" si="70"/>
        <v>0</v>
      </c>
    </row>
    <row r="60" spans="1:26" x14ac:dyDescent="0.2">
      <c r="A60" s="50" t="s">
        <v>77</v>
      </c>
      <c r="B60" s="47"/>
      <c r="C60" s="16">
        <f>B27+C58-C59</f>
        <v>0</v>
      </c>
      <c r="D60" s="16">
        <f>C60+D58-D59</f>
        <v>461.34386650097639</v>
      </c>
      <c r="E60" s="16">
        <f t="shared" ref="E60:N60" si="71">D60+E58-E59</f>
        <v>150.95409316166541</v>
      </c>
      <c r="F60" s="16">
        <f t="shared" si="71"/>
        <v>-577.51495349739912</v>
      </c>
      <c r="G60" s="16">
        <f t="shared" si="71"/>
        <v>-1032.6836441114231</v>
      </c>
      <c r="H60" s="16">
        <f t="shared" si="71"/>
        <v>199.9304505606467</v>
      </c>
      <c r="I60" s="16">
        <f t="shared" si="71"/>
        <v>-1673.5566126591314</v>
      </c>
      <c r="J60" s="16">
        <f t="shared" si="71"/>
        <v>-4158.6583091885714</v>
      </c>
      <c r="K60" s="16">
        <f t="shared" si="71"/>
        <v>-1252.1435665525441</v>
      </c>
      <c r="L60" s="16">
        <f t="shared" si="71"/>
        <v>-3328.7893772232947</v>
      </c>
      <c r="M60" s="16">
        <f t="shared" si="71"/>
        <v>3484.4351992432912</v>
      </c>
      <c r="N60" s="16">
        <f t="shared" si="71"/>
        <v>19817.746799800661</v>
      </c>
      <c r="O60" s="16">
        <f t="shared" ref="O60" si="72">N60+O58-O59</f>
        <v>22107.242404214776</v>
      </c>
      <c r="P60" s="16">
        <f t="shared" ref="P60" si="73">O60+P58-P59</f>
        <v>22075.899375910874</v>
      </c>
      <c r="Q60" s="16">
        <f t="shared" ref="Q60" si="74">P60+Q58-Q59</f>
        <v>22531.054593937843</v>
      </c>
      <c r="R60" s="16">
        <f t="shared" ref="R60" si="75">Q60+R58-R59</f>
        <v>8570.8950078293765</v>
      </c>
      <c r="S60" s="16">
        <f t="shared" ref="S60" si="76">R60+S58-S59</f>
        <v>-12302.601138697737</v>
      </c>
      <c r="T60" s="16">
        <f t="shared" ref="T60" si="77">S60+T58-T59</f>
        <v>-15270.296475858902</v>
      </c>
      <c r="U60" s="16">
        <f t="shared" ref="U60" si="78">T60+U58-U59</f>
        <v>-16806.398651868301</v>
      </c>
      <c r="V60" s="16">
        <f t="shared" ref="V60" si="79">U60+V58-V59</f>
        <v>-18903.400062566718</v>
      </c>
      <c r="W60" s="16">
        <f t="shared" ref="W60" si="80">V60+W58-W59</f>
        <v>-19881.369814574991</v>
      </c>
      <c r="X60" s="16">
        <f t="shared" ref="X60" si="81">W60+X58-X59</f>
        <v>-20252.443846146489</v>
      </c>
      <c r="Y60" s="16">
        <f t="shared" ref="Y60" si="82">X60+Y58-Y59</f>
        <v>-20141.004080758725</v>
      </c>
      <c r="Z60" s="54">
        <f t="shared" ref="Z60" si="83">Y60+Z58-Z59</f>
        <v>-19679.660214257747</v>
      </c>
    </row>
    <row r="61" spans="1:26" x14ac:dyDescent="0.2">
      <c r="A61" s="50" t="s">
        <v>78</v>
      </c>
      <c r="B61" s="47"/>
      <c r="C61" s="16">
        <f t="shared" ref="C61:N61" si="84">C$12*C$15*C42</f>
        <v>5950</v>
      </c>
      <c r="D61" s="16">
        <f t="shared" si="84"/>
        <v>7225</v>
      </c>
      <c r="E61" s="16">
        <f t="shared" si="84"/>
        <v>14280</v>
      </c>
      <c r="F61" s="16">
        <f t="shared" si="84"/>
        <v>15147</v>
      </c>
      <c r="G61" s="16">
        <f t="shared" si="84"/>
        <v>13994.400000000001</v>
      </c>
      <c r="H61" s="16">
        <f t="shared" si="84"/>
        <v>16819.800000000003</v>
      </c>
      <c r="I61" s="16">
        <f t="shared" si="84"/>
        <v>13708.8</v>
      </c>
      <c r="J61" s="16">
        <f t="shared" si="84"/>
        <v>15504</v>
      </c>
      <c r="K61" s="16">
        <f t="shared" si="84"/>
        <v>11983.3</v>
      </c>
      <c r="L61" s="16">
        <f t="shared" si="84"/>
        <v>15100.25</v>
      </c>
      <c r="M61" s="16">
        <f t="shared" si="84"/>
        <v>9609.25</v>
      </c>
      <c r="N61" s="16">
        <f t="shared" si="84"/>
        <v>9044</v>
      </c>
      <c r="O61" s="16">
        <f t="shared" ref="O61:Z61" si="85">O$12*O$15*O42</f>
        <v>6217.75</v>
      </c>
      <c r="P61" s="16">
        <f t="shared" si="85"/>
        <v>8236.5</v>
      </c>
      <c r="Q61" s="16">
        <f t="shared" si="85"/>
        <v>7913.5</v>
      </c>
      <c r="R61" s="16">
        <f t="shared" si="85"/>
        <v>15100.25</v>
      </c>
      <c r="S61" s="16">
        <f t="shared" si="85"/>
        <v>13566</v>
      </c>
      <c r="T61" s="16">
        <f t="shared" si="85"/>
        <v>15504</v>
      </c>
      <c r="U61" s="16">
        <f t="shared" si="85"/>
        <v>12435.5</v>
      </c>
      <c r="V61" s="16">
        <f t="shared" si="85"/>
        <v>16473</v>
      </c>
      <c r="W61" s="16">
        <f t="shared" si="85"/>
        <v>12435.5</v>
      </c>
      <c r="X61" s="16">
        <f t="shared" si="85"/>
        <v>15504</v>
      </c>
      <c r="Y61" s="16">
        <f t="shared" si="85"/>
        <v>13566</v>
      </c>
      <c r="Z61" s="54">
        <f t="shared" si="85"/>
        <v>7225</v>
      </c>
    </row>
    <row r="62" spans="1:26" x14ac:dyDescent="0.2">
      <c r="A62" s="50" t="s">
        <v>79</v>
      </c>
      <c r="B62" s="47"/>
      <c r="C62" s="16">
        <f t="shared" ref="C62:N62" si="86">C$12*C$15*C43</f>
        <v>23443</v>
      </c>
      <c r="D62" s="16">
        <f t="shared" si="86"/>
        <v>28466.5</v>
      </c>
      <c r="E62" s="16">
        <f t="shared" si="86"/>
        <v>11900</v>
      </c>
      <c r="F62" s="16">
        <f t="shared" si="86"/>
        <v>6311.25</v>
      </c>
      <c r="G62" s="16">
        <f t="shared" si="86"/>
        <v>0</v>
      </c>
      <c r="H62" s="16">
        <f t="shared" si="86"/>
        <v>0</v>
      </c>
      <c r="I62" s="16">
        <f t="shared" si="86"/>
        <v>0</v>
      </c>
      <c r="J62" s="16">
        <f t="shared" si="86"/>
        <v>0</v>
      </c>
      <c r="K62" s="16">
        <f t="shared" si="86"/>
        <v>0</v>
      </c>
      <c r="L62" s="16">
        <f t="shared" si="86"/>
        <v>0</v>
      </c>
      <c r="M62" s="16">
        <f t="shared" si="86"/>
        <v>0</v>
      </c>
      <c r="N62" s="16">
        <f t="shared" si="86"/>
        <v>0</v>
      </c>
      <c r="O62" s="16">
        <f t="shared" ref="O62:Z62" si="87">O$12*O$15*O43</f>
        <v>0</v>
      </c>
      <c r="P62" s="16">
        <f t="shared" si="87"/>
        <v>0</v>
      </c>
      <c r="Q62" s="16">
        <f t="shared" si="87"/>
        <v>0</v>
      </c>
      <c r="R62" s="16">
        <f t="shared" si="87"/>
        <v>0</v>
      </c>
      <c r="S62" s="16">
        <f t="shared" si="87"/>
        <v>0</v>
      </c>
      <c r="T62" s="16">
        <f t="shared" si="87"/>
        <v>0</v>
      </c>
      <c r="U62" s="16">
        <f t="shared" si="87"/>
        <v>0</v>
      </c>
      <c r="V62" s="16">
        <f t="shared" si="87"/>
        <v>0</v>
      </c>
      <c r="W62" s="16">
        <f t="shared" si="87"/>
        <v>0</v>
      </c>
      <c r="X62" s="16">
        <f t="shared" si="87"/>
        <v>0</v>
      </c>
      <c r="Y62" s="16">
        <f t="shared" si="87"/>
        <v>0</v>
      </c>
      <c r="Z62" s="54">
        <f t="shared" si="87"/>
        <v>28466.5</v>
      </c>
    </row>
    <row r="63" spans="1:26" x14ac:dyDescent="0.2">
      <c r="A63" s="50" t="s">
        <v>80</v>
      </c>
      <c r="B63" s="47"/>
      <c r="C63" s="16">
        <f t="shared" ref="C63:N63" si="88">C$12*C$15*C44</f>
        <v>0</v>
      </c>
      <c r="D63" s="16">
        <f t="shared" si="88"/>
        <v>0</v>
      </c>
      <c r="E63" s="16">
        <f t="shared" ref="E63:K64" si="89">E$12*E$15*E44</f>
        <v>5355</v>
      </c>
      <c r="F63" s="16">
        <f t="shared" si="89"/>
        <v>10098</v>
      </c>
      <c r="G63" s="16">
        <f t="shared" si="89"/>
        <v>7580.3</v>
      </c>
      <c r="H63" s="16">
        <f t="shared" si="89"/>
        <v>5746.7650000000003</v>
      </c>
      <c r="I63" s="16">
        <f t="shared" si="89"/>
        <v>0</v>
      </c>
      <c r="J63" s="16">
        <f t="shared" si="89"/>
        <v>0</v>
      </c>
      <c r="K63" s="16">
        <f t="shared" si="89"/>
        <v>0</v>
      </c>
      <c r="L63" s="16">
        <f t="shared" si="88"/>
        <v>0</v>
      </c>
      <c r="M63" s="16">
        <f t="shared" si="88"/>
        <v>0</v>
      </c>
      <c r="N63" s="16">
        <f t="shared" si="88"/>
        <v>0</v>
      </c>
      <c r="O63" s="16">
        <f t="shared" ref="O63:Z63" si="90">O$12*O$15*O44</f>
        <v>0</v>
      </c>
      <c r="P63" s="16">
        <f t="shared" si="90"/>
        <v>0</v>
      </c>
      <c r="Q63" s="16">
        <f t="shared" si="90"/>
        <v>0</v>
      </c>
      <c r="R63" s="16">
        <f t="shared" si="90"/>
        <v>0</v>
      </c>
      <c r="S63" s="16">
        <f t="shared" si="90"/>
        <v>0</v>
      </c>
      <c r="T63" s="16">
        <f t="shared" si="90"/>
        <v>0</v>
      </c>
      <c r="U63" s="16">
        <f t="shared" si="90"/>
        <v>0</v>
      </c>
      <c r="V63" s="16">
        <f t="shared" si="90"/>
        <v>0</v>
      </c>
      <c r="W63" s="16">
        <f t="shared" si="90"/>
        <v>0</v>
      </c>
      <c r="X63" s="16">
        <f t="shared" si="90"/>
        <v>6460</v>
      </c>
      <c r="Y63" s="16">
        <f t="shared" si="90"/>
        <v>5652.5</v>
      </c>
      <c r="Z63" s="54">
        <f t="shared" si="90"/>
        <v>0</v>
      </c>
    </row>
    <row r="64" spans="1:26" x14ac:dyDescent="0.2">
      <c r="A64" s="50" t="s">
        <v>81</v>
      </c>
      <c r="B64" s="47"/>
      <c r="C64" s="16">
        <f t="shared" ref="C64:N64" si="91">C$12*C$15*C45</f>
        <v>0</v>
      </c>
      <c r="D64" s="16">
        <f t="shared" si="91"/>
        <v>0</v>
      </c>
      <c r="E64" s="16">
        <f t="shared" si="89"/>
        <v>15470</v>
      </c>
      <c r="F64" s="16">
        <f t="shared" si="89"/>
        <v>17671.5</v>
      </c>
      <c r="G64" s="16">
        <f t="shared" si="89"/>
        <v>13994.400000000001</v>
      </c>
      <c r="H64" s="16">
        <f t="shared" si="89"/>
        <v>15418.150000000001</v>
      </c>
      <c r="I64" s="16">
        <f t="shared" si="89"/>
        <v>3427.2</v>
      </c>
      <c r="J64" s="16">
        <f t="shared" si="89"/>
        <v>2454.7999999999997</v>
      </c>
      <c r="K64" s="16">
        <f t="shared" si="89"/>
        <v>0</v>
      </c>
      <c r="L64" s="16">
        <f t="shared" si="91"/>
        <v>0</v>
      </c>
      <c r="M64" s="16">
        <f t="shared" si="91"/>
        <v>0</v>
      </c>
      <c r="N64" s="16">
        <f t="shared" si="91"/>
        <v>0</v>
      </c>
      <c r="O64" s="16">
        <f t="shared" ref="O64:Z64" si="92">O$12*O$15*O45</f>
        <v>0</v>
      </c>
      <c r="P64" s="16">
        <f t="shared" si="92"/>
        <v>13041.125</v>
      </c>
      <c r="Q64" s="16">
        <f t="shared" si="92"/>
        <v>16844.45</v>
      </c>
      <c r="R64" s="16">
        <f t="shared" si="92"/>
        <v>12354.75</v>
      </c>
      <c r="S64" s="16">
        <f t="shared" si="92"/>
        <v>3391.5</v>
      </c>
      <c r="T64" s="16">
        <f t="shared" si="92"/>
        <v>15504</v>
      </c>
      <c r="U64" s="16">
        <f t="shared" si="92"/>
        <v>0</v>
      </c>
      <c r="V64" s="16">
        <f t="shared" si="92"/>
        <v>0</v>
      </c>
      <c r="W64" s="16">
        <f t="shared" si="92"/>
        <v>6217.75</v>
      </c>
      <c r="X64" s="16">
        <f t="shared" si="92"/>
        <v>5814</v>
      </c>
      <c r="Y64" s="16">
        <f t="shared" si="92"/>
        <v>11305</v>
      </c>
      <c r="Z64" s="54">
        <f t="shared" si="92"/>
        <v>0</v>
      </c>
    </row>
    <row r="65" spans="1:26" ht="15.75" thickBot="1" x14ac:dyDescent="0.25">
      <c r="A65" s="23" t="s">
        <v>82</v>
      </c>
      <c r="B65" s="55"/>
      <c r="C65" s="56">
        <f t="shared" ref="C65:N65" si="93">C$12*C$15*C56</f>
        <v>0</v>
      </c>
      <c r="D65" s="56">
        <f t="shared" si="93"/>
        <v>461.34386650097639</v>
      </c>
      <c r="E65" s="56">
        <f t="shared" si="93"/>
        <v>2069.610226660689</v>
      </c>
      <c r="F65" s="56">
        <f t="shared" si="93"/>
        <v>3058.2809533409359</v>
      </c>
      <c r="G65" s="56">
        <f t="shared" si="93"/>
        <v>8874.4313093859764</v>
      </c>
      <c r="H65" s="56">
        <f t="shared" si="93"/>
        <v>18052.414094672073</v>
      </c>
      <c r="I65" s="56">
        <f t="shared" si="93"/>
        <v>26686.512936780215</v>
      </c>
      <c r="J65" s="56">
        <f t="shared" si="93"/>
        <v>32398.89830347056</v>
      </c>
      <c r="K65" s="56">
        <f t="shared" si="93"/>
        <v>36821.514742636027</v>
      </c>
      <c r="L65" s="56">
        <f t="shared" si="93"/>
        <v>37733.104189329249</v>
      </c>
      <c r="M65" s="56">
        <f t="shared" si="93"/>
        <v>40728.224576466579</v>
      </c>
      <c r="N65" s="56">
        <f t="shared" si="93"/>
        <v>55093.311600557368</v>
      </c>
      <c r="O65" s="56">
        <f t="shared" ref="O65:Z65" si="94">O$12*O$15*O56</f>
        <v>36204.495604414114</v>
      </c>
      <c r="P65" s="56">
        <f t="shared" si="94"/>
        <v>27423.656971696098</v>
      </c>
      <c r="Q65" s="56">
        <f t="shared" si="94"/>
        <v>15151.65521802697</v>
      </c>
      <c r="R65" s="56">
        <f t="shared" si="94"/>
        <v>6493.8154138915324</v>
      </c>
      <c r="S65" s="56">
        <f t="shared" si="94"/>
        <v>1623.4538534728831</v>
      </c>
      <c r="T65" s="56">
        <f t="shared" si="94"/>
        <v>9952.3046628388347</v>
      </c>
      <c r="U65" s="56">
        <f t="shared" si="94"/>
        <v>24465.397823990599</v>
      </c>
      <c r="V65" s="56">
        <f t="shared" si="94"/>
        <v>28103.49858930158</v>
      </c>
      <c r="W65" s="56">
        <f t="shared" si="94"/>
        <v>17110.030247991726</v>
      </c>
      <c r="X65" s="56">
        <f t="shared" si="94"/>
        <v>13840.925968428503</v>
      </c>
      <c r="Y65" s="56">
        <f t="shared" si="94"/>
        <v>4633.4397653877631</v>
      </c>
      <c r="Z65" s="57">
        <f t="shared" si="94"/>
        <v>461.34386650097639</v>
      </c>
    </row>
    <row r="66" spans="1:26" ht="15.75" thickBot="1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26" x14ac:dyDescent="0.2">
      <c r="A67" s="37" t="s">
        <v>40</v>
      </c>
      <c r="B67" s="38" t="s">
        <v>24</v>
      </c>
      <c r="C67" s="38" t="s">
        <v>24</v>
      </c>
      <c r="D67" s="38" t="s">
        <v>93</v>
      </c>
      <c r="E67" s="38"/>
      <c r="F67" s="38" t="s">
        <v>30</v>
      </c>
      <c r="G67" s="38" t="s">
        <v>30</v>
      </c>
      <c r="H67" s="39" t="s">
        <v>37</v>
      </c>
    </row>
    <row r="68" spans="1:26" x14ac:dyDescent="0.2">
      <c r="A68" s="40"/>
      <c r="B68" s="41" t="s">
        <v>83</v>
      </c>
      <c r="C68" s="41" t="s">
        <v>94</v>
      </c>
      <c r="D68" s="100"/>
      <c r="E68" s="41" t="s">
        <v>84</v>
      </c>
      <c r="F68" s="41" t="s">
        <v>85</v>
      </c>
      <c r="G68" s="41" t="s">
        <v>86</v>
      </c>
      <c r="H68" s="42" t="s">
        <v>38</v>
      </c>
    </row>
    <row r="69" spans="1:26" x14ac:dyDescent="0.2">
      <c r="A69" s="15" t="s">
        <v>19</v>
      </c>
      <c r="B69" s="16">
        <f>SUM(C61:Z61)</f>
        <v>292542.80000000005</v>
      </c>
      <c r="C69" s="16">
        <f>B69/2000</f>
        <v>146.27140000000003</v>
      </c>
      <c r="D69" s="101">
        <f>B69/$B$75</f>
        <v>0.27806861532626942</v>
      </c>
      <c r="E69" s="17">
        <f t="shared" ref="E69:E74" si="95">B69/365/AVERAGE($C$15:$Z$15)</f>
        <v>9.7966340508806269</v>
      </c>
      <c r="F69" s="18">
        <f>E69*365*(B42/2000)</f>
        <v>670.45714285714291</v>
      </c>
      <c r="G69" s="18">
        <f>F69/($B$24/100)</f>
        <v>5.2252205565908678</v>
      </c>
      <c r="H69" s="19">
        <f>F69/$F$77</f>
        <v>0.27501160824162463</v>
      </c>
      <c r="I69" s="88"/>
      <c r="J69" s="47"/>
      <c r="L69" s="10"/>
    </row>
    <row r="70" spans="1:26" x14ac:dyDescent="0.2">
      <c r="A70" s="15" t="s">
        <v>34</v>
      </c>
      <c r="B70" s="16">
        <f t="shared" ref="B70:B72" si="96">SUM(C62:Z62)</f>
        <v>98587.25</v>
      </c>
      <c r="C70" s="16">
        <f t="shared" ref="C70:C75" si="97">B70/2000</f>
        <v>49.293624999999999</v>
      </c>
      <c r="D70" s="101">
        <f t="shared" ref="D70:D75" si="98">B70/$B$75</f>
        <v>9.3709433615610266E-2</v>
      </c>
      <c r="E70" s="17">
        <f t="shared" si="95"/>
        <v>3.3014766055861946</v>
      </c>
      <c r="F70" s="18">
        <f>E70*365*(B43/2000)</f>
        <v>60.251948051948062</v>
      </c>
      <c r="G70" s="18">
        <f>F70/($B$24/100)</f>
        <v>0.46957470867420703</v>
      </c>
      <c r="H70" s="19">
        <f>F70/$F$77</f>
        <v>2.4714458351274053E-2</v>
      </c>
      <c r="I70" s="88"/>
      <c r="J70" s="47"/>
      <c r="L70" s="10"/>
      <c r="M70" s="10"/>
    </row>
    <row r="71" spans="1:26" x14ac:dyDescent="0.2">
      <c r="A71" s="15" t="s">
        <v>35</v>
      </c>
      <c r="B71" s="16">
        <f t="shared" si="96"/>
        <v>40892.565000000002</v>
      </c>
      <c r="C71" s="16">
        <f t="shared" si="97"/>
        <v>20.446282500000002</v>
      </c>
      <c r="D71" s="101">
        <f t="shared" si="98"/>
        <v>3.8869317333017482E-2</v>
      </c>
      <c r="E71" s="17">
        <f t="shared" si="95"/>
        <v>1.3694047322540475</v>
      </c>
      <c r="F71" s="18">
        <f>E71*365*(B44/2000)</f>
        <v>68.727000000000004</v>
      </c>
      <c r="G71" s="18">
        <f>F71/($B$24/100)</f>
        <v>0.53562518800599668</v>
      </c>
      <c r="H71" s="19">
        <f>F71/$F$77</f>
        <v>2.8190799368736669E-2</v>
      </c>
      <c r="I71" s="88"/>
      <c r="J71" s="47"/>
      <c r="L71" s="10"/>
      <c r="M71" s="10"/>
    </row>
    <row r="72" spans="1:26" x14ac:dyDescent="0.2">
      <c r="A72" s="15" t="s">
        <v>20</v>
      </c>
      <c r="B72" s="16">
        <f t="shared" si="96"/>
        <v>152908.625</v>
      </c>
      <c r="C72" s="16">
        <f t="shared" si="97"/>
        <v>76.4543125</v>
      </c>
      <c r="D72" s="101">
        <f t="shared" si="98"/>
        <v>0.1453431416708727</v>
      </c>
      <c r="E72" s="17">
        <f t="shared" si="95"/>
        <v>5.1205835260629788</v>
      </c>
      <c r="F72" s="18">
        <f>E72*365*(B45/2000)</f>
        <v>65.415454545454551</v>
      </c>
      <c r="G72" s="18">
        <f>F72/($B$24/100)</f>
        <v>0.50981659521595335</v>
      </c>
      <c r="H72" s="19">
        <f>F72/$F$77</f>
        <v>2.6832452379787017E-2</v>
      </c>
      <c r="I72" s="88"/>
      <c r="J72" s="47"/>
      <c r="L72" s="10"/>
      <c r="M72" s="10"/>
      <c r="Q72" s="10"/>
    </row>
    <row r="73" spans="1:26" x14ac:dyDescent="0.2">
      <c r="A73" s="15" t="s">
        <v>21</v>
      </c>
      <c r="B73" s="16">
        <f>SUM(C59:Z59)</f>
        <v>37540.674999999996</v>
      </c>
      <c r="C73" s="16">
        <f t="shared" si="97"/>
        <v>18.770337499999997</v>
      </c>
      <c r="D73" s="101">
        <f t="shared" si="98"/>
        <v>3.5683269305084579E-2</v>
      </c>
      <c r="E73" s="17">
        <f t="shared" si="95"/>
        <v>1.2571570894858566</v>
      </c>
      <c r="F73" s="18">
        <f>E73*365*(B46/2000)</f>
        <v>8.0300909090909105</v>
      </c>
      <c r="G73" s="18">
        <f>F73/($B$24/100)</f>
        <v>6.2582666970580181E-2</v>
      </c>
      <c r="H73" s="19">
        <f>F73/$F$77</f>
        <v>3.2938245773989567E-3</v>
      </c>
      <c r="I73" s="88"/>
      <c r="J73" s="47"/>
      <c r="L73" s="10"/>
      <c r="M73" s="10"/>
    </row>
    <row r="74" spans="1:26" x14ac:dyDescent="0.2">
      <c r="A74" s="15" t="s">
        <v>22</v>
      </c>
      <c r="B74" s="16">
        <f>SUM(C57:Z57)</f>
        <v>429580.65</v>
      </c>
      <c r="C74" s="16">
        <f t="shared" si="97"/>
        <v>214.79032500000002</v>
      </c>
      <c r="D74" s="101">
        <f t="shared" si="98"/>
        <v>0.40832622274914565</v>
      </c>
      <c r="E74" s="17">
        <f t="shared" si="95"/>
        <v>14.385739192314535</v>
      </c>
      <c r="F74" s="45"/>
      <c r="G74" s="45"/>
      <c r="H74" s="44"/>
      <c r="I74" s="88"/>
      <c r="J74" s="47"/>
      <c r="L74" s="10"/>
    </row>
    <row r="75" spans="1:26" x14ac:dyDescent="0.2">
      <c r="A75" s="15" t="s">
        <v>23</v>
      </c>
      <c r="B75" s="16">
        <f>SUM(B69:B74)</f>
        <v>1052052.5649999999</v>
      </c>
      <c r="C75" s="16">
        <f t="shared" si="97"/>
        <v>526.02628249999998</v>
      </c>
      <c r="D75" s="101">
        <f t="shared" si="98"/>
        <v>1</v>
      </c>
      <c r="E75" s="17">
        <f>SUM(E69:E74)</f>
        <v>35.230995196584246</v>
      </c>
      <c r="F75" s="18">
        <f>SUM(F69:F74)</f>
        <v>872.88163636363629</v>
      </c>
      <c r="G75" s="18">
        <f>SUM(G69:G74)</f>
        <v>6.8028197154576056</v>
      </c>
      <c r="H75" s="19">
        <f>F75/$F$77</f>
        <v>0.35804314291882122</v>
      </c>
      <c r="J75" s="47"/>
      <c r="L75" s="10"/>
    </row>
    <row r="76" spans="1:26" x14ac:dyDescent="0.2">
      <c r="A76" s="46" t="s">
        <v>32</v>
      </c>
      <c r="B76" s="43" t="s">
        <v>24</v>
      </c>
      <c r="C76" s="43"/>
      <c r="D76" s="43"/>
      <c r="E76" s="43" t="s">
        <v>39</v>
      </c>
      <c r="F76" s="43" t="s">
        <v>33</v>
      </c>
      <c r="G76" s="43" t="s">
        <v>31</v>
      </c>
      <c r="H76" s="44"/>
      <c r="I76" s="88"/>
    </row>
    <row r="77" spans="1:26" x14ac:dyDescent="0.2">
      <c r="A77" s="15" t="s">
        <v>41</v>
      </c>
      <c r="B77" s="20">
        <f>(B24/100)*B7*AVERAGE(C15:Z15)</f>
        <v>199452.58075000002</v>
      </c>
      <c r="C77" s="20"/>
      <c r="D77" s="20"/>
      <c r="E77" s="21">
        <f>B77/365</f>
        <v>546.44542671232887</v>
      </c>
      <c r="F77" s="20">
        <f>B77/AVERAGE(C15:Z15)</f>
        <v>2437.9230649350652</v>
      </c>
      <c r="G77" s="22">
        <f>F77/(B24/100)</f>
        <v>19</v>
      </c>
      <c r="H77" s="19">
        <f>F77/$F$77</f>
        <v>1</v>
      </c>
    </row>
    <row r="78" spans="1:26" ht="15.75" thickBot="1" x14ac:dyDescent="0.25">
      <c r="A78" s="23" t="s">
        <v>36</v>
      </c>
      <c r="B78" s="24">
        <f>B77-(F75*AVERAGE(C15:Z15))</f>
        <v>128039.95187500003</v>
      </c>
      <c r="C78" s="24"/>
      <c r="D78" s="24"/>
      <c r="E78" s="25">
        <f>B78/365</f>
        <v>350.7943886986302</v>
      </c>
      <c r="F78" s="26">
        <f>(B24/100)*B7-(F75)</f>
        <v>1565.0414285714289</v>
      </c>
      <c r="G78" s="27">
        <f>F78/(B24/100)</f>
        <v>12.197180284542396</v>
      </c>
      <c r="H78" s="28">
        <f>F78/$F$77</f>
        <v>0.64195685708117878</v>
      </c>
    </row>
    <row r="79" spans="1:26" x14ac:dyDescent="0.2">
      <c r="D79" s="29"/>
    </row>
    <row r="80" spans="1:26" x14ac:dyDescent="0.2">
      <c r="A80" s="1" t="s">
        <v>89</v>
      </c>
      <c r="C80" s="1" t="s">
        <v>95</v>
      </c>
      <c r="D80" s="34">
        <v>42054</v>
      </c>
    </row>
    <row r="82" spans="1:28" x14ac:dyDescent="0.2">
      <c r="D82" s="89"/>
    </row>
    <row r="95" spans="1:28" ht="15.75" x14ac:dyDescent="0.25">
      <c r="A95" s="4" t="s">
        <v>28</v>
      </c>
    </row>
    <row r="96" spans="1:28" ht="15" customHeight="1" x14ac:dyDescent="0.2">
      <c r="A96" s="36" t="s">
        <v>25</v>
      </c>
      <c r="B96" s="36" t="s">
        <v>43</v>
      </c>
      <c r="C96" s="81">
        <v>40909</v>
      </c>
      <c r="D96" s="81">
        <v>40923</v>
      </c>
      <c r="E96" s="81">
        <v>40940</v>
      </c>
      <c r="F96" s="81">
        <v>40954</v>
      </c>
      <c r="G96" s="81">
        <v>40969</v>
      </c>
      <c r="H96" s="81">
        <v>40983</v>
      </c>
      <c r="I96" s="81">
        <v>41000</v>
      </c>
      <c r="J96" s="81">
        <v>41014</v>
      </c>
      <c r="K96" s="81">
        <v>41030</v>
      </c>
      <c r="L96" s="81">
        <v>41044</v>
      </c>
      <c r="M96" s="81">
        <v>41061</v>
      </c>
      <c r="N96" s="81">
        <v>41075</v>
      </c>
      <c r="O96" s="83">
        <v>41091</v>
      </c>
      <c r="P96" s="83">
        <v>41105</v>
      </c>
      <c r="Q96" s="83">
        <v>41122</v>
      </c>
      <c r="R96" s="83">
        <v>41136</v>
      </c>
      <c r="S96" s="83">
        <v>41153</v>
      </c>
      <c r="T96" s="83">
        <v>41167</v>
      </c>
      <c r="U96" s="83">
        <v>41183</v>
      </c>
      <c r="V96" s="83">
        <v>41197</v>
      </c>
      <c r="W96" s="83">
        <v>41214</v>
      </c>
      <c r="X96" s="83">
        <v>41228</v>
      </c>
      <c r="Y96" s="83">
        <v>41244</v>
      </c>
      <c r="Z96" s="83">
        <v>41258</v>
      </c>
      <c r="AA96" s="117"/>
      <c r="AB96" s="117"/>
    </row>
    <row r="97" spans="1:28" ht="12.75" customHeight="1" x14ac:dyDescent="0.2">
      <c r="A97" s="80" t="s">
        <v>11</v>
      </c>
      <c r="B97" s="80"/>
      <c r="C97" s="35">
        <v>31</v>
      </c>
      <c r="D97" s="35">
        <v>28</v>
      </c>
      <c r="E97" s="35">
        <v>31</v>
      </c>
      <c r="F97" s="35">
        <v>30</v>
      </c>
      <c r="G97" s="35">
        <v>31</v>
      </c>
      <c r="H97" s="35">
        <v>31</v>
      </c>
      <c r="I97" s="35">
        <v>31</v>
      </c>
      <c r="J97" s="35">
        <v>30</v>
      </c>
      <c r="K97" s="35">
        <v>30</v>
      </c>
      <c r="L97" s="35">
        <v>31</v>
      </c>
      <c r="M97" s="35">
        <v>30</v>
      </c>
      <c r="N97" s="35">
        <v>31</v>
      </c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117"/>
      <c r="AB97" s="117"/>
    </row>
    <row r="98" spans="1:28" x14ac:dyDescent="0.2">
      <c r="A98" s="1" t="s">
        <v>9</v>
      </c>
      <c r="B98" s="31">
        <f t="shared" ref="B98:B107" si="99">D29</f>
        <v>3</v>
      </c>
      <c r="C98" s="8">
        <f>C112*($B$98/$AB$112)</f>
        <v>0</v>
      </c>
      <c r="D98" s="8">
        <f>D112*($B$98/$AB$112)</f>
        <v>0</v>
      </c>
      <c r="E98" s="8">
        <f t="shared" ref="E98:Z98" si="100">E112*($B$98/$AB$112)</f>
        <v>9.6852300242130749</v>
      </c>
      <c r="F98" s="8">
        <f t="shared" si="100"/>
        <v>14.527845036319613</v>
      </c>
      <c r="G98" s="8">
        <f t="shared" si="100"/>
        <v>19.37046004842615</v>
      </c>
      <c r="H98" s="8">
        <f t="shared" si="100"/>
        <v>29.055690072639226</v>
      </c>
      <c r="I98" s="8">
        <f t="shared" si="100"/>
        <v>38.7409200968523</v>
      </c>
      <c r="J98" s="8">
        <f t="shared" si="100"/>
        <v>48.426150121065376</v>
      </c>
      <c r="K98" s="8">
        <f t="shared" si="100"/>
        <v>62.953995157384988</v>
      </c>
      <c r="L98" s="8">
        <f t="shared" si="100"/>
        <v>58.111380145278453</v>
      </c>
      <c r="M98" s="8">
        <f t="shared" si="100"/>
        <v>0</v>
      </c>
      <c r="N98" s="8">
        <f t="shared" si="100"/>
        <v>0</v>
      </c>
      <c r="O98" s="8">
        <f t="shared" si="100"/>
        <v>0</v>
      </c>
      <c r="P98" s="8">
        <f t="shared" si="100"/>
        <v>0</v>
      </c>
      <c r="Q98" s="8">
        <f t="shared" si="100"/>
        <v>0</v>
      </c>
      <c r="R98" s="8">
        <f t="shared" si="100"/>
        <v>0</v>
      </c>
      <c r="S98" s="8">
        <f t="shared" si="100"/>
        <v>0</v>
      </c>
      <c r="T98" s="8">
        <f t="shared" si="100"/>
        <v>4.8426150121065374</v>
      </c>
      <c r="U98" s="8">
        <f t="shared" si="100"/>
        <v>19.37046004842615</v>
      </c>
      <c r="V98" s="8">
        <f t="shared" si="100"/>
        <v>29.055690072639226</v>
      </c>
      <c r="W98" s="8">
        <f t="shared" si="100"/>
        <v>29.055690072639226</v>
      </c>
      <c r="X98" s="8">
        <f t="shared" si="100"/>
        <v>19.37046004842615</v>
      </c>
      <c r="Y98" s="8">
        <f t="shared" si="100"/>
        <v>9.6852300242130749</v>
      </c>
      <c r="Z98" s="8">
        <f t="shared" si="100"/>
        <v>0</v>
      </c>
      <c r="AA98" s="12">
        <f>SUMPRODUCT(C98:Z98,$C$109:$Z$109)</f>
        <v>6000</v>
      </c>
      <c r="AB98" s="12">
        <f>AA98/2000</f>
        <v>3</v>
      </c>
    </row>
    <row r="99" spans="1:28" x14ac:dyDescent="0.2">
      <c r="A99" s="1" t="s">
        <v>3</v>
      </c>
      <c r="B99" s="31">
        <f t="shared" si="99"/>
        <v>0</v>
      </c>
      <c r="C99" s="8">
        <f>C113*($B$99/$AB$113)</f>
        <v>0</v>
      </c>
      <c r="D99" s="8">
        <f>D113*($B$99/$AB$113)</f>
        <v>0</v>
      </c>
      <c r="E99" s="8">
        <f t="shared" ref="E99:Z99" si="101">E113*($B$99/$AB$113)</f>
        <v>0</v>
      </c>
      <c r="F99" s="8">
        <f t="shared" si="101"/>
        <v>0</v>
      </c>
      <c r="G99" s="8">
        <f t="shared" si="101"/>
        <v>0</v>
      </c>
      <c r="H99" s="8">
        <f t="shared" si="101"/>
        <v>0</v>
      </c>
      <c r="I99" s="8">
        <f t="shared" si="101"/>
        <v>0</v>
      </c>
      <c r="J99" s="8">
        <f t="shared" si="101"/>
        <v>0</v>
      </c>
      <c r="K99" s="8">
        <f t="shared" si="101"/>
        <v>0</v>
      </c>
      <c r="L99" s="8">
        <f t="shared" si="101"/>
        <v>0</v>
      </c>
      <c r="M99" s="8">
        <f t="shared" si="101"/>
        <v>0</v>
      </c>
      <c r="N99" s="8">
        <f t="shared" si="101"/>
        <v>0</v>
      </c>
      <c r="O99" s="8">
        <f t="shared" si="101"/>
        <v>0</v>
      </c>
      <c r="P99" s="8">
        <f t="shared" si="101"/>
        <v>0</v>
      </c>
      <c r="Q99" s="8">
        <f t="shared" si="101"/>
        <v>0</v>
      </c>
      <c r="R99" s="8">
        <f t="shared" si="101"/>
        <v>0</v>
      </c>
      <c r="S99" s="8">
        <f t="shared" si="101"/>
        <v>0</v>
      </c>
      <c r="T99" s="8">
        <f t="shared" si="101"/>
        <v>0</v>
      </c>
      <c r="U99" s="8">
        <f t="shared" si="101"/>
        <v>0</v>
      </c>
      <c r="V99" s="8">
        <f t="shared" si="101"/>
        <v>0</v>
      </c>
      <c r="W99" s="8">
        <f t="shared" si="101"/>
        <v>0</v>
      </c>
      <c r="X99" s="8">
        <f t="shared" si="101"/>
        <v>0</v>
      </c>
      <c r="Y99" s="8">
        <f t="shared" si="101"/>
        <v>0</v>
      </c>
      <c r="Z99" s="8">
        <f t="shared" si="101"/>
        <v>0</v>
      </c>
      <c r="AA99" s="12">
        <f t="shared" ref="AA99:AA107" si="102">SUMPRODUCT(C99:Z99,$C$109:$Z$109)</f>
        <v>0</v>
      </c>
      <c r="AB99" s="12">
        <f t="shared" ref="AB99:AB107" si="103">AA99/2000</f>
        <v>0</v>
      </c>
    </row>
    <row r="100" spans="1:28" x14ac:dyDescent="0.2">
      <c r="A100" s="1" t="s">
        <v>8</v>
      </c>
      <c r="B100" s="31">
        <f t="shared" si="99"/>
        <v>2.25</v>
      </c>
      <c r="C100" s="8">
        <f>C114*($B$100/$AB$114)</f>
        <v>0</v>
      </c>
      <c r="D100" s="8">
        <f>D114*($B$100/$AB$114)</f>
        <v>3.994319190484644</v>
      </c>
      <c r="E100" s="8">
        <f t="shared" ref="E100:Z100" si="104">E114*($B$100/$AB$114)</f>
        <v>5.5920468666785021</v>
      </c>
      <c r="F100" s="8">
        <f t="shared" si="104"/>
        <v>7.988638380969288</v>
      </c>
      <c r="G100" s="8">
        <f t="shared" si="104"/>
        <v>31.954553523877152</v>
      </c>
      <c r="H100" s="8">
        <f t="shared" si="104"/>
        <v>59.914787857269665</v>
      </c>
      <c r="I100" s="8">
        <f t="shared" si="104"/>
        <v>39.943191904846444</v>
      </c>
      <c r="J100" s="8">
        <f t="shared" si="104"/>
        <v>0</v>
      </c>
      <c r="K100" s="8">
        <f t="shared" si="104"/>
        <v>0</v>
      </c>
      <c r="L100" s="8">
        <f t="shared" si="104"/>
        <v>0</v>
      </c>
      <c r="M100" s="8">
        <f t="shared" si="104"/>
        <v>0</v>
      </c>
      <c r="N100" s="8">
        <f t="shared" si="104"/>
        <v>0</v>
      </c>
      <c r="O100" s="8">
        <f t="shared" si="104"/>
        <v>0</v>
      </c>
      <c r="P100" s="8">
        <f t="shared" si="104"/>
        <v>0</v>
      </c>
      <c r="Q100" s="8">
        <f t="shared" si="104"/>
        <v>0</v>
      </c>
      <c r="R100" s="8">
        <f t="shared" si="104"/>
        <v>0</v>
      </c>
      <c r="S100" s="8">
        <f t="shared" si="104"/>
        <v>0</v>
      </c>
      <c r="T100" s="8">
        <f t="shared" si="104"/>
        <v>3.994319190484644</v>
      </c>
      <c r="U100" s="8">
        <f t="shared" si="104"/>
        <v>31.954553523877152</v>
      </c>
      <c r="V100" s="8">
        <f t="shared" si="104"/>
        <v>47.931830285815728</v>
      </c>
      <c r="W100" s="8">
        <f t="shared" si="104"/>
        <v>31.954553523877152</v>
      </c>
      <c r="X100" s="8">
        <f t="shared" si="104"/>
        <v>15.977276761938576</v>
      </c>
      <c r="Y100" s="8">
        <f t="shared" si="104"/>
        <v>7.988638380969288</v>
      </c>
      <c r="Z100" s="8">
        <f t="shared" si="104"/>
        <v>3.994319190484644</v>
      </c>
      <c r="AA100" s="12">
        <f t="shared" si="102"/>
        <v>4500.0000000000009</v>
      </c>
      <c r="AB100" s="12">
        <f t="shared" si="103"/>
        <v>2.2500000000000004</v>
      </c>
    </row>
    <row r="101" spans="1:28" x14ac:dyDescent="0.2">
      <c r="A101" s="1" t="s">
        <v>6</v>
      </c>
      <c r="B101" s="31">
        <f t="shared" si="99"/>
        <v>3.25</v>
      </c>
      <c r="C101" s="8">
        <f>C115*($B$101/$AB$115)</f>
        <v>0</v>
      </c>
      <c r="D101" s="8">
        <f>D115*($B$101/$AB$115)</f>
        <v>0</v>
      </c>
      <c r="E101" s="8">
        <f t="shared" ref="E101:Z101" si="105">E115*($B$101/$AB$115)</f>
        <v>0</v>
      </c>
      <c r="F101" s="8">
        <f t="shared" si="105"/>
        <v>0</v>
      </c>
      <c r="G101" s="8">
        <f t="shared" si="105"/>
        <v>0</v>
      </c>
      <c r="H101" s="8">
        <f t="shared" si="105"/>
        <v>0</v>
      </c>
      <c r="I101" s="8">
        <f t="shared" si="105"/>
        <v>0</v>
      </c>
      <c r="J101" s="8">
        <f t="shared" si="105"/>
        <v>0</v>
      </c>
      <c r="K101" s="8">
        <f t="shared" si="105"/>
        <v>0</v>
      </c>
      <c r="L101" s="8">
        <f t="shared" si="105"/>
        <v>6.1845861084681255</v>
      </c>
      <c r="M101" s="8">
        <f t="shared" si="105"/>
        <v>68.030447193149385</v>
      </c>
      <c r="N101" s="8">
        <f t="shared" si="105"/>
        <v>123.69172216936251</v>
      </c>
      <c r="O101" s="8">
        <f t="shared" si="105"/>
        <v>86.584205518553759</v>
      </c>
      <c r="P101" s="8">
        <f t="shared" si="105"/>
        <v>61.845861084681253</v>
      </c>
      <c r="Q101" s="8">
        <f t="shared" si="105"/>
        <v>49.476688867745004</v>
      </c>
      <c r="R101" s="8">
        <f t="shared" si="105"/>
        <v>24.738344433872502</v>
      </c>
      <c r="S101" s="8">
        <f t="shared" si="105"/>
        <v>6.1845861084681255</v>
      </c>
      <c r="T101" s="8">
        <f t="shared" si="105"/>
        <v>0</v>
      </c>
      <c r="U101" s="8">
        <f t="shared" si="105"/>
        <v>0</v>
      </c>
      <c r="V101" s="8">
        <f t="shared" si="105"/>
        <v>0</v>
      </c>
      <c r="W101" s="8">
        <f t="shared" si="105"/>
        <v>0</v>
      </c>
      <c r="X101" s="8">
        <f t="shared" si="105"/>
        <v>0</v>
      </c>
      <c r="Y101" s="8">
        <f t="shared" si="105"/>
        <v>0</v>
      </c>
      <c r="Z101" s="8">
        <f t="shared" si="105"/>
        <v>0</v>
      </c>
      <c r="AA101" s="12">
        <f t="shared" si="102"/>
        <v>6500</v>
      </c>
      <c r="AB101" s="12">
        <f t="shared" si="103"/>
        <v>3.25</v>
      </c>
    </row>
    <row r="102" spans="1:28" x14ac:dyDescent="0.2">
      <c r="A102" s="1" t="s">
        <v>0</v>
      </c>
      <c r="B102" s="31">
        <f t="shared" si="99"/>
        <v>3.25</v>
      </c>
      <c r="C102" s="8">
        <f>C116*($B$102/$AB$116)</f>
        <v>0</v>
      </c>
      <c r="D102" s="8">
        <f>D116*($B$102/$AB$116)</f>
        <v>0</v>
      </c>
      <c r="E102" s="8">
        <f t="shared" ref="E102:Z102" si="106">E116*($B$102/$AB$116)</f>
        <v>0</v>
      </c>
      <c r="F102" s="8">
        <f t="shared" si="106"/>
        <v>0</v>
      </c>
      <c r="G102" s="8">
        <f>G116*($B$102/$AB$116)</f>
        <v>3.9634146341463419</v>
      </c>
      <c r="H102" s="8">
        <f t="shared" si="106"/>
        <v>11.890243902439025</v>
      </c>
      <c r="I102" s="8">
        <f t="shared" si="106"/>
        <v>27.743902439024392</v>
      </c>
      <c r="J102" s="8">
        <f>J116*($B$102/$AB$116)</f>
        <v>43.59756097560976</v>
      </c>
      <c r="K102" s="8">
        <f t="shared" si="106"/>
        <v>47.560975609756099</v>
      </c>
      <c r="L102" s="8">
        <f t="shared" si="106"/>
        <v>47.560975609756099</v>
      </c>
      <c r="M102" s="8">
        <f t="shared" si="106"/>
        <v>39.634146341463413</v>
      </c>
      <c r="N102" s="8">
        <f t="shared" si="106"/>
        <v>39.634146341463413</v>
      </c>
      <c r="O102" s="8">
        <f t="shared" si="106"/>
        <v>23.780487804878049</v>
      </c>
      <c r="P102" s="8">
        <f t="shared" si="106"/>
        <v>19.817073170731707</v>
      </c>
      <c r="Q102" s="8">
        <f t="shared" si="106"/>
        <v>3.9634146341463419</v>
      </c>
      <c r="R102" s="8">
        <f t="shared" si="106"/>
        <v>0</v>
      </c>
      <c r="S102" s="8">
        <f t="shared" si="106"/>
        <v>0</v>
      </c>
      <c r="T102" s="8">
        <f t="shared" si="106"/>
        <v>15.853658536585368</v>
      </c>
      <c r="U102" s="8">
        <f t="shared" si="106"/>
        <v>31.707317073170735</v>
      </c>
      <c r="V102" s="8">
        <f t="shared" si="106"/>
        <v>31.707317073170735</v>
      </c>
      <c r="W102" s="8">
        <f t="shared" si="106"/>
        <v>15.853658536585368</v>
      </c>
      <c r="X102" s="8">
        <f t="shared" si="106"/>
        <v>15.853658536585368</v>
      </c>
      <c r="Y102" s="8">
        <f t="shared" si="106"/>
        <v>3.9634146341463419</v>
      </c>
      <c r="Z102" s="8">
        <f t="shared" si="106"/>
        <v>0</v>
      </c>
      <c r="AA102" s="12">
        <f t="shared" si="102"/>
        <v>6499.9999999999991</v>
      </c>
      <c r="AB102" s="12">
        <f t="shared" si="103"/>
        <v>3.2499999999999996</v>
      </c>
    </row>
    <row r="103" spans="1:28" x14ac:dyDescent="0.2">
      <c r="A103" s="1" t="s">
        <v>4</v>
      </c>
      <c r="B103" s="31">
        <f t="shared" si="99"/>
        <v>0</v>
      </c>
      <c r="C103" s="8">
        <f>C117*($B$103/$AB$117)</f>
        <v>0</v>
      </c>
      <c r="D103" s="8">
        <f>D117*($B$103/$AB$117)</f>
        <v>0</v>
      </c>
      <c r="E103" s="8">
        <f t="shared" ref="E103:Z103" si="107">E117*($B$103/$AB$117)</f>
        <v>0</v>
      </c>
      <c r="F103" s="8">
        <f t="shared" si="107"/>
        <v>0</v>
      </c>
      <c r="G103" s="8">
        <f t="shared" si="107"/>
        <v>0</v>
      </c>
      <c r="H103" s="8">
        <f t="shared" si="107"/>
        <v>0</v>
      </c>
      <c r="I103" s="8">
        <f t="shared" si="107"/>
        <v>0</v>
      </c>
      <c r="J103" s="8">
        <f t="shared" si="107"/>
        <v>0</v>
      </c>
      <c r="K103" s="8">
        <f t="shared" si="107"/>
        <v>0</v>
      </c>
      <c r="L103" s="8">
        <f t="shared" si="107"/>
        <v>0</v>
      </c>
      <c r="M103" s="8">
        <f t="shared" si="107"/>
        <v>0</v>
      </c>
      <c r="N103" s="8">
        <f t="shared" si="107"/>
        <v>0</v>
      </c>
      <c r="O103" s="8">
        <f t="shared" si="107"/>
        <v>0</v>
      </c>
      <c r="P103" s="8">
        <f t="shared" si="107"/>
        <v>0</v>
      </c>
      <c r="Q103" s="8">
        <f t="shared" si="107"/>
        <v>0</v>
      </c>
      <c r="R103" s="8">
        <f t="shared" si="107"/>
        <v>0</v>
      </c>
      <c r="S103" s="8">
        <f t="shared" si="107"/>
        <v>0</v>
      </c>
      <c r="T103" s="8">
        <f t="shared" si="107"/>
        <v>0</v>
      </c>
      <c r="U103" s="8">
        <f t="shared" si="107"/>
        <v>0</v>
      </c>
      <c r="V103" s="8">
        <f t="shared" si="107"/>
        <v>0</v>
      </c>
      <c r="W103" s="8">
        <f t="shared" si="107"/>
        <v>0</v>
      </c>
      <c r="X103" s="8">
        <f t="shared" si="107"/>
        <v>0</v>
      </c>
      <c r="Y103" s="8">
        <f t="shared" si="107"/>
        <v>0</v>
      </c>
      <c r="Z103" s="8">
        <f t="shared" si="107"/>
        <v>0</v>
      </c>
      <c r="AA103" s="12">
        <f t="shared" si="102"/>
        <v>0</v>
      </c>
      <c r="AB103" s="12">
        <f t="shared" si="103"/>
        <v>0</v>
      </c>
    </row>
    <row r="104" spans="1:28" x14ac:dyDescent="0.2">
      <c r="A104" s="1" t="s">
        <v>2</v>
      </c>
      <c r="B104" s="31">
        <f t="shared" si="99"/>
        <v>0</v>
      </c>
      <c r="C104" s="8">
        <f>C118*($B$104/$AB$118)</f>
        <v>0</v>
      </c>
      <c r="D104" s="8">
        <f>D118*($B$104/$AB$118)</f>
        <v>0</v>
      </c>
      <c r="E104" s="8">
        <f t="shared" ref="E104:Z104" si="108">E118*($B$104/$AB$118)</f>
        <v>0</v>
      </c>
      <c r="F104" s="8">
        <f t="shared" si="108"/>
        <v>0</v>
      </c>
      <c r="G104" s="8">
        <f t="shared" si="108"/>
        <v>0</v>
      </c>
      <c r="H104" s="8">
        <f t="shared" si="108"/>
        <v>0</v>
      </c>
      <c r="I104" s="8">
        <f t="shared" si="108"/>
        <v>0</v>
      </c>
      <c r="J104" s="8">
        <f t="shared" si="108"/>
        <v>0</v>
      </c>
      <c r="K104" s="8">
        <f t="shared" si="108"/>
        <v>0</v>
      </c>
      <c r="L104" s="8">
        <f t="shared" si="108"/>
        <v>0</v>
      </c>
      <c r="M104" s="8">
        <f t="shared" si="108"/>
        <v>0</v>
      </c>
      <c r="N104" s="8">
        <f t="shared" si="108"/>
        <v>0</v>
      </c>
      <c r="O104" s="8">
        <f t="shared" si="108"/>
        <v>0</v>
      </c>
      <c r="P104" s="8">
        <f t="shared" si="108"/>
        <v>0</v>
      </c>
      <c r="Q104" s="8">
        <f t="shared" si="108"/>
        <v>0</v>
      </c>
      <c r="R104" s="8">
        <f t="shared" si="108"/>
        <v>0</v>
      </c>
      <c r="S104" s="8">
        <f t="shared" si="108"/>
        <v>0</v>
      </c>
      <c r="T104" s="8">
        <f t="shared" si="108"/>
        <v>0</v>
      </c>
      <c r="U104" s="8">
        <f t="shared" si="108"/>
        <v>0</v>
      </c>
      <c r="V104" s="8">
        <f t="shared" si="108"/>
        <v>0</v>
      </c>
      <c r="W104" s="8">
        <f t="shared" si="108"/>
        <v>0</v>
      </c>
      <c r="X104" s="8">
        <f t="shared" si="108"/>
        <v>0</v>
      </c>
      <c r="Y104" s="8">
        <f t="shared" si="108"/>
        <v>0</v>
      </c>
      <c r="Z104" s="8">
        <f t="shared" si="108"/>
        <v>0</v>
      </c>
      <c r="AA104" s="12">
        <f t="shared" si="102"/>
        <v>0</v>
      </c>
      <c r="AB104" s="12">
        <f t="shared" si="103"/>
        <v>0</v>
      </c>
    </row>
    <row r="105" spans="1:28" x14ac:dyDescent="0.2">
      <c r="A105" s="1" t="s">
        <v>1</v>
      </c>
      <c r="B105" s="31">
        <f t="shared" si="99"/>
        <v>3</v>
      </c>
      <c r="C105" s="8">
        <f>C119*($B$105/$AB$119)</f>
        <v>0</v>
      </c>
      <c r="D105" s="8">
        <f>D119*($B$105/$AB$119)</f>
        <v>0</v>
      </c>
      <c r="E105" s="8">
        <f t="shared" ref="E105:Z105" si="109">E119*($B$105/$AB$119)</f>
        <v>0</v>
      </c>
      <c r="F105" s="8">
        <f t="shared" si="109"/>
        <v>0</v>
      </c>
      <c r="G105" s="8">
        <f t="shared" si="109"/>
        <v>5.4666146036704415</v>
      </c>
      <c r="H105" s="8">
        <f t="shared" si="109"/>
        <v>11.714174150722375</v>
      </c>
      <c r="I105" s="8">
        <f t="shared" si="109"/>
        <v>39.047247169074581</v>
      </c>
      <c r="J105" s="8">
        <f t="shared" si="109"/>
        <v>46.8566966028895</v>
      </c>
      <c r="K105" s="8">
        <f t="shared" si="109"/>
        <v>50.761421319796959</v>
      </c>
      <c r="L105" s="8">
        <f t="shared" si="109"/>
        <v>50.761421319796959</v>
      </c>
      <c r="M105" s="8">
        <f t="shared" si="109"/>
        <v>39.047247169074581</v>
      </c>
      <c r="N105" s="8">
        <f t="shared" si="109"/>
        <v>31.237797735259669</v>
      </c>
      <c r="O105" s="8">
        <f t="shared" si="109"/>
        <v>15.618898867629834</v>
      </c>
      <c r="P105" s="8">
        <f t="shared" si="109"/>
        <v>11.714174150722375</v>
      </c>
      <c r="Q105" s="8">
        <f t="shared" si="109"/>
        <v>0</v>
      </c>
      <c r="R105" s="8">
        <f t="shared" si="109"/>
        <v>0</v>
      </c>
      <c r="S105" s="8">
        <f t="shared" si="109"/>
        <v>0</v>
      </c>
      <c r="T105" s="8">
        <f t="shared" si="109"/>
        <v>3.9047247169074586</v>
      </c>
      <c r="U105" s="8">
        <f t="shared" si="109"/>
        <v>19.52362358453729</v>
      </c>
      <c r="V105" s="8">
        <f t="shared" si="109"/>
        <v>31.237797735259669</v>
      </c>
      <c r="W105" s="8">
        <f t="shared" si="109"/>
        <v>15.618898867629834</v>
      </c>
      <c r="X105" s="8">
        <f t="shared" si="109"/>
        <v>15.618898867629834</v>
      </c>
      <c r="Y105" s="8">
        <f t="shared" si="109"/>
        <v>3.9047247169074586</v>
      </c>
      <c r="Z105" s="8">
        <f t="shared" si="109"/>
        <v>0</v>
      </c>
      <c r="AA105" s="12">
        <f t="shared" si="102"/>
        <v>6000.0000000000009</v>
      </c>
      <c r="AB105" s="12">
        <f t="shared" si="103"/>
        <v>3.0000000000000004</v>
      </c>
    </row>
    <row r="106" spans="1:28" x14ac:dyDescent="0.2">
      <c r="A106" s="1" t="s">
        <v>5</v>
      </c>
      <c r="B106" s="31">
        <f t="shared" si="99"/>
        <v>0</v>
      </c>
      <c r="C106" s="8">
        <f>C120*($B$106/$AB$120)</f>
        <v>0</v>
      </c>
      <c r="D106" s="8">
        <f>D120*($B$106/$AB$120)</f>
        <v>0</v>
      </c>
      <c r="E106" s="8">
        <f t="shared" ref="E106:Z106" si="110">E120*($B$106/$AB$120)</f>
        <v>0</v>
      </c>
      <c r="F106" s="8">
        <f t="shared" si="110"/>
        <v>0</v>
      </c>
      <c r="G106" s="8">
        <f t="shared" si="110"/>
        <v>0</v>
      </c>
      <c r="H106" s="8">
        <f t="shared" si="110"/>
        <v>0</v>
      </c>
      <c r="I106" s="8">
        <f t="shared" si="110"/>
        <v>0</v>
      </c>
      <c r="J106" s="8">
        <f t="shared" si="110"/>
        <v>0</v>
      </c>
      <c r="K106" s="8">
        <f t="shared" si="110"/>
        <v>0</v>
      </c>
      <c r="L106" s="8">
        <f t="shared" si="110"/>
        <v>0</v>
      </c>
      <c r="M106" s="8">
        <f t="shared" si="110"/>
        <v>0</v>
      </c>
      <c r="N106" s="8">
        <f t="shared" si="110"/>
        <v>0</v>
      </c>
      <c r="O106" s="8">
        <f t="shared" si="110"/>
        <v>0</v>
      </c>
      <c r="P106" s="8">
        <f t="shared" si="110"/>
        <v>0</v>
      </c>
      <c r="Q106" s="8">
        <f t="shared" si="110"/>
        <v>0</v>
      </c>
      <c r="R106" s="8">
        <f t="shared" si="110"/>
        <v>0</v>
      </c>
      <c r="S106" s="8">
        <f t="shared" si="110"/>
        <v>0</v>
      </c>
      <c r="T106" s="8">
        <f t="shared" si="110"/>
        <v>0</v>
      </c>
      <c r="U106" s="8">
        <f t="shared" si="110"/>
        <v>0</v>
      </c>
      <c r="V106" s="8">
        <f t="shared" si="110"/>
        <v>0</v>
      </c>
      <c r="W106" s="8">
        <f t="shared" si="110"/>
        <v>0</v>
      </c>
      <c r="X106" s="8">
        <f t="shared" si="110"/>
        <v>0</v>
      </c>
      <c r="Y106" s="8">
        <f t="shared" si="110"/>
        <v>0</v>
      </c>
      <c r="Z106" s="8">
        <f t="shared" si="110"/>
        <v>0</v>
      </c>
      <c r="AA106" s="12">
        <f t="shared" si="102"/>
        <v>0</v>
      </c>
      <c r="AB106" s="12">
        <f t="shared" si="103"/>
        <v>0</v>
      </c>
    </row>
    <row r="107" spans="1:28" x14ac:dyDescent="0.2">
      <c r="A107" s="1" t="s">
        <v>7</v>
      </c>
      <c r="B107" s="31">
        <f t="shared" si="99"/>
        <v>0</v>
      </c>
      <c r="C107" s="8">
        <f>C121*($B$107/$AB$121)</f>
        <v>0</v>
      </c>
      <c r="D107" s="8">
        <f>D121*($B$107/$AB$121)</f>
        <v>0</v>
      </c>
      <c r="E107" s="8">
        <f t="shared" ref="E107:Z107" si="111">E121*($B$107/$AB$121)</f>
        <v>0</v>
      </c>
      <c r="F107" s="8">
        <f t="shared" si="111"/>
        <v>0</v>
      </c>
      <c r="G107" s="8">
        <f t="shared" si="111"/>
        <v>0</v>
      </c>
      <c r="H107" s="8">
        <f t="shared" si="111"/>
        <v>0</v>
      </c>
      <c r="I107" s="8">
        <f t="shared" si="111"/>
        <v>0</v>
      </c>
      <c r="J107" s="8">
        <f t="shared" si="111"/>
        <v>0</v>
      </c>
      <c r="K107" s="8">
        <f t="shared" si="111"/>
        <v>0</v>
      </c>
      <c r="L107" s="8">
        <f t="shared" si="111"/>
        <v>0</v>
      </c>
      <c r="M107" s="8">
        <f t="shared" si="111"/>
        <v>0</v>
      </c>
      <c r="N107" s="8">
        <f t="shared" si="111"/>
        <v>0</v>
      </c>
      <c r="O107" s="8">
        <f t="shared" si="111"/>
        <v>0</v>
      </c>
      <c r="P107" s="8">
        <f t="shared" si="111"/>
        <v>0</v>
      </c>
      <c r="Q107" s="8">
        <f t="shared" si="111"/>
        <v>0</v>
      </c>
      <c r="R107" s="8">
        <f t="shared" si="111"/>
        <v>0</v>
      </c>
      <c r="S107" s="8">
        <f t="shared" si="111"/>
        <v>0</v>
      </c>
      <c r="T107" s="8">
        <f t="shared" si="111"/>
        <v>0</v>
      </c>
      <c r="U107" s="8">
        <f t="shared" si="111"/>
        <v>0</v>
      </c>
      <c r="V107" s="8">
        <f t="shared" si="111"/>
        <v>0</v>
      </c>
      <c r="W107" s="8">
        <f t="shared" si="111"/>
        <v>0</v>
      </c>
      <c r="X107" s="8">
        <f t="shared" si="111"/>
        <v>0</v>
      </c>
      <c r="Y107" s="8">
        <f t="shared" si="111"/>
        <v>0</v>
      </c>
      <c r="Z107" s="8">
        <f t="shared" si="111"/>
        <v>0</v>
      </c>
      <c r="AA107" s="12">
        <f t="shared" si="102"/>
        <v>0</v>
      </c>
      <c r="AB107" s="12">
        <f t="shared" si="103"/>
        <v>0</v>
      </c>
    </row>
    <row r="108" spans="1:28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M108" s="2"/>
      <c r="N108" s="9"/>
      <c r="O108" s="32"/>
      <c r="P108" s="31"/>
    </row>
    <row r="109" spans="1:28" x14ac:dyDescent="0.2">
      <c r="A109" s="1" t="s">
        <v>42</v>
      </c>
      <c r="C109" s="10">
        <f>D110-C110</f>
        <v>14</v>
      </c>
      <c r="D109" s="10">
        <f t="shared" ref="D109:Y109" si="112">E110-D110</f>
        <v>17</v>
      </c>
      <c r="E109" s="10">
        <f t="shared" si="112"/>
        <v>14</v>
      </c>
      <c r="F109" s="10">
        <f t="shared" si="112"/>
        <v>15</v>
      </c>
      <c r="G109" s="10">
        <f t="shared" si="112"/>
        <v>14</v>
      </c>
      <c r="H109" s="10">
        <f t="shared" si="112"/>
        <v>17</v>
      </c>
      <c r="I109" s="10">
        <f t="shared" si="112"/>
        <v>14</v>
      </c>
      <c r="J109" s="10">
        <f t="shared" si="112"/>
        <v>16</v>
      </c>
      <c r="K109" s="10">
        <f t="shared" si="112"/>
        <v>14</v>
      </c>
      <c r="L109" s="10">
        <f t="shared" si="112"/>
        <v>17</v>
      </c>
      <c r="M109" s="10">
        <f t="shared" si="112"/>
        <v>14</v>
      </c>
      <c r="N109" s="10">
        <f t="shared" si="112"/>
        <v>16</v>
      </c>
      <c r="O109" s="10">
        <f t="shared" si="112"/>
        <v>14</v>
      </c>
      <c r="P109" s="10">
        <f t="shared" si="112"/>
        <v>17</v>
      </c>
      <c r="Q109" s="10">
        <f t="shared" si="112"/>
        <v>14</v>
      </c>
      <c r="R109" s="10">
        <f t="shared" si="112"/>
        <v>17</v>
      </c>
      <c r="S109" s="10">
        <f t="shared" si="112"/>
        <v>14</v>
      </c>
      <c r="T109" s="10">
        <f t="shared" si="112"/>
        <v>16</v>
      </c>
      <c r="U109" s="10">
        <f t="shared" si="112"/>
        <v>14</v>
      </c>
      <c r="V109" s="10">
        <f t="shared" si="112"/>
        <v>17</v>
      </c>
      <c r="W109" s="10">
        <f t="shared" si="112"/>
        <v>14</v>
      </c>
      <c r="X109" s="10">
        <f t="shared" si="112"/>
        <v>16</v>
      </c>
      <c r="Y109" s="10">
        <f t="shared" si="112"/>
        <v>14</v>
      </c>
      <c r="Z109" s="10">
        <f>AA109-Z110</f>
        <v>17</v>
      </c>
      <c r="AA109" s="84">
        <v>41275</v>
      </c>
    </row>
    <row r="110" spans="1:28" x14ac:dyDescent="0.2">
      <c r="A110" s="36" t="s">
        <v>25</v>
      </c>
      <c r="B110" s="36"/>
      <c r="C110" s="81">
        <v>40909</v>
      </c>
      <c r="D110" s="81">
        <v>40923</v>
      </c>
      <c r="E110" s="81">
        <v>40940</v>
      </c>
      <c r="F110" s="81">
        <v>40954</v>
      </c>
      <c r="G110" s="81">
        <v>40969</v>
      </c>
      <c r="H110" s="81">
        <v>40983</v>
      </c>
      <c r="I110" s="81">
        <v>41000</v>
      </c>
      <c r="J110" s="81">
        <v>41014</v>
      </c>
      <c r="K110" s="81">
        <v>41030</v>
      </c>
      <c r="L110" s="81">
        <v>41044</v>
      </c>
      <c r="M110" s="81">
        <v>41061</v>
      </c>
      <c r="N110" s="81">
        <v>41075</v>
      </c>
      <c r="O110" s="83">
        <v>41091</v>
      </c>
      <c r="P110" s="83">
        <v>41105</v>
      </c>
      <c r="Q110" s="83">
        <v>41122</v>
      </c>
      <c r="R110" s="83">
        <v>41136</v>
      </c>
      <c r="S110" s="83">
        <v>41153</v>
      </c>
      <c r="T110" s="83">
        <v>41167</v>
      </c>
      <c r="U110" s="83">
        <v>41183</v>
      </c>
      <c r="V110" s="83">
        <v>41197</v>
      </c>
      <c r="W110" s="83">
        <v>41214</v>
      </c>
      <c r="X110" s="83">
        <v>41228</v>
      </c>
      <c r="Y110" s="83">
        <v>41244</v>
      </c>
      <c r="Z110" s="83">
        <v>41258</v>
      </c>
      <c r="AA110" s="83" t="s">
        <v>90</v>
      </c>
      <c r="AB110" s="83" t="s">
        <v>91</v>
      </c>
    </row>
    <row r="111" spans="1:28" x14ac:dyDescent="0.2">
      <c r="A111" s="80" t="s">
        <v>11</v>
      </c>
      <c r="B111" s="80"/>
      <c r="C111" s="35">
        <v>31</v>
      </c>
      <c r="D111" s="35">
        <v>28</v>
      </c>
      <c r="E111" s="35">
        <v>31</v>
      </c>
      <c r="F111" s="35">
        <v>30</v>
      </c>
      <c r="G111" s="35">
        <v>31</v>
      </c>
      <c r="H111" s="35">
        <v>31</v>
      </c>
      <c r="I111" s="35">
        <v>31</v>
      </c>
      <c r="J111" s="35">
        <v>30</v>
      </c>
      <c r="K111" s="35">
        <v>30</v>
      </c>
      <c r="L111" s="35">
        <v>31</v>
      </c>
      <c r="M111" s="35">
        <v>30</v>
      </c>
      <c r="N111" s="35">
        <v>31</v>
      </c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</row>
    <row r="112" spans="1:28" x14ac:dyDescent="0.2">
      <c r="A112" s="1" t="s">
        <v>9</v>
      </c>
      <c r="C112" s="2">
        <v>0</v>
      </c>
      <c r="D112" s="2">
        <v>0</v>
      </c>
      <c r="E112" s="2">
        <v>10</v>
      </c>
      <c r="F112" s="2">
        <v>15</v>
      </c>
      <c r="G112" s="2">
        <v>20</v>
      </c>
      <c r="H112" s="2">
        <v>30</v>
      </c>
      <c r="I112" s="2">
        <v>40</v>
      </c>
      <c r="J112" s="2">
        <v>50</v>
      </c>
      <c r="K112" s="2">
        <v>65</v>
      </c>
      <c r="L112" s="2">
        <v>60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5</v>
      </c>
      <c r="U112" s="2">
        <v>20</v>
      </c>
      <c r="V112" s="2">
        <v>30</v>
      </c>
      <c r="W112" s="2">
        <v>30</v>
      </c>
      <c r="X112" s="2">
        <v>20</v>
      </c>
      <c r="Y112" s="2">
        <v>10</v>
      </c>
      <c r="Z112" s="2">
        <v>0</v>
      </c>
      <c r="AA112" s="2">
        <f>SUMPRODUCT(C112:Z112,$C$109:$Z$109)</f>
        <v>6195</v>
      </c>
      <c r="AB112" s="5">
        <f>AA112/2000</f>
        <v>3.0975000000000001</v>
      </c>
    </row>
    <row r="113" spans="1:28" x14ac:dyDescent="0.2">
      <c r="A113" s="1" t="s">
        <v>3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5</v>
      </c>
      <c r="K113" s="2">
        <v>40</v>
      </c>
      <c r="L113" s="2">
        <v>70</v>
      </c>
      <c r="M113" s="2">
        <v>80</v>
      </c>
      <c r="N113" s="2">
        <v>70</v>
      </c>
      <c r="O113" s="2">
        <v>65</v>
      </c>
      <c r="P113" s="2">
        <v>65</v>
      </c>
      <c r="Q113" s="2">
        <v>50</v>
      </c>
      <c r="R113" s="2">
        <v>40</v>
      </c>
      <c r="S113" s="2">
        <v>20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f>SUMPRODUCT(C113:Z113,$C$109:$Z$109)</f>
        <v>7745</v>
      </c>
      <c r="AB113" s="5">
        <f t="shared" ref="AB113:AB121" si="113">AA113/2000</f>
        <v>3.8725000000000001</v>
      </c>
    </row>
    <row r="114" spans="1:28" x14ac:dyDescent="0.2">
      <c r="A114" s="1" t="s">
        <v>8</v>
      </c>
      <c r="C114" s="2">
        <v>0</v>
      </c>
      <c r="D114" s="2">
        <v>5</v>
      </c>
      <c r="E114" s="2">
        <v>7</v>
      </c>
      <c r="F114" s="2">
        <v>10</v>
      </c>
      <c r="G114" s="2">
        <v>40</v>
      </c>
      <c r="H114" s="2">
        <v>75</v>
      </c>
      <c r="I114" s="2">
        <v>50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5</v>
      </c>
      <c r="U114" s="2">
        <v>40</v>
      </c>
      <c r="V114" s="2">
        <v>60</v>
      </c>
      <c r="W114" s="2">
        <v>40</v>
      </c>
      <c r="X114" s="2">
        <v>20</v>
      </c>
      <c r="Y114" s="2">
        <v>10</v>
      </c>
      <c r="Z114" s="2">
        <v>5</v>
      </c>
      <c r="AA114" s="2">
        <f>SUMPRODUCT(C114:Z114,$C$109:$Z$109)</f>
        <v>5633</v>
      </c>
      <c r="AB114" s="5">
        <f t="shared" si="113"/>
        <v>2.8165</v>
      </c>
    </row>
    <row r="115" spans="1:28" x14ac:dyDescent="0.2">
      <c r="A115" s="1" t="s">
        <v>6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5</v>
      </c>
      <c r="M115" s="2">
        <v>55</v>
      </c>
      <c r="N115" s="2">
        <v>100</v>
      </c>
      <c r="O115" s="2">
        <v>70</v>
      </c>
      <c r="P115" s="2">
        <v>50</v>
      </c>
      <c r="Q115" s="2">
        <v>40</v>
      </c>
      <c r="R115" s="2">
        <v>20</v>
      </c>
      <c r="S115" s="2">
        <v>5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f>SUMPRODUCT(C115:Z115,$C$109:$Z$109)</f>
        <v>5255</v>
      </c>
      <c r="AB115" s="5">
        <f t="shared" si="113"/>
        <v>2.6274999999999999</v>
      </c>
    </row>
    <row r="116" spans="1:28" x14ac:dyDescent="0.2">
      <c r="A116" s="1" t="s">
        <v>0</v>
      </c>
      <c r="C116" s="2">
        <v>0</v>
      </c>
      <c r="D116" s="2">
        <v>0</v>
      </c>
      <c r="E116" s="2">
        <v>0</v>
      </c>
      <c r="F116" s="2">
        <v>0</v>
      </c>
      <c r="G116" s="2">
        <v>5</v>
      </c>
      <c r="H116" s="2">
        <v>15</v>
      </c>
      <c r="I116" s="2">
        <v>35</v>
      </c>
      <c r="J116" s="2">
        <v>55</v>
      </c>
      <c r="K116" s="2">
        <v>60</v>
      </c>
      <c r="L116" s="2">
        <v>60</v>
      </c>
      <c r="M116" s="2">
        <v>50</v>
      </c>
      <c r="N116" s="2">
        <v>50</v>
      </c>
      <c r="O116" s="2">
        <v>30</v>
      </c>
      <c r="P116" s="2">
        <v>25</v>
      </c>
      <c r="Q116" s="2">
        <v>5</v>
      </c>
      <c r="R116" s="2">
        <v>0</v>
      </c>
      <c r="S116" s="2">
        <v>0</v>
      </c>
      <c r="T116" s="2">
        <v>20</v>
      </c>
      <c r="U116" s="2">
        <v>40</v>
      </c>
      <c r="V116" s="2">
        <v>40</v>
      </c>
      <c r="W116" s="2">
        <v>20</v>
      </c>
      <c r="X116" s="2">
        <v>20</v>
      </c>
      <c r="Y116" s="2">
        <v>5</v>
      </c>
      <c r="Z116" s="2">
        <v>0</v>
      </c>
      <c r="AA116" s="2">
        <f t="shared" ref="AA116:AA121" si="114">SUMPRODUCT(C116:Z116,$C$109:$Z$109)</f>
        <v>8200</v>
      </c>
      <c r="AB116" s="5">
        <f t="shared" si="113"/>
        <v>4.0999999999999996</v>
      </c>
    </row>
    <row r="117" spans="1:28" x14ac:dyDescent="0.2">
      <c r="A117" s="1" t="s">
        <v>4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5</v>
      </c>
      <c r="L117" s="2">
        <v>7</v>
      </c>
      <c r="M117" s="2">
        <v>60</v>
      </c>
      <c r="N117" s="2">
        <v>80</v>
      </c>
      <c r="O117" s="2">
        <v>40</v>
      </c>
      <c r="P117" s="2">
        <v>30</v>
      </c>
      <c r="Q117" s="2">
        <v>30</v>
      </c>
      <c r="R117" s="2">
        <v>15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f t="shared" si="114"/>
        <v>4054</v>
      </c>
      <c r="AB117" s="5">
        <f t="shared" si="113"/>
        <v>2.0270000000000001</v>
      </c>
    </row>
    <row r="118" spans="1:28" x14ac:dyDescent="0.2">
      <c r="A118" s="1" t="s">
        <v>2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10</v>
      </c>
      <c r="I118" s="2">
        <v>35</v>
      </c>
      <c r="J118" s="2">
        <v>50</v>
      </c>
      <c r="K118" s="2">
        <v>60</v>
      </c>
      <c r="L118" s="2">
        <v>60</v>
      </c>
      <c r="M118" s="2">
        <v>50</v>
      </c>
      <c r="N118" s="2">
        <v>50</v>
      </c>
      <c r="O118" s="2">
        <v>30</v>
      </c>
      <c r="P118" s="2">
        <v>25</v>
      </c>
      <c r="Q118" s="2">
        <v>0</v>
      </c>
      <c r="R118" s="2">
        <v>0</v>
      </c>
      <c r="S118" s="2">
        <v>0</v>
      </c>
      <c r="T118" s="2">
        <v>15</v>
      </c>
      <c r="U118" s="2">
        <v>30</v>
      </c>
      <c r="V118" s="2">
        <v>30</v>
      </c>
      <c r="W118" s="2">
        <v>20</v>
      </c>
      <c r="X118" s="2">
        <v>15</v>
      </c>
      <c r="Y118" s="2">
        <v>5</v>
      </c>
      <c r="Z118" s="2">
        <v>0</v>
      </c>
      <c r="AA118" s="2">
        <f t="shared" si="114"/>
        <v>7425</v>
      </c>
      <c r="AB118" s="5">
        <f t="shared" si="113"/>
        <v>3.7124999999999999</v>
      </c>
    </row>
    <row r="119" spans="1:28" x14ac:dyDescent="0.2">
      <c r="A119" s="1" t="s">
        <v>1</v>
      </c>
      <c r="C119" s="2">
        <v>0</v>
      </c>
      <c r="D119" s="2">
        <v>0</v>
      </c>
      <c r="E119" s="2">
        <v>0</v>
      </c>
      <c r="F119" s="2">
        <v>0</v>
      </c>
      <c r="G119" s="2">
        <v>7</v>
      </c>
      <c r="H119" s="2">
        <v>15</v>
      </c>
      <c r="I119" s="2">
        <v>50</v>
      </c>
      <c r="J119" s="2">
        <v>60</v>
      </c>
      <c r="K119" s="2">
        <v>65</v>
      </c>
      <c r="L119" s="2">
        <v>65</v>
      </c>
      <c r="M119" s="2">
        <v>50</v>
      </c>
      <c r="N119" s="2">
        <v>40</v>
      </c>
      <c r="O119" s="2">
        <v>20</v>
      </c>
      <c r="P119" s="2">
        <v>15</v>
      </c>
      <c r="Q119" s="2">
        <v>0</v>
      </c>
      <c r="R119" s="2">
        <v>0</v>
      </c>
      <c r="S119" s="2">
        <v>0</v>
      </c>
      <c r="T119" s="2">
        <v>5</v>
      </c>
      <c r="U119" s="2">
        <v>25</v>
      </c>
      <c r="V119" s="2">
        <v>40</v>
      </c>
      <c r="W119" s="2">
        <v>20</v>
      </c>
      <c r="X119" s="2">
        <v>20</v>
      </c>
      <c r="Y119" s="2">
        <v>5</v>
      </c>
      <c r="Z119" s="2">
        <v>0</v>
      </c>
      <c r="AA119" s="2">
        <f t="shared" si="114"/>
        <v>7683</v>
      </c>
      <c r="AB119" s="5">
        <f t="shared" si="113"/>
        <v>3.8414999999999999</v>
      </c>
    </row>
    <row r="120" spans="1:28" x14ac:dyDescent="0.2">
      <c r="A120" s="1" t="s">
        <v>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5</v>
      </c>
      <c r="L120" s="2">
        <v>7</v>
      </c>
      <c r="M120" s="2">
        <v>75</v>
      </c>
      <c r="N120" s="2">
        <v>120</v>
      </c>
      <c r="O120" s="2">
        <v>80</v>
      </c>
      <c r="P120" s="2">
        <v>50</v>
      </c>
      <c r="Q120" s="2">
        <v>40</v>
      </c>
      <c r="R120" s="2">
        <v>20</v>
      </c>
      <c r="S120" s="2">
        <v>5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f t="shared" si="114"/>
        <v>6099</v>
      </c>
      <c r="AB120" s="5">
        <f t="shared" si="113"/>
        <v>3.0495000000000001</v>
      </c>
    </row>
    <row r="121" spans="1:28" x14ac:dyDescent="0.2">
      <c r="A121" s="1" t="s">
        <v>7</v>
      </c>
      <c r="C121" s="2">
        <v>0</v>
      </c>
      <c r="D121" s="2">
        <v>5</v>
      </c>
      <c r="E121" s="2">
        <v>7</v>
      </c>
      <c r="F121" s="2">
        <v>10</v>
      </c>
      <c r="G121" s="2">
        <v>40</v>
      </c>
      <c r="H121" s="2">
        <v>75</v>
      </c>
      <c r="I121" s="2">
        <v>50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5</v>
      </c>
      <c r="U121" s="2">
        <v>40</v>
      </c>
      <c r="V121" s="2">
        <v>50</v>
      </c>
      <c r="W121" s="2">
        <v>30</v>
      </c>
      <c r="X121" s="2">
        <v>20</v>
      </c>
      <c r="Y121" s="2">
        <v>10</v>
      </c>
      <c r="Z121" s="2">
        <v>5</v>
      </c>
      <c r="AA121" s="2">
        <f t="shared" si="114"/>
        <v>5323</v>
      </c>
      <c r="AB121" s="5">
        <f t="shared" si="113"/>
        <v>2.6615000000000002</v>
      </c>
    </row>
    <row r="123" spans="1:28" x14ac:dyDescent="0.2">
      <c r="A123" s="33" t="s">
        <v>47</v>
      </c>
    </row>
    <row r="124" spans="1:28" x14ac:dyDescent="0.2">
      <c r="A124" s="1">
        <v>850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8" x14ac:dyDescent="0.2">
      <c r="A125" s="1">
        <v>1000</v>
      </c>
    </row>
    <row r="126" spans="1:28" x14ac:dyDescent="0.2">
      <c r="A126" s="1">
        <v>1150</v>
      </c>
    </row>
    <row r="127" spans="1:28" x14ac:dyDescent="0.2">
      <c r="A127" s="1">
        <v>1300</v>
      </c>
    </row>
    <row r="301" spans="2:8" x14ac:dyDescent="0.2">
      <c r="B301" s="30" t="s">
        <v>44</v>
      </c>
      <c r="C301" s="30" t="s">
        <v>45</v>
      </c>
      <c r="D301" s="30" t="s">
        <v>46</v>
      </c>
      <c r="F301" s="30" t="s">
        <v>44</v>
      </c>
      <c r="G301" s="30" t="s">
        <v>45</v>
      </c>
      <c r="H301" s="30" t="s">
        <v>46</v>
      </c>
    </row>
    <row r="302" spans="2:8" x14ac:dyDescent="0.2">
      <c r="B302" s="30">
        <v>1000</v>
      </c>
      <c r="C302" s="3">
        <v>20</v>
      </c>
      <c r="D302" s="3">
        <f t="shared" ref="D302:D310" si="115">D303-0.3</f>
        <v>27.399999999999991</v>
      </c>
      <c r="E302" s="31"/>
      <c r="F302" s="1">
        <v>850</v>
      </c>
      <c r="G302" s="3">
        <v>20</v>
      </c>
      <c r="H302" s="1">
        <f t="shared" ref="H302:H310" si="116">H303-0.3</f>
        <v>23.199999999999992</v>
      </c>
    </row>
    <row r="303" spans="2:8" x14ac:dyDescent="0.2">
      <c r="B303" s="30">
        <v>1000</v>
      </c>
      <c r="C303" s="3">
        <v>21</v>
      </c>
      <c r="D303" s="3">
        <f t="shared" si="115"/>
        <v>27.699999999999992</v>
      </c>
      <c r="E303" s="31"/>
      <c r="F303" s="1">
        <v>850</v>
      </c>
      <c r="G303" s="3">
        <v>21</v>
      </c>
      <c r="H303" s="1">
        <f t="shared" si="116"/>
        <v>23.499999999999993</v>
      </c>
    </row>
    <row r="304" spans="2:8" x14ac:dyDescent="0.2">
      <c r="B304" s="30">
        <v>1000</v>
      </c>
      <c r="C304" s="3">
        <v>22</v>
      </c>
      <c r="D304" s="3">
        <f t="shared" si="115"/>
        <v>27.999999999999993</v>
      </c>
      <c r="E304" s="31"/>
      <c r="F304" s="1">
        <v>850</v>
      </c>
      <c r="G304" s="3">
        <v>22</v>
      </c>
      <c r="H304" s="1">
        <f t="shared" si="116"/>
        <v>23.799999999999994</v>
      </c>
    </row>
    <row r="305" spans="2:8" x14ac:dyDescent="0.2">
      <c r="B305" s="30">
        <v>1000</v>
      </c>
      <c r="C305" s="3">
        <v>23</v>
      </c>
      <c r="D305" s="3">
        <f t="shared" si="115"/>
        <v>28.299999999999994</v>
      </c>
      <c r="E305" s="31"/>
      <c r="F305" s="1">
        <v>850</v>
      </c>
      <c r="G305" s="3">
        <v>23</v>
      </c>
      <c r="H305" s="1">
        <f t="shared" si="116"/>
        <v>24.099999999999994</v>
      </c>
    </row>
    <row r="306" spans="2:8" x14ac:dyDescent="0.2">
      <c r="B306" s="30">
        <v>1000</v>
      </c>
      <c r="C306" s="3">
        <v>24</v>
      </c>
      <c r="D306" s="3">
        <f t="shared" si="115"/>
        <v>28.599999999999994</v>
      </c>
      <c r="E306" s="31"/>
      <c r="F306" s="1">
        <v>850</v>
      </c>
      <c r="G306" s="3">
        <v>24</v>
      </c>
      <c r="H306" s="1">
        <f t="shared" si="116"/>
        <v>24.399999999999995</v>
      </c>
    </row>
    <row r="307" spans="2:8" x14ac:dyDescent="0.2">
      <c r="B307" s="30">
        <v>1000</v>
      </c>
      <c r="C307" s="3">
        <v>25</v>
      </c>
      <c r="D307" s="3">
        <f t="shared" si="115"/>
        <v>28.899999999999995</v>
      </c>
      <c r="E307" s="31"/>
      <c r="F307" s="1">
        <v>850</v>
      </c>
      <c r="G307" s="3">
        <v>25</v>
      </c>
      <c r="H307" s="1">
        <f t="shared" si="116"/>
        <v>24.699999999999996</v>
      </c>
    </row>
    <row r="308" spans="2:8" x14ac:dyDescent="0.2">
      <c r="B308" s="30">
        <v>1000</v>
      </c>
      <c r="C308" s="3">
        <v>26</v>
      </c>
      <c r="D308" s="3">
        <f t="shared" si="115"/>
        <v>29.199999999999996</v>
      </c>
      <c r="E308" s="31"/>
      <c r="F308" s="1">
        <v>850</v>
      </c>
      <c r="G308" s="3">
        <v>26</v>
      </c>
      <c r="H308" s="1">
        <f t="shared" si="116"/>
        <v>24.999999999999996</v>
      </c>
    </row>
    <row r="309" spans="2:8" x14ac:dyDescent="0.2">
      <c r="B309" s="30">
        <v>1000</v>
      </c>
      <c r="C309" s="3">
        <v>27</v>
      </c>
      <c r="D309" s="3">
        <f t="shared" si="115"/>
        <v>29.499999999999996</v>
      </c>
      <c r="E309" s="31"/>
      <c r="F309" s="1">
        <v>850</v>
      </c>
      <c r="G309" s="3">
        <v>27</v>
      </c>
      <c r="H309" s="1">
        <f t="shared" si="116"/>
        <v>25.299999999999997</v>
      </c>
    </row>
    <row r="310" spans="2:8" x14ac:dyDescent="0.2">
      <c r="B310" s="30">
        <v>1000</v>
      </c>
      <c r="C310" s="3">
        <v>28</v>
      </c>
      <c r="D310" s="3">
        <f t="shared" si="115"/>
        <v>29.799999999999997</v>
      </c>
      <c r="E310" s="31"/>
      <c r="F310" s="1">
        <v>850</v>
      </c>
      <c r="G310" s="3">
        <v>28</v>
      </c>
      <c r="H310" s="1">
        <f t="shared" si="116"/>
        <v>25.599999999999998</v>
      </c>
    </row>
    <row r="311" spans="2:8" x14ac:dyDescent="0.2">
      <c r="B311" s="30">
        <v>1000</v>
      </c>
      <c r="C311" s="3">
        <v>29</v>
      </c>
      <c r="D311" s="3">
        <f>D312-0.3</f>
        <v>30.099999999999998</v>
      </c>
      <c r="E311" s="31"/>
      <c r="F311" s="1">
        <v>850</v>
      </c>
      <c r="G311" s="3">
        <v>29</v>
      </c>
      <c r="H311" s="1">
        <f>H312-0.3</f>
        <v>25.9</v>
      </c>
    </row>
    <row r="312" spans="2:8" x14ac:dyDescent="0.2">
      <c r="B312" s="30">
        <v>1000</v>
      </c>
      <c r="C312" s="3">
        <v>30</v>
      </c>
      <c r="D312" s="3">
        <v>30.4</v>
      </c>
      <c r="E312" s="31"/>
      <c r="F312" s="1">
        <v>850</v>
      </c>
      <c r="G312" s="3">
        <v>30</v>
      </c>
      <c r="H312" s="1">
        <v>26.2</v>
      </c>
    </row>
    <row r="313" spans="2:8" x14ac:dyDescent="0.2">
      <c r="B313" s="30">
        <v>1000</v>
      </c>
      <c r="C313" s="3">
        <v>31</v>
      </c>
      <c r="D313" s="3">
        <f>D312+0.3</f>
        <v>30.7</v>
      </c>
      <c r="E313" s="31"/>
      <c r="F313" s="1">
        <v>850</v>
      </c>
      <c r="G313" s="3">
        <v>31</v>
      </c>
      <c r="H313" s="1">
        <f>H312+0.3</f>
        <v>26.5</v>
      </c>
    </row>
    <row r="314" spans="2:8" x14ac:dyDescent="0.2">
      <c r="B314" s="30">
        <v>1000</v>
      </c>
      <c r="C314" s="3">
        <v>32</v>
      </c>
      <c r="D314" s="3">
        <f t="shared" ref="D314:D377" si="117">D313+0.3</f>
        <v>31</v>
      </c>
      <c r="E314" s="31"/>
      <c r="F314" s="1">
        <v>850</v>
      </c>
      <c r="G314" s="3">
        <v>32</v>
      </c>
      <c r="H314" s="1">
        <f t="shared" ref="H314:H377" si="118">H313+0.3</f>
        <v>26.8</v>
      </c>
    </row>
    <row r="315" spans="2:8" x14ac:dyDescent="0.2">
      <c r="B315" s="30">
        <v>1000</v>
      </c>
      <c r="C315" s="3">
        <v>33</v>
      </c>
      <c r="D315" s="3">
        <f t="shared" si="117"/>
        <v>31.3</v>
      </c>
      <c r="E315" s="31"/>
      <c r="F315" s="1">
        <v>850</v>
      </c>
      <c r="G315" s="3">
        <v>33</v>
      </c>
      <c r="H315" s="1">
        <f t="shared" si="118"/>
        <v>27.1</v>
      </c>
    </row>
    <row r="316" spans="2:8" x14ac:dyDescent="0.2">
      <c r="B316" s="30">
        <v>1000</v>
      </c>
      <c r="C316" s="3">
        <v>34</v>
      </c>
      <c r="D316" s="3">
        <f t="shared" si="117"/>
        <v>31.6</v>
      </c>
      <c r="E316" s="31"/>
      <c r="F316" s="1">
        <v>850</v>
      </c>
      <c r="G316" s="3">
        <v>34</v>
      </c>
      <c r="H316" s="1">
        <f t="shared" si="118"/>
        <v>27.400000000000002</v>
      </c>
    </row>
    <row r="317" spans="2:8" x14ac:dyDescent="0.2">
      <c r="B317" s="30">
        <v>1000</v>
      </c>
      <c r="C317" s="3">
        <v>35</v>
      </c>
      <c r="D317" s="3">
        <f t="shared" si="117"/>
        <v>31.900000000000002</v>
      </c>
      <c r="E317" s="31"/>
      <c r="F317" s="1">
        <v>850</v>
      </c>
      <c r="G317" s="3">
        <v>35</v>
      </c>
      <c r="H317" s="1">
        <f t="shared" si="118"/>
        <v>27.700000000000003</v>
      </c>
    </row>
    <row r="318" spans="2:8" x14ac:dyDescent="0.2">
      <c r="B318" s="30">
        <v>1000</v>
      </c>
      <c r="C318" s="3">
        <v>36</v>
      </c>
      <c r="D318" s="3">
        <f t="shared" si="117"/>
        <v>32.200000000000003</v>
      </c>
      <c r="E318" s="31"/>
      <c r="F318" s="1">
        <v>850</v>
      </c>
      <c r="G318" s="3">
        <v>36</v>
      </c>
      <c r="H318" s="1">
        <f t="shared" si="118"/>
        <v>28.000000000000004</v>
      </c>
    </row>
    <row r="319" spans="2:8" x14ac:dyDescent="0.2">
      <c r="B319" s="30">
        <v>1000</v>
      </c>
      <c r="C319" s="3">
        <v>37</v>
      </c>
      <c r="D319" s="3">
        <f t="shared" si="117"/>
        <v>32.5</v>
      </c>
      <c r="E319" s="31"/>
      <c r="F319" s="1">
        <v>850</v>
      </c>
      <c r="G319" s="3">
        <v>37</v>
      </c>
      <c r="H319" s="1">
        <f t="shared" si="118"/>
        <v>28.300000000000004</v>
      </c>
    </row>
    <row r="320" spans="2:8" x14ac:dyDescent="0.2">
      <c r="B320" s="30">
        <v>1000</v>
      </c>
      <c r="C320" s="3">
        <v>38</v>
      </c>
      <c r="D320" s="3">
        <f t="shared" si="117"/>
        <v>32.799999999999997</v>
      </c>
      <c r="E320" s="31"/>
      <c r="F320" s="1">
        <v>850</v>
      </c>
      <c r="G320" s="3">
        <v>38</v>
      </c>
      <c r="H320" s="1">
        <f t="shared" si="118"/>
        <v>28.600000000000005</v>
      </c>
    </row>
    <row r="321" spans="2:8" x14ac:dyDescent="0.2">
      <c r="B321" s="30">
        <v>1000</v>
      </c>
      <c r="C321" s="3">
        <v>39</v>
      </c>
      <c r="D321" s="3">
        <f t="shared" si="117"/>
        <v>33.099999999999994</v>
      </c>
      <c r="E321" s="31"/>
      <c r="F321" s="1">
        <v>850</v>
      </c>
      <c r="G321" s="3">
        <v>39</v>
      </c>
      <c r="H321" s="1">
        <f t="shared" si="118"/>
        <v>28.900000000000006</v>
      </c>
    </row>
    <row r="322" spans="2:8" x14ac:dyDescent="0.2">
      <c r="B322" s="30">
        <v>1000</v>
      </c>
      <c r="C322" s="3">
        <v>40</v>
      </c>
      <c r="D322" s="3">
        <f t="shared" si="117"/>
        <v>33.399999999999991</v>
      </c>
      <c r="E322" s="31"/>
      <c r="F322" s="1">
        <v>850</v>
      </c>
      <c r="G322" s="3">
        <v>40</v>
      </c>
      <c r="H322" s="1">
        <f t="shared" si="118"/>
        <v>29.200000000000006</v>
      </c>
    </row>
    <row r="323" spans="2:8" x14ac:dyDescent="0.2">
      <c r="B323" s="30">
        <v>1000</v>
      </c>
      <c r="C323" s="3">
        <v>41</v>
      </c>
      <c r="D323" s="3">
        <f t="shared" si="117"/>
        <v>33.699999999999989</v>
      </c>
      <c r="E323" s="31"/>
      <c r="F323" s="1">
        <v>850</v>
      </c>
      <c r="G323" s="3">
        <v>41</v>
      </c>
      <c r="H323" s="1">
        <f t="shared" si="118"/>
        <v>29.500000000000007</v>
      </c>
    </row>
    <row r="324" spans="2:8" x14ac:dyDescent="0.2">
      <c r="B324" s="30">
        <v>1000</v>
      </c>
      <c r="C324" s="3">
        <v>42</v>
      </c>
      <c r="D324" s="3">
        <f t="shared" si="117"/>
        <v>33.999999999999986</v>
      </c>
      <c r="E324" s="31"/>
      <c r="F324" s="1">
        <v>850</v>
      </c>
      <c r="G324" s="3">
        <v>42</v>
      </c>
      <c r="H324" s="1">
        <f t="shared" si="118"/>
        <v>29.800000000000008</v>
      </c>
    </row>
    <row r="325" spans="2:8" x14ac:dyDescent="0.2">
      <c r="B325" s="30">
        <v>1000</v>
      </c>
      <c r="C325" s="3">
        <v>43</v>
      </c>
      <c r="D325" s="3">
        <f t="shared" si="117"/>
        <v>34.299999999999983</v>
      </c>
      <c r="E325" s="31"/>
      <c r="F325" s="1">
        <v>850</v>
      </c>
      <c r="G325" s="3">
        <v>43</v>
      </c>
      <c r="H325" s="1">
        <f t="shared" si="118"/>
        <v>30.100000000000009</v>
      </c>
    </row>
    <row r="326" spans="2:8" x14ac:dyDescent="0.2">
      <c r="B326" s="30">
        <v>1000</v>
      </c>
      <c r="C326" s="3">
        <v>44</v>
      </c>
      <c r="D326" s="3">
        <f t="shared" si="117"/>
        <v>34.59999999999998</v>
      </c>
      <c r="E326" s="31"/>
      <c r="F326" s="1">
        <v>850</v>
      </c>
      <c r="G326" s="3">
        <v>44</v>
      </c>
      <c r="H326" s="1">
        <f t="shared" si="118"/>
        <v>30.400000000000009</v>
      </c>
    </row>
    <row r="327" spans="2:8" x14ac:dyDescent="0.2">
      <c r="B327" s="30">
        <v>1000</v>
      </c>
      <c r="C327" s="3">
        <v>45</v>
      </c>
      <c r="D327" s="3">
        <f t="shared" si="117"/>
        <v>34.899999999999977</v>
      </c>
      <c r="E327" s="31"/>
      <c r="F327" s="1">
        <v>850</v>
      </c>
      <c r="G327" s="3">
        <v>45</v>
      </c>
      <c r="H327" s="1">
        <f t="shared" si="118"/>
        <v>30.70000000000001</v>
      </c>
    </row>
    <row r="328" spans="2:8" x14ac:dyDescent="0.2">
      <c r="B328" s="30">
        <v>1000</v>
      </c>
      <c r="C328" s="3">
        <v>46</v>
      </c>
      <c r="D328" s="3">
        <f t="shared" si="117"/>
        <v>35.199999999999974</v>
      </c>
      <c r="E328" s="31"/>
      <c r="F328" s="1">
        <v>850</v>
      </c>
      <c r="G328" s="3">
        <v>46</v>
      </c>
      <c r="H328" s="1">
        <f t="shared" si="118"/>
        <v>31.000000000000011</v>
      </c>
    </row>
    <row r="329" spans="2:8" x14ac:dyDescent="0.2">
      <c r="B329" s="30">
        <v>1000</v>
      </c>
      <c r="C329" s="3">
        <v>47</v>
      </c>
      <c r="D329" s="3">
        <f t="shared" si="117"/>
        <v>35.499999999999972</v>
      </c>
      <c r="E329" s="31"/>
      <c r="F329" s="1">
        <v>850</v>
      </c>
      <c r="G329" s="3">
        <v>47</v>
      </c>
      <c r="H329" s="1">
        <f t="shared" si="118"/>
        <v>31.300000000000011</v>
      </c>
    </row>
    <row r="330" spans="2:8" x14ac:dyDescent="0.2">
      <c r="B330" s="30">
        <v>1000</v>
      </c>
      <c r="C330" s="3">
        <v>48</v>
      </c>
      <c r="D330" s="3">
        <f t="shared" si="117"/>
        <v>35.799999999999969</v>
      </c>
      <c r="E330" s="31"/>
      <c r="F330" s="1">
        <v>850</v>
      </c>
      <c r="G330" s="3">
        <v>48</v>
      </c>
      <c r="H330" s="1">
        <f t="shared" si="118"/>
        <v>31.600000000000012</v>
      </c>
    </row>
    <row r="331" spans="2:8" x14ac:dyDescent="0.2">
      <c r="B331" s="30">
        <v>1000</v>
      </c>
      <c r="C331" s="3">
        <v>49</v>
      </c>
      <c r="D331" s="3">
        <f t="shared" si="117"/>
        <v>36.099999999999966</v>
      </c>
      <c r="E331" s="31"/>
      <c r="F331" s="1">
        <v>850</v>
      </c>
      <c r="G331" s="3">
        <v>49</v>
      </c>
      <c r="H331" s="1">
        <f t="shared" si="118"/>
        <v>31.900000000000013</v>
      </c>
    </row>
    <row r="332" spans="2:8" x14ac:dyDescent="0.2">
      <c r="B332" s="30">
        <v>1000</v>
      </c>
      <c r="C332" s="3">
        <v>50</v>
      </c>
      <c r="D332" s="3">
        <f t="shared" si="117"/>
        <v>36.399999999999963</v>
      </c>
      <c r="E332" s="31"/>
      <c r="F332" s="1">
        <v>850</v>
      </c>
      <c r="G332" s="3">
        <v>50</v>
      </c>
      <c r="H332" s="1">
        <f t="shared" si="118"/>
        <v>32.20000000000001</v>
      </c>
    </row>
    <row r="333" spans="2:8" x14ac:dyDescent="0.2">
      <c r="B333" s="30">
        <v>1000</v>
      </c>
      <c r="C333" s="3">
        <v>51</v>
      </c>
      <c r="D333" s="3">
        <f t="shared" si="117"/>
        <v>36.69999999999996</v>
      </c>
      <c r="E333" s="31"/>
      <c r="F333" s="1">
        <v>850</v>
      </c>
      <c r="G333" s="3">
        <v>51</v>
      </c>
      <c r="H333" s="1">
        <f t="shared" si="118"/>
        <v>32.500000000000007</v>
      </c>
    </row>
    <row r="334" spans="2:8" x14ac:dyDescent="0.2">
      <c r="B334" s="30">
        <v>1000</v>
      </c>
      <c r="C334" s="3">
        <v>52</v>
      </c>
      <c r="D334" s="3">
        <f t="shared" si="117"/>
        <v>36.999999999999957</v>
      </c>
      <c r="E334" s="31"/>
      <c r="F334" s="1">
        <v>850</v>
      </c>
      <c r="G334" s="3">
        <v>52</v>
      </c>
      <c r="H334" s="1">
        <f t="shared" si="118"/>
        <v>32.800000000000004</v>
      </c>
    </row>
    <row r="335" spans="2:8" x14ac:dyDescent="0.2">
      <c r="B335" s="30">
        <v>1000</v>
      </c>
      <c r="C335" s="3">
        <v>53</v>
      </c>
      <c r="D335" s="3">
        <f t="shared" si="117"/>
        <v>37.299999999999955</v>
      </c>
      <c r="E335" s="31"/>
      <c r="F335" s="1">
        <v>850</v>
      </c>
      <c r="G335" s="3">
        <v>53</v>
      </c>
      <c r="H335" s="1">
        <f t="shared" si="118"/>
        <v>33.1</v>
      </c>
    </row>
    <row r="336" spans="2:8" x14ac:dyDescent="0.2">
      <c r="B336" s="30">
        <v>1000</v>
      </c>
      <c r="C336" s="3">
        <v>54</v>
      </c>
      <c r="D336" s="3">
        <f t="shared" si="117"/>
        <v>37.599999999999952</v>
      </c>
      <c r="E336" s="31"/>
      <c r="F336" s="1">
        <v>850</v>
      </c>
      <c r="G336" s="3">
        <v>54</v>
      </c>
      <c r="H336" s="1">
        <f t="shared" si="118"/>
        <v>33.4</v>
      </c>
    </row>
    <row r="337" spans="2:8" x14ac:dyDescent="0.2">
      <c r="B337" s="30">
        <v>1000</v>
      </c>
      <c r="C337" s="3">
        <v>55</v>
      </c>
      <c r="D337" s="3">
        <f t="shared" si="117"/>
        <v>37.899999999999949</v>
      </c>
      <c r="E337" s="31"/>
      <c r="F337" s="1">
        <v>850</v>
      </c>
      <c r="G337" s="3">
        <v>55</v>
      </c>
      <c r="H337" s="1">
        <f t="shared" si="118"/>
        <v>33.699999999999996</v>
      </c>
    </row>
    <row r="338" spans="2:8" x14ac:dyDescent="0.2">
      <c r="B338" s="30">
        <v>1000</v>
      </c>
      <c r="C338" s="3">
        <v>56</v>
      </c>
      <c r="D338" s="3">
        <f t="shared" si="117"/>
        <v>38.199999999999946</v>
      </c>
      <c r="E338" s="31"/>
      <c r="F338" s="1">
        <v>850</v>
      </c>
      <c r="G338" s="3">
        <v>56</v>
      </c>
      <c r="H338" s="1">
        <f t="shared" si="118"/>
        <v>33.999999999999993</v>
      </c>
    </row>
    <row r="339" spans="2:8" x14ac:dyDescent="0.2">
      <c r="B339" s="30">
        <v>1000</v>
      </c>
      <c r="C339" s="3">
        <v>57</v>
      </c>
      <c r="D339" s="3">
        <f t="shared" si="117"/>
        <v>38.499999999999943</v>
      </c>
      <c r="E339" s="31"/>
      <c r="F339" s="1">
        <v>850</v>
      </c>
      <c r="G339" s="3">
        <v>57</v>
      </c>
      <c r="H339" s="1">
        <f t="shared" si="118"/>
        <v>34.29999999999999</v>
      </c>
    </row>
    <row r="340" spans="2:8" x14ac:dyDescent="0.2">
      <c r="B340" s="30">
        <v>1000</v>
      </c>
      <c r="C340" s="3">
        <v>58</v>
      </c>
      <c r="D340" s="3">
        <f t="shared" si="117"/>
        <v>38.79999999999994</v>
      </c>
      <c r="E340" s="31"/>
      <c r="F340" s="1">
        <v>850</v>
      </c>
      <c r="G340" s="3">
        <v>58</v>
      </c>
      <c r="H340" s="1">
        <f t="shared" si="118"/>
        <v>34.599999999999987</v>
      </c>
    </row>
    <row r="341" spans="2:8" x14ac:dyDescent="0.2">
      <c r="B341" s="30">
        <v>1000</v>
      </c>
      <c r="C341" s="3">
        <v>59</v>
      </c>
      <c r="D341" s="3">
        <f t="shared" si="117"/>
        <v>39.099999999999937</v>
      </c>
      <c r="E341" s="31"/>
      <c r="F341" s="1">
        <v>850</v>
      </c>
      <c r="G341" s="3">
        <v>59</v>
      </c>
      <c r="H341" s="1">
        <f t="shared" si="118"/>
        <v>34.899999999999984</v>
      </c>
    </row>
    <row r="342" spans="2:8" x14ac:dyDescent="0.2">
      <c r="B342" s="30">
        <v>1000</v>
      </c>
      <c r="C342" s="3">
        <v>60</v>
      </c>
      <c r="D342" s="3">
        <f t="shared" si="117"/>
        <v>39.399999999999935</v>
      </c>
      <c r="E342" s="31"/>
      <c r="F342" s="1">
        <v>850</v>
      </c>
      <c r="G342" s="3">
        <v>60</v>
      </c>
      <c r="H342" s="1">
        <f t="shared" si="118"/>
        <v>35.199999999999982</v>
      </c>
    </row>
    <row r="343" spans="2:8" x14ac:dyDescent="0.2">
      <c r="B343" s="30">
        <v>1000</v>
      </c>
      <c r="C343" s="3">
        <v>61</v>
      </c>
      <c r="D343" s="3">
        <f t="shared" si="117"/>
        <v>39.699999999999932</v>
      </c>
      <c r="E343" s="31"/>
      <c r="F343" s="1">
        <v>850</v>
      </c>
      <c r="G343" s="3">
        <v>61</v>
      </c>
      <c r="H343" s="1">
        <f t="shared" si="118"/>
        <v>35.499999999999979</v>
      </c>
    </row>
    <row r="344" spans="2:8" x14ac:dyDescent="0.2">
      <c r="B344" s="30">
        <v>1000</v>
      </c>
      <c r="C344" s="3">
        <v>62</v>
      </c>
      <c r="D344" s="3">
        <f t="shared" si="117"/>
        <v>39.999999999999929</v>
      </c>
      <c r="E344" s="31"/>
      <c r="F344" s="1">
        <v>850</v>
      </c>
      <c r="G344" s="3">
        <v>62</v>
      </c>
      <c r="H344" s="1">
        <f t="shared" si="118"/>
        <v>35.799999999999976</v>
      </c>
    </row>
    <row r="345" spans="2:8" x14ac:dyDescent="0.2">
      <c r="B345" s="30">
        <v>1000</v>
      </c>
      <c r="C345" s="3">
        <v>63</v>
      </c>
      <c r="D345" s="3">
        <f t="shared" si="117"/>
        <v>40.299999999999926</v>
      </c>
      <c r="E345" s="31"/>
      <c r="F345" s="1">
        <v>850</v>
      </c>
      <c r="G345" s="3">
        <v>63</v>
      </c>
      <c r="H345" s="1">
        <f t="shared" si="118"/>
        <v>36.099999999999973</v>
      </c>
    </row>
    <row r="346" spans="2:8" x14ac:dyDescent="0.2">
      <c r="B346" s="30">
        <v>1000</v>
      </c>
      <c r="C346" s="3">
        <v>64</v>
      </c>
      <c r="D346" s="3">
        <f t="shared" si="117"/>
        <v>40.599999999999923</v>
      </c>
      <c r="E346" s="31"/>
      <c r="F346" s="1">
        <v>850</v>
      </c>
      <c r="G346" s="3">
        <v>64</v>
      </c>
      <c r="H346" s="1">
        <f t="shared" si="118"/>
        <v>36.39999999999997</v>
      </c>
    </row>
    <row r="347" spans="2:8" x14ac:dyDescent="0.2">
      <c r="B347" s="30">
        <v>1000</v>
      </c>
      <c r="C347" s="3">
        <v>65</v>
      </c>
      <c r="D347" s="3">
        <f t="shared" si="117"/>
        <v>40.89999999999992</v>
      </c>
      <c r="E347" s="31"/>
      <c r="F347" s="1">
        <v>850</v>
      </c>
      <c r="G347" s="3">
        <v>65</v>
      </c>
      <c r="H347" s="1">
        <f t="shared" si="118"/>
        <v>36.699999999999967</v>
      </c>
    </row>
    <row r="348" spans="2:8" x14ac:dyDescent="0.2">
      <c r="B348" s="30">
        <v>1000</v>
      </c>
      <c r="C348" s="3">
        <v>66</v>
      </c>
      <c r="D348" s="3">
        <f t="shared" si="117"/>
        <v>41.199999999999918</v>
      </c>
      <c r="E348" s="31"/>
      <c r="F348" s="1">
        <v>850</v>
      </c>
      <c r="G348" s="3">
        <v>66</v>
      </c>
      <c r="H348" s="1">
        <f t="shared" si="118"/>
        <v>36.999999999999964</v>
      </c>
    </row>
    <row r="349" spans="2:8" x14ac:dyDescent="0.2">
      <c r="B349" s="30">
        <v>1000</v>
      </c>
      <c r="C349" s="3">
        <v>67</v>
      </c>
      <c r="D349" s="3">
        <f t="shared" si="117"/>
        <v>41.499999999999915</v>
      </c>
      <c r="E349" s="31"/>
      <c r="F349" s="1">
        <v>850</v>
      </c>
      <c r="G349" s="3">
        <v>67</v>
      </c>
      <c r="H349" s="1">
        <f t="shared" si="118"/>
        <v>37.299999999999962</v>
      </c>
    </row>
    <row r="350" spans="2:8" x14ac:dyDescent="0.2">
      <c r="B350" s="30">
        <v>1000</v>
      </c>
      <c r="C350" s="3">
        <v>68</v>
      </c>
      <c r="D350" s="3">
        <f t="shared" si="117"/>
        <v>41.799999999999912</v>
      </c>
      <c r="E350" s="31"/>
      <c r="F350" s="1">
        <v>850</v>
      </c>
      <c r="G350" s="3">
        <v>68</v>
      </c>
      <c r="H350" s="1">
        <f t="shared" si="118"/>
        <v>37.599999999999959</v>
      </c>
    </row>
    <row r="351" spans="2:8" x14ac:dyDescent="0.2">
      <c r="B351" s="30">
        <v>1000</v>
      </c>
      <c r="C351" s="3">
        <v>69</v>
      </c>
      <c r="D351" s="3">
        <f t="shared" si="117"/>
        <v>42.099999999999909</v>
      </c>
      <c r="E351" s="31"/>
      <c r="F351" s="1">
        <v>850</v>
      </c>
      <c r="G351" s="3">
        <v>69</v>
      </c>
      <c r="H351" s="1">
        <f t="shared" si="118"/>
        <v>37.899999999999956</v>
      </c>
    </row>
    <row r="352" spans="2:8" x14ac:dyDescent="0.2">
      <c r="B352" s="30">
        <v>1000</v>
      </c>
      <c r="C352" s="3">
        <v>70</v>
      </c>
      <c r="D352" s="3">
        <f t="shared" si="117"/>
        <v>42.399999999999906</v>
      </c>
      <c r="E352" s="31"/>
      <c r="F352" s="1">
        <v>850</v>
      </c>
      <c r="G352" s="3">
        <v>70</v>
      </c>
      <c r="H352" s="1">
        <f t="shared" si="118"/>
        <v>38.199999999999953</v>
      </c>
    </row>
    <row r="353" spans="2:8" x14ac:dyDescent="0.2">
      <c r="B353" s="30">
        <v>1000</v>
      </c>
      <c r="C353" s="3">
        <v>71</v>
      </c>
      <c r="D353" s="3">
        <f t="shared" si="117"/>
        <v>42.699999999999903</v>
      </c>
      <c r="E353" s="31"/>
      <c r="F353" s="1">
        <v>850</v>
      </c>
      <c r="G353" s="3">
        <v>71</v>
      </c>
      <c r="H353" s="1">
        <f t="shared" si="118"/>
        <v>38.49999999999995</v>
      </c>
    </row>
    <row r="354" spans="2:8" x14ac:dyDescent="0.2">
      <c r="B354" s="30">
        <v>1000</v>
      </c>
      <c r="C354" s="3">
        <v>72</v>
      </c>
      <c r="D354" s="3">
        <f t="shared" si="117"/>
        <v>42.999999999999901</v>
      </c>
      <c r="E354" s="31"/>
      <c r="F354" s="1">
        <v>850</v>
      </c>
      <c r="G354" s="3">
        <v>72</v>
      </c>
      <c r="H354" s="1">
        <f t="shared" si="118"/>
        <v>38.799999999999947</v>
      </c>
    </row>
    <row r="355" spans="2:8" x14ac:dyDescent="0.2">
      <c r="B355" s="30">
        <v>1000</v>
      </c>
      <c r="C355" s="3">
        <v>73</v>
      </c>
      <c r="D355" s="3">
        <f t="shared" si="117"/>
        <v>43.299999999999898</v>
      </c>
      <c r="E355" s="31"/>
      <c r="F355" s="1">
        <v>850</v>
      </c>
      <c r="G355" s="3">
        <v>73</v>
      </c>
      <c r="H355" s="1">
        <f t="shared" si="118"/>
        <v>39.099999999999945</v>
      </c>
    </row>
    <row r="356" spans="2:8" x14ac:dyDescent="0.2">
      <c r="B356" s="30">
        <v>1000</v>
      </c>
      <c r="C356" s="3">
        <v>74</v>
      </c>
      <c r="D356" s="3">
        <f t="shared" si="117"/>
        <v>43.599999999999895</v>
      </c>
      <c r="E356" s="31"/>
      <c r="F356" s="1">
        <v>850</v>
      </c>
      <c r="G356" s="3">
        <v>74</v>
      </c>
      <c r="H356" s="1">
        <f t="shared" si="118"/>
        <v>39.399999999999942</v>
      </c>
    </row>
    <row r="357" spans="2:8" x14ac:dyDescent="0.2">
      <c r="B357" s="30">
        <v>1000</v>
      </c>
      <c r="C357" s="3">
        <v>75</v>
      </c>
      <c r="D357" s="3">
        <f t="shared" si="117"/>
        <v>43.899999999999892</v>
      </c>
      <c r="E357" s="31"/>
      <c r="F357" s="1">
        <v>850</v>
      </c>
      <c r="G357" s="3">
        <v>75</v>
      </c>
      <c r="H357" s="1">
        <f t="shared" si="118"/>
        <v>39.699999999999939</v>
      </c>
    </row>
    <row r="358" spans="2:8" x14ac:dyDescent="0.2">
      <c r="B358" s="30">
        <v>1000</v>
      </c>
      <c r="C358" s="3">
        <v>76</v>
      </c>
      <c r="D358" s="3">
        <f t="shared" si="117"/>
        <v>44.199999999999889</v>
      </c>
      <c r="E358" s="31"/>
      <c r="F358" s="1">
        <v>850</v>
      </c>
      <c r="G358" s="3">
        <v>76</v>
      </c>
      <c r="H358" s="1">
        <f t="shared" si="118"/>
        <v>39.999999999999936</v>
      </c>
    </row>
    <row r="359" spans="2:8" x14ac:dyDescent="0.2">
      <c r="B359" s="30">
        <v>1000</v>
      </c>
      <c r="C359" s="3">
        <v>77</v>
      </c>
      <c r="D359" s="3">
        <f t="shared" si="117"/>
        <v>44.499999999999886</v>
      </c>
      <c r="E359" s="31"/>
      <c r="F359" s="1">
        <v>850</v>
      </c>
      <c r="G359" s="3">
        <v>77</v>
      </c>
      <c r="H359" s="1">
        <f t="shared" si="118"/>
        <v>40.299999999999933</v>
      </c>
    </row>
    <row r="360" spans="2:8" x14ac:dyDescent="0.2">
      <c r="B360" s="30">
        <v>1000</v>
      </c>
      <c r="C360" s="3">
        <v>78</v>
      </c>
      <c r="D360" s="3">
        <f t="shared" si="117"/>
        <v>44.799999999999883</v>
      </c>
      <c r="E360" s="31"/>
      <c r="F360" s="1">
        <v>850</v>
      </c>
      <c r="G360" s="3">
        <v>78</v>
      </c>
      <c r="H360" s="1">
        <f t="shared" si="118"/>
        <v>40.59999999999993</v>
      </c>
    </row>
    <row r="361" spans="2:8" x14ac:dyDescent="0.2">
      <c r="B361" s="30">
        <v>1000</v>
      </c>
      <c r="C361" s="3">
        <v>79</v>
      </c>
      <c r="D361" s="3">
        <f t="shared" si="117"/>
        <v>45.099999999999881</v>
      </c>
      <c r="E361" s="31"/>
      <c r="F361" s="1">
        <v>850</v>
      </c>
      <c r="G361" s="3">
        <v>79</v>
      </c>
      <c r="H361" s="1">
        <f t="shared" si="118"/>
        <v>40.899999999999928</v>
      </c>
    </row>
    <row r="362" spans="2:8" x14ac:dyDescent="0.2">
      <c r="B362" s="30">
        <v>1000</v>
      </c>
      <c r="C362" s="3">
        <v>80</v>
      </c>
      <c r="D362" s="3">
        <f t="shared" si="117"/>
        <v>45.399999999999878</v>
      </c>
      <c r="E362" s="31"/>
      <c r="F362" s="1">
        <v>850</v>
      </c>
      <c r="G362" s="3">
        <v>80</v>
      </c>
      <c r="H362" s="1">
        <f t="shared" si="118"/>
        <v>41.199999999999925</v>
      </c>
    </row>
    <row r="363" spans="2:8" x14ac:dyDescent="0.2">
      <c r="B363" s="30">
        <v>1000</v>
      </c>
      <c r="C363" s="3">
        <v>81</v>
      </c>
      <c r="D363" s="3">
        <f t="shared" si="117"/>
        <v>45.699999999999875</v>
      </c>
      <c r="E363" s="31"/>
      <c r="F363" s="1">
        <v>850</v>
      </c>
      <c r="G363" s="3">
        <v>81</v>
      </c>
      <c r="H363" s="1">
        <f t="shared" si="118"/>
        <v>41.499999999999922</v>
      </c>
    </row>
    <row r="364" spans="2:8" x14ac:dyDescent="0.2">
      <c r="B364" s="30">
        <v>1000</v>
      </c>
      <c r="C364" s="3">
        <v>82</v>
      </c>
      <c r="D364" s="3">
        <f t="shared" si="117"/>
        <v>45.999999999999872</v>
      </c>
      <c r="E364" s="31"/>
      <c r="F364" s="1">
        <v>850</v>
      </c>
      <c r="G364" s="3">
        <v>82</v>
      </c>
      <c r="H364" s="1">
        <f t="shared" si="118"/>
        <v>41.799999999999919</v>
      </c>
    </row>
    <row r="365" spans="2:8" x14ac:dyDescent="0.2">
      <c r="B365" s="30">
        <v>1000</v>
      </c>
      <c r="C365" s="3">
        <v>83</v>
      </c>
      <c r="D365" s="3">
        <f t="shared" si="117"/>
        <v>46.299999999999869</v>
      </c>
      <c r="E365" s="31"/>
      <c r="F365" s="1">
        <v>850</v>
      </c>
      <c r="G365" s="3">
        <v>83</v>
      </c>
      <c r="H365" s="1">
        <f t="shared" si="118"/>
        <v>42.099999999999916</v>
      </c>
    </row>
    <row r="366" spans="2:8" x14ac:dyDescent="0.2">
      <c r="B366" s="30">
        <v>1000</v>
      </c>
      <c r="C366" s="3">
        <v>84</v>
      </c>
      <c r="D366" s="3">
        <f t="shared" si="117"/>
        <v>46.599999999999866</v>
      </c>
      <c r="E366" s="31"/>
      <c r="F366" s="1">
        <v>850</v>
      </c>
      <c r="G366" s="3">
        <v>84</v>
      </c>
      <c r="H366" s="1">
        <f t="shared" si="118"/>
        <v>42.399999999999913</v>
      </c>
    </row>
    <row r="367" spans="2:8" x14ac:dyDescent="0.2">
      <c r="B367" s="30">
        <v>1000</v>
      </c>
      <c r="C367" s="3">
        <v>85</v>
      </c>
      <c r="D367" s="3">
        <f t="shared" si="117"/>
        <v>46.899999999999864</v>
      </c>
      <c r="E367" s="31"/>
      <c r="F367" s="1">
        <v>850</v>
      </c>
      <c r="G367" s="3">
        <v>85</v>
      </c>
      <c r="H367" s="1">
        <f t="shared" si="118"/>
        <v>42.69999999999991</v>
      </c>
    </row>
    <row r="368" spans="2:8" x14ac:dyDescent="0.2">
      <c r="B368" s="30">
        <v>1000</v>
      </c>
      <c r="C368" s="3">
        <v>86</v>
      </c>
      <c r="D368" s="3">
        <f t="shared" si="117"/>
        <v>47.199999999999861</v>
      </c>
      <c r="E368" s="31"/>
      <c r="F368" s="1">
        <v>850</v>
      </c>
      <c r="G368" s="3">
        <v>86</v>
      </c>
      <c r="H368" s="1">
        <f t="shared" si="118"/>
        <v>42.999999999999908</v>
      </c>
    </row>
    <row r="369" spans="2:8" x14ac:dyDescent="0.2">
      <c r="B369" s="30">
        <v>1000</v>
      </c>
      <c r="C369" s="3">
        <v>87</v>
      </c>
      <c r="D369" s="3">
        <f t="shared" si="117"/>
        <v>47.499999999999858</v>
      </c>
      <c r="E369" s="31"/>
      <c r="F369" s="1">
        <v>850</v>
      </c>
      <c r="G369" s="3">
        <v>87</v>
      </c>
      <c r="H369" s="1">
        <f t="shared" si="118"/>
        <v>43.299999999999905</v>
      </c>
    </row>
    <row r="370" spans="2:8" x14ac:dyDescent="0.2">
      <c r="B370" s="30">
        <v>1000</v>
      </c>
      <c r="C370" s="3">
        <v>88</v>
      </c>
      <c r="D370" s="3">
        <f t="shared" si="117"/>
        <v>47.799999999999855</v>
      </c>
      <c r="E370" s="31"/>
      <c r="F370" s="1">
        <v>850</v>
      </c>
      <c r="G370" s="3">
        <v>88</v>
      </c>
      <c r="H370" s="1">
        <f t="shared" si="118"/>
        <v>43.599999999999902</v>
      </c>
    </row>
    <row r="371" spans="2:8" x14ac:dyDescent="0.2">
      <c r="B371" s="30">
        <v>1000</v>
      </c>
      <c r="C371" s="3">
        <v>89</v>
      </c>
      <c r="D371" s="3">
        <f t="shared" si="117"/>
        <v>48.099999999999852</v>
      </c>
      <c r="E371" s="31"/>
      <c r="F371" s="1">
        <v>850</v>
      </c>
      <c r="G371" s="3">
        <v>89</v>
      </c>
      <c r="H371" s="1">
        <f t="shared" si="118"/>
        <v>43.899999999999899</v>
      </c>
    </row>
    <row r="372" spans="2:8" x14ac:dyDescent="0.2">
      <c r="B372" s="30">
        <v>1000</v>
      </c>
      <c r="C372" s="3">
        <v>90</v>
      </c>
      <c r="D372" s="3">
        <f t="shared" si="117"/>
        <v>48.399999999999849</v>
      </c>
      <c r="E372" s="31"/>
      <c r="F372" s="1">
        <v>850</v>
      </c>
      <c r="G372" s="3">
        <v>90</v>
      </c>
      <c r="H372" s="1">
        <f t="shared" si="118"/>
        <v>44.199999999999896</v>
      </c>
    </row>
    <row r="373" spans="2:8" x14ac:dyDescent="0.2">
      <c r="B373" s="30">
        <v>1000</v>
      </c>
      <c r="C373" s="3">
        <v>91</v>
      </c>
      <c r="D373" s="3">
        <f t="shared" si="117"/>
        <v>48.699999999999847</v>
      </c>
      <c r="E373" s="31"/>
      <c r="F373" s="1">
        <v>850</v>
      </c>
      <c r="G373" s="3">
        <v>91</v>
      </c>
      <c r="H373" s="1">
        <f t="shared" si="118"/>
        <v>44.499999999999893</v>
      </c>
    </row>
    <row r="374" spans="2:8" x14ac:dyDescent="0.2">
      <c r="B374" s="30">
        <v>1000</v>
      </c>
      <c r="C374" s="3">
        <v>92</v>
      </c>
      <c r="D374" s="3">
        <f t="shared" si="117"/>
        <v>48.999999999999844</v>
      </c>
      <c r="E374" s="31"/>
      <c r="F374" s="1">
        <v>850</v>
      </c>
      <c r="G374" s="3">
        <v>92</v>
      </c>
      <c r="H374" s="1">
        <f t="shared" si="118"/>
        <v>44.799999999999891</v>
      </c>
    </row>
    <row r="375" spans="2:8" x14ac:dyDescent="0.2">
      <c r="B375" s="30">
        <v>1000</v>
      </c>
      <c r="C375" s="3">
        <v>93</v>
      </c>
      <c r="D375" s="3">
        <f t="shared" si="117"/>
        <v>49.299999999999841</v>
      </c>
      <c r="E375" s="31"/>
      <c r="F375" s="1">
        <v>850</v>
      </c>
      <c r="G375" s="3">
        <v>93</v>
      </c>
      <c r="H375" s="1">
        <f t="shared" si="118"/>
        <v>45.099999999999888</v>
      </c>
    </row>
    <row r="376" spans="2:8" x14ac:dyDescent="0.2">
      <c r="B376" s="30">
        <v>1000</v>
      </c>
      <c r="C376" s="3">
        <v>94</v>
      </c>
      <c r="D376" s="3">
        <f t="shared" si="117"/>
        <v>49.599999999999838</v>
      </c>
      <c r="E376" s="31"/>
      <c r="F376" s="1">
        <v>850</v>
      </c>
      <c r="G376" s="3">
        <v>94</v>
      </c>
      <c r="H376" s="1">
        <f t="shared" si="118"/>
        <v>45.399999999999885</v>
      </c>
    </row>
    <row r="377" spans="2:8" x14ac:dyDescent="0.2">
      <c r="B377" s="30">
        <v>1000</v>
      </c>
      <c r="C377" s="3">
        <v>95</v>
      </c>
      <c r="D377" s="3">
        <f t="shared" si="117"/>
        <v>49.899999999999835</v>
      </c>
      <c r="E377" s="31"/>
      <c r="F377" s="1">
        <v>850</v>
      </c>
      <c r="G377" s="3">
        <v>95</v>
      </c>
      <c r="H377" s="1">
        <f t="shared" si="118"/>
        <v>45.699999999999882</v>
      </c>
    </row>
    <row r="378" spans="2:8" x14ac:dyDescent="0.2">
      <c r="B378" s="30">
        <v>1000</v>
      </c>
      <c r="C378" s="3">
        <v>96</v>
      </c>
      <c r="D378" s="3">
        <f t="shared" ref="D378:D382" si="119">D377+0.3</f>
        <v>50.199999999999832</v>
      </c>
      <c r="E378" s="31"/>
      <c r="F378" s="1">
        <v>850</v>
      </c>
      <c r="G378" s="3">
        <v>96</v>
      </c>
      <c r="H378" s="1">
        <f t="shared" ref="H378:H382" si="120">H377+0.3</f>
        <v>45.999999999999879</v>
      </c>
    </row>
    <row r="379" spans="2:8" x14ac:dyDescent="0.2">
      <c r="B379" s="30">
        <v>1000</v>
      </c>
      <c r="C379" s="3">
        <v>97</v>
      </c>
      <c r="D379" s="3">
        <f t="shared" si="119"/>
        <v>50.499999999999829</v>
      </c>
      <c r="E379" s="31"/>
      <c r="F379" s="1">
        <v>850</v>
      </c>
      <c r="G379" s="3">
        <v>97</v>
      </c>
      <c r="H379" s="1">
        <f t="shared" si="120"/>
        <v>46.299999999999876</v>
      </c>
    </row>
    <row r="380" spans="2:8" x14ac:dyDescent="0.2">
      <c r="B380" s="30">
        <v>1000</v>
      </c>
      <c r="C380" s="3">
        <v>98</v>
      </c>
      <c r="D380" s="3">
        <f t="shared" si="119"/>
        <v>50.799999999999827</v>
      </c>
      <c r="E380" s="31"/>
      <c r="F380" s="1">
        <v>850</v>
      </c>
      <c r="G380" s="3">
        <v>98</v>
      </c>
      <c r="H380" s="1">
        <f t="shared" si="120"/>
        <v>46.599999999999874</v>
      </c>
    </row>
    <row r="381" spans="2:8" x14ac:dyDescent="0.2">
      <c r="B381" s="30">
        <v>1000</v>
      </c>
      <c r="C381" s="3">
        <v>99</v>
      </c>
      <c r="D381" s="3">
        <f t="shared" si="119"/>
        <v>51.099999999999824</v>
      </c>
      <c r="E381" s="31"/>
      <c r="F381" s="1">
        <v>850</v>
      </c>
      <c r="G381" s="3">
        <v>99</v>
      </c>
      <c r="H381" s="1">
        <f t="shared" si="120"/>
        <v>46.899999999999871</v>
      </c>
    </row>
    <row r="382" spans="2:8" x14ac:dyDescent="0.2">
      <c r="B382" s="30">
        <v>1000</v>
      </c>
      <c r="C382" s="3">
        <v>100</v>
      </c>
      <c r="D382" s="3">
        <f t="shared" si="119"/>
        <v>51.399999999999821</v>
      </c>
      <c r="E382" s="31"/>
      <c r="F382" s="1">
        <v>850</v>
      </c>
      <c r="G382" s="3">
        <v>100</v>
      </c>
      <c r="H382" s="1">
        <f t="shared" si="120"/>
        <v>47.199999999999868</v>
      </c>
    </row>
    <row r="383" spans="2:8" x14ac:dyDescent="0.2">
      <c r="B383" s="30">
        <v>1150</v>
      </c>
      <c r="C383" s="3">
        <v>20</v>
      </c>
      <c r="D383" s="3">
        <f t="shared" ref="D383:D391" si="121">D384-0.3</f>
        <v>29.499999999999996</v>
      </c>
    </row>
    <row r="384" spans="2:8" x14ac:dyDescent="0.2">
      <c r="B384" s="30">
        <v>1150</v>
      </c>
      <c r="C384" s="3">
        <v>21</v>
      </c>
      <c r="D384" s="3">
        <f t="shared" si="121"/>
        <v>29.799999999999997</v>
      </c>
    </row>
    <row r="385" spans="2:4" x14ac:dyDescent="0.2">
      <c r="B385" s="30">
        <v>1150</v>
      </c>
      <c r="C385" s="3">
        <v>22</v>
      </c>
      <c r="D385" s="3">
        <f t="shared" si="121"/>
        <v>30.099999999999998</v>
      </c>
    </row>
    <row r="386" spans="2:4" x14ac:dyDescent="0.2">
      <c r="B386" s="30">
        <v>1150</v>
      </c>
      <c r="C386" s="3">
        <v>23</v>
      </c>
      <c r="D386" s="3">
        <f t="shared" si="121"/>
        <v>30.4</v>
      </c>
    </row>
    <row r="387" spans="2:4" x14ac:dyDescent="0.2">
      <c r="B387" s="30">
        <v>1150</v>
      </c>
      <c r="C387" s="3">
        <v>24</v>
      </c>
      <c r="D387" s="3">
        <f t="shared" si="121"/>
        <v>30.7</v>
      </c>
    </row>
    <row r="388" spans="2:4" x14ac:dyDescent="0.2">
      <c r="B388" s="30">
        <v>1150</v>
      </c>
      <c r="C388" s="3">
        <v>25</v>
      </c>
      <c r="D388" s="3">
        <f t="shared" si="121"/>
        <v>31</v>
      </c>
    </row>
    <row r="389" spans="2:4" x14ac:dyDescent="0.2">
      <c r="B389" s="30">
        <v>1150</v>
      </c>
      <c r="C389" s="3">
        <v>26</v>
      </c>
      <c r="D389" s="3">
        <f t="shared" si="121"/>
        <v>31.3</v>
      </c>
    </row>
    <row r="390" spans="2:4" x14ac:dyDescent="0.2">
      <c r="B390" s="30">
        <v>1150</v>
      </c>
      <c r="C390" s="3">
        <v>27</v>
      </c>
      <c r="D390" s="3">
        <f t="shared" si="121"/>
        <v>31.6</v>
      </c>
    </row>
    <row r="391" spans="2:4" x14ac:dyDescent="0.2">
      <c r="B391" s="30">
        <v>1150</v>
      </c>
      <c r="C391" s="3">
        <v>28</v>
      </c>
      <c r="D391" s="3">
        <f t="shared" si="121"/>
        <v>31.900000000000002</v>
      </c>
    </row>
    <row r="392" spans="2:4" x14ac:dyDescent="0.2">
      <c r="B392" s="30">
        <v>1150</v>
      </c>
      <c r="C392" s="3">
        <v>29</v>
      </c>
      <c r="D392" s="3">
        <f>D393-0.3</f>
        <v>32.200000000000003</v>
      </c>
    </row>
    <row r="393" spans="2:4" x14ac:dyDescent="0.2">
      <c r="B393" s="30">
        <v>1150</v>
      </c>
      <c r="C393" s="3">
        <v>30</v>
      </c>
      <c r="D393" s="3">
        <v>32.5</v>
      </c>
    </row>
    <row r="394" spans="2:4" x14ac:dyDescent="0.2">
      <c r="B394" s="30">
        <v>1150</v>
      </c>
      <c r="C394" s="3">
        <v>31</v>
      </c>
      <c r="D394" s="3">
        <f>D393+0.3</f>
        <v>32.799999999999997</v>
      </c>
    </row>
    <row r="395" spans="2:4" x14ac:dyDescent="0.2">
      <c r="B395" s="30">
        <v>1150</v>
      </c>
      <c r="C395" s="3">
        <v>32</v>
      </c>
      <c r="D395" s="3">
        <f t="shared" ref="D395:D458" si="122">D394+0.3</f>
        <v>33.099999999999994</v>
      </c>
    </row>
    <row r="396" spans="2:4" x14ac:dyDescent="0.2">
      <c r="B396" s="30">
        <v>1150</v>
      </c>
      <c r="C396" s="3">
        <v>33</v>
      </c>
      <c r="D396" s="3">
        <f t="shared" si="122"/>
        <v>33.399999999999991</v>
      </c>
    </row>
    <row r="397" spans="2:4" x14ac:dyDescent="0.2">
      <c r="B397" s="30">
        <v>1150</v>
      </c>
      <c r="C397" s="3">
        <v>34</v>
      </c>
      <c r="D397" s="3">
        <f t="shared" si="122"/>
        <v>33.699999999999989</v>
      </c>
    </row>
    <row r="398" spans="2:4" x14ac:dyDescent="0.2">
      <c r="B398" s="30">
        <v>1150</v>
      </c>
      <c r="C398" s="3">
        <v>35</v>
      </c>
      <c r="D398" s="3">
        <f t="shared" si="122"/>
        <v>33.999999999999986</v>
      </c>
    </row>
    <row r="399" spans="2:4" x14ac:dyDescent="0.2">
      <c r="B399" s="30">
        <v>1150</v>
      </c>
      <c r="C399" s="3">
        <v>36</v>
      </c>
      <c r="D399" s="3">
        <f t="shared" si="122"/>
        <v>34.299999999999983</v>
      </c>
    </row>
    <row r="400" spans="2:4" x14ac:dyDescent="0.2">
      <c r="B400" s="30">
        <v>1150</v>
      </c>
      <c r="C400" s="3">
        <v>37</v>
      </c>
      <c r="D400" s="3">
        <f t="shared" si="122"/>
        <v>34.59999999999998</v>
      </c>
    </row>
    <row r="401" spans="2:4" x14ac:dyDescent="0.2">
      <c r="B401" s="30">
        <v>1150</v>
      </c>
      <c r="C401" s="3">
        <v>38</v>
      </c>
      <c r="D401" s="3">
        <f t="shared" si="122"/>
        <v>34.899999999999977</v>
      </c>
    </row>
    <row r="402" spans="2:4" x14ac:dyDescent="0.2">
      <c r="B402" s="30">
        <v>1150</v>
      </c>
      <c r="C402" s="3">
        <v>39</v>
      </c>
      <c r="D402" s="3">
        <f t="shared" si="122"/>
        <v>35.199999999999974</v>
      </c>
    </row>
    <row r="403" spans="2:4" x14ac:dyDescent="0.2">
      <c r="B403" s="30">
        <v>1150</v>
      </c>
      <c r="C403" s="3">
        <v>40</v>
      </c>
      <c r="D403" s="3">
        <f t="shared" si="122"/>
        <v>35.499999999999972</v>
      </c>
    </row>
    <row r="404" spans="2:4" x14ac:dyDescent="0.2">
      <c r="B404" s="30">
        <v>1150</v>
      </c>
      <c r="C404" s="3">
        <v>41</v>
      </c>
      <c r="D404" s="3">
        <f t="shared" si="122"/>
        <v>35.799999999999969</v>
      </c>
    </row>
    <row r="405" spans="2:4" x14ac:dyDescent="0.2">
      <c r="B405" s="30">
        <v>1150</v>
      </c>
      <c r="C405" s="3">
        <v>42</v>
      </c>
      <c r="D405" s="3">
        <f t="shared" si="122"/>
        <v>36.099999999999966</v>
      </c>
    </row>
    <row r="406" spans="2:4" x14ac:dyDescent="0.2">
      <c r="B406" s="30">
        <v>1150</v>
      </c>
      <c r="C406" s="3">
        <v>43</v>
      </c>
      <c r="D406" s="3">
        <f t="shared" si="122"/>
        <v>36.399999999999963</v>
      </c>
    </row>
    <row r="407" spans="2:4" x14ac:dyDescent="0.2">
      <c r="B407" s="30">
        <v>1150</v>
      </c>
      <c r="C407" s="3">
        <v>44</v>
      </c>
      <c r="D407" s="3">
        <f t="shared" si="122"/>
        <v>36.69999999999996</v>
      </c>
    </row>
    <row r="408" spans="2:4" x14ac:dyDescent="0.2">
      <c r="B408" s="30">
        <v>1150</v>
      </c>
      <c r="C408" s="3">
        <v>45</v>
      </c>
      <c r="D408" s="3">
        <f t="shared" si="122"/>
        <v>36.999999999999957</v>
      </c>
    </row>
    <row r="409" spans="2:4" x14ac:dyDescent="0.2">
      <c r="B409" s="30">
        <v>1150</v>
      </c>
      <c r="C409" s="3">
        <v>46</v>
      </c>
      <c r="D409" s="3">
        <f t="shared" si="122"/>
        <v>37.299999999999955</v>
      </c>
    </row>
    <row r="410" spans="2:4" x14ac:dyDescent="0.2">
      <c r="B410" s="30">
        <v>1150</v>
      </c>
      <c r="C410" s="3">
        <v>47</v>
      </c>
      <c r="D410" s="3">
        <f t="shared" si="122"/>
        <v>37.599999999999952</v>
      </c>
    </row>
    <row r="411" spans="2:4" x14ac:dyDescent="0.2">
      <c r="B411" s="30">
        <v>1150</v>
      </c>
      <c r="C411" s="3">
        <v>48</v>
      </c>
      <c r="D411" s="3">
        <f t="shared" si="122"/>
        <v>37.899999999999949</v>
      </c>
    </row>
    <row r="412" spans="2:4" x14ac:dyDescent="0.2">
      <c r="B412" s="30">
        <v>1150</v>
      </c>
      <c r="C412" s="3">
        <v>49</v>
      </c>
      <c r="D412" s="3">
        <f t="shared" si="122"/>
        <v>38.199999999999946</v>
      </c>
    </row>
    <row r="413" spans="2:4" x14ac:dyDescent="0.2">
      <c r="B413" s="30">
        <v>1150</v>
      </c>
      <c r="C413" s="3">
        <v>50</v>
      </c>
      <c r="D413" s="3">
        <f t="shared" si="122"/>
        <v>38.499999999999943</v>
      </c>
    </row>
    <row r="414" spans="2:4" x14ac:dyDescent="0.2">
      <c r="B414" s="30">
        <v>1150</v>
      </c>
      <c r="C414" s="3">
        <v>51</v>
      </c>
      <c r="D414" s="3">
        <f t="shared" si="122"/>
        <v>38.79999999999994</v>
      </c>
    </row>
    <row r="415" spans="2:4" x14ac:dyDescent="0.2">
      <c r="B415" s="30">
        <v>1150</v>
      </c>
      <c r="C415" s="3">
        <v>52</v>
      </c>
      <c r="D415" s="3">
        <f t="shared" si="122"/>
        <v>39.099999999999937</v>
      </c>
    </row>
    <row r="416" spans="2:4" x14ac:dyDescent="0.2">
      <c r="B416" s="30">
        <v>1150</v>
      </c>
      <c r="C416" s="3">
        <v>53</v>
      </c>
      <c r="D416" s="3">
        <f t="shared" si="122"/>
        <v>39.399999999999935</v>
      </c>
    </row>
    <row r="417" spans="2:4" x14ac:dyDescent="0.2">
      <c r="B417" s="30">
        <v>1150</v>
      </c>
      <c r="C417" s="3">
        <v>54</v>
      </c>
      <c r="D417" s="3">
        <f t="shared" si="122"/>
        <v>39.699999999999932</v>
      </c>
    </row>
    <row r="418" spans="2:4" x14ac:dyDescent="0.2">
      <c r="B418" s="30">
        <v>1150</v>
      </c>
      <c r="C418" s="3">
        <v>55</v>
      </c>
      <c r="D418" s="3">
        <f t="shared" si="122"/>
        <v>39.999999999999929</v>
      </c>
    </row>
    <row r="419" spans="2:4" x14ac:dyDescent="0.2">
      <c r="B419" s="30">
        <v>1150</v>
      </c>
      <c r="C419" s="3">
        <v>56</v>
      </c>
      <c r="D419" s="3">
        <f t="shared" si="122"/>
        <v>40.299999999999926</v>
      </c>
    </row>
    <row r="420" spans="2:4" x14ac:dyDescent="0.2">
      <c r="B420" s="30">
        <v>1150</v>
      </c>
      <c r="C420" s="3">
        <v>57</v>
      </c>
      <c r="D420" s="3">
        <f t="shared" si="122"/>
        <v>40.599999999999923</v>
      </c>
    </row>
    <row r="421" spans="2:4" x14ac:dyDescent="0.2">
      <c r="B421" s="30">
        <v>1150</v>
      </c>
      <c r="C421" s="3">
        <v>58</v>
      </c>
      <c r="D421" s="3">
        <f t="shared" si="122"/>
        <v>40.89999999999992</v>
      </c>
    </row>
    <row r="422" spans="2:4" x14ac:dyDescent="0.2">
      <c r="B422" s="30">
        <v>1150</v>
      </c>
      <c r="C422" s="3">
        <v>59</v>
      </c>
      <c r="D422" s="3">
        <f t="shared" si="122"/>
        <v>41.199999999999918</v>
      </c>
    </row>
    <row r="423" spans="2:4" x14ac:dyDescent="0.2">
      <c r="B423" s="30">
        <v>1150</v>
      </c>
      <c r="C423" s="3">
        <v>60</v>
      </c>
      <c r="D423" s="3">
        <f t="shared" si="122"/>
        <v>41.499999999999915</v>
      </c>
    </row>
    <row r="424" spans="2:4" x14ac:dyDescent="0.2">
      <c r="B424" s="30">
        <v>1150</v>
      </c>
      <c r="C424" s="3">
        <v>61</v>
      </c>
      <c r="D424" s="3">
        <f t="shared" si="122"/>
        <v>41.799999999999912</v>
      </c>
    </row>
    <row r="425" spans="2:4" x14ac:dyDescent="0.2">
      <c r="B425" s="30">
        <v>1150</v>
      </c>
      <c r="C425" s="3">
        <v>62</v>
      </c>
      <c r="D425" s="3">
        <f t="shared" si="122"/>
        <v>42.099999999999909</v>
      </c>
    </row>
    <row r="426" spans="2:4" x14ac:dyDescent="0.2">
      <c r="B426" s="30">
        <v>1150</v>
      </c>
      <c r="C426" s="3">
        <v>63</v>
      </c>
      <c r="D426" s="3">
        <f t="shared" si="122"/>
        <v>42.399999999999906</v>
      </c>
    </row>
    <row r="427" spans="2:4" x14ac:dyDescent="0.2">
      <c r="B427" s="30">
        <v>1150</v>
      </c>
      <c r="C427" s="3">
        <v>64</v>
      </c>
      <c r="D427" s="3">
        <f t="shared" si="122"/>
        <v>42.699999999999903</v>
      </c>
    </row>
    <row r="428" spans="2:4" x14ac:dyDescent="0.2">
      <c r="B428" s="30">
        <v>1150</v>
      </c>
      <c r="C428" s="3">
        <v>65</v>
      </c>
      <c r="D428" s="3">
        <f t="shared" si="122"/>
        <v>42.999999999999901</v>
      </c>
    </row>
    <row r="429" spans="2:4" x14ac:dyDescent="0.2">
      <c r="B429" s="30">
        <v>1150</v>
      </c>
      <c r="C429" s="3">
        <v>66</v>
      </c>
      <c r="D429" s="3">
        <f t="shared" si="122"/>
        <v>43.299999999999898</v>
      </c>
    </row>
    <row r="430" spans="2:4" x14ac:dyDescent="0.2">
      <c r="B430" s="30">
        <v>1150</v>
      </c>
      <c r="C430" s="3">
        <v>67</v>
      </c>
      <c r="D430" s="3">
        <f t="shared" si="122"/>
        <v>43.599999999999895</v>
      </c>
    </row>
    <row r="431" spans="2:4" x14ac:dyDescent="0.2">
      <c r="B431" s="30">
        <v>1150</v>
      </c>
      <c r="C431" s="3">
        <v>68</v>
      </c>
      <c r="D431" s="3">
        <f t="shared" si="122"/>
        <v>43.899999999999892</v>
      </c>
    </row>
    <row r="432" spans="2:4" x14ac:dyDescent="0.2">
      <c r="B432" s="30">
        <v>1150</v>
      </c>
      <c r="C432" s="3">
        <v>69</v>
      </c>
      <c r="D432" s="3">
        <f t="shared" si="122"/>
        <v>44.199999999999889</v>
      </c>
    </row>
    <row r="433" spans="2:4" x14ac:dyDescent="0.2">
      <c r="B433" s="30">
        <v>1150</v>
      </c>
      <c r="C433" s="3">
        <v>70</v>
      </c>
      <c r="D433" s="3">
        <f t="shared" si="122"/>
        <v>44.499999999999886</v>
      </c>
    </row>
    <row r="434" spans="2:4" x14ac:dyDescent="0.2">
      <c r="B434" s="30">
        <v>1150</v>
      </c>
      <c r="C434" s="3">
        <v>71</v>
      </c>
      <c r="D434" s="3">
        <f t="shared" si="122"/>
        <v>44.799999999999883</v>
      </c>
    </row>
    <row r="435" spans="2:4" x14ac:dyDescent="0.2">
      <c r="B435" s="30">
        <v>1150</v>
      </c>
      <c r="C435" s="3">
        <v>72</v>
      </c>
      <c r="D435" s="3">
        <f t="shared" si="122"/>
        <v>45.099999999999881</v>
      </c>
    </row>
    <row r="436" spans="2:4" x14ac:dyDescent="0.2">
      <c r="B436" s="30">
        <v>1150</v>
      </c>
      <c r="C436" s="3">
        <v>73</v>
      </c>
      <c r="D436" s="3">
        <f t="shared" si="122"/>
        <v>45.399999999999878</v>
      </c>
    </row>
    <row r="437" spans="2:4" x14ac:dyDescent="0.2">
      <c r="B437" s="30">
        <v>1150</v>
      </c>
      <c r="C437" s="3">
        <v>74</v>
      </c>
      <c r="D437" s="3">
        <f t="shared" si="122"/>
        <v>45.699999999999875</v>
      </c>
    </row>
    <row r="438" spans="2:4" x14ac:dyDescent="0.2">
      <c r="B438" s="30">
        <v>1150</v>
      </c>
      <c r="C438" s="3">
        <v>75</v>
      </c>
      <c r="D438" s="3">
        <f t="shared" si="122"/>
        <v>45.999999999999872</v>
      </c>
    </row>
    <row r="439" spans="2:4" x14ac:dyDescent="0.2">
      <c r="B439" s="30">
        <v>1150</v>
      </c>
      <c r="C439" s="3">
        <v>76</v>
      </c>
      <c r="D439" s="3">
        <f t="shared" si="122"/>
        <v>46.299999999999869</v>
      </c>
    </row>
    <row r="440" spans="2:4" x14ac:dyDescent="0.2">
      <c r="B440" s="30">
        <v>1150</v>
      </c>
      <c r="C440" s="3">
        <v>77</v>
      </c>
      <c r="D440" s="3">
        <f t="shared" si="122"/>
        <v>46.599999999999866</v>
      </c>
    </row>
    <row r="441" spans="2:4" x14ac:dyDescent="0.2">
      <c r="B441" s="30">
        <v>1150</v>
      </c>
      <c r="C441" s="3">
        <v>78</v>
      </c>
      <c r="D441" s="3">
        <f t="shared" si="122"/>
        <v>46.899999999999864</v>
      </c>
    </row>
    <row r="442" spans="2:4" x14ac:dyDescent="0.2">
      <c r="B442" s="30">
        <v>1150</v>
      </c>
      <c r="C442" s="3">
        <v>79</v>
      </c>
      <c r="D442" s="3">
        <f t="shared" si="122"/>
        <v>47.199999999999861</v>
      </c>
    </row>
    <row r="443" spans="2:4" x14ac:dyDescent="0.2">
      <c r="B443" s="30">
        <v>1150</v>
      </c>
      <c r="C443" s="3">
        <v>80</v>
      </c>
      <c r="D443" s="3">
        <f t="shared" si="122"/>
        <v>47.499999999999858</v>
      </c>
    </row>
    <row r="444" spans="2:4" x14ac:dyDescent="0.2">
      <c r="B444" s="30">
        <v>1150</v>
      </c>
      <c r="C444" s="3">
        <v>81</v>
      </c>
      <c r="D444" s="3">
        <f t="shared" si="122"/>
        <v>47.799999999999855</v>
      </c>
    </row>
    <row r="445" spans="2:4" x14ac:dyDescent="0.2">
      <c r="B445" s="30">
        <v>1150</v>
      </c>
      <c r="C445" s="3">
        <v>82</v>
      </c>
      <c r="D445" s="3">
        <f t="shared" si="122"/>
        <v>48.099999999999852</v>
      </c>
    </row>
    <row r="446" spans="2:4" x14ac:dyDescent="0.2">
      <c r="B446" s="30">
        <v>1150</v>
      </c>
      <c r="C446" s="3">
        <v>83</v>
      </c>
      <c r="D446" s="3">
        <f t="shared" si="122"/>
        <v>48.399999999999849</v>
      </c>
    </row>
    <row r="447" spans="2:4" x14ac:dyDescent="0.2">
      <c r="B447" s="30">
        <v>1150</v>
      </c>
      <c r="C447" s="3">
        <v>84</v>
      </c>
      <c r="D447" s="3">
        <f t="shared" si="122"/>
        <v>48.699999999999847</v>
      </c>
    </row>
    <row r="448" spans="2:4" x14ac:dyDescent="0.2">
      <c r="B448" s="30">
        <v>1150</v>
      </c>
      <c r="C448" s="3">
        <v>85</v>
      </c>
      <c r="D448" s="3">
        <f t="shared" si="122"/>
        <v>48.999999999999844</v>
      </c>
    </row>
    <row r="449" spans="2:4" x14ac:dyDescent="0.2">
      <c r="B449" s="30">
        <v>1150</v>
      </c>
      <c r="C449" s="3">
        <v>86</v>
      </c>
      <c r="D449" s="3">
        <f t="shared" si="122"/>
        <v>49.299999999999841</v>
      </c>
    </row>
    <row r="450" spans="2:4" x14ac:dyDescent="0.2">
      <c r="B450" s="30">
        <v>1150</v>
      </c>
      <c r="C450" s="3">
        <v>87</v>
      </c>
      <c r="D450" s="3">
        <f t="shared" si="122"/>
        <v>49.599999999999838</v>
      </c>
    </row>
    <row r="451" spans="2:4" x14ac:dyDescent="0.2">
      <c r="B451" s="30">
        <v>1150</v>
      </c>
      <c r="C451" s="3">
        <v>88</v>
      </c>
      <c r="D451" s="3">
        <f t="shared" si="122"/>
        <v>49.899999999999835</v>
      </c>
    </row>
    <row r="452" spans="2:4" x14ac:dyDescent="0.2">
      <c r="B452" s="30">
        <v>1150</v>
      </c>
      <c r="C452" s="3">
        <v>89</v>
      </c>
      <c r="D452" s="3">
        <f t="shared" si="122"/>
        <v>50.199999999999832</v>
      </c>
    </row>
    <row r="453" spans="2:4" x14ac:dyDescent="0.2">
      <c r="B453" s="30">
        <v>1150</v>
      </c>
      <c r="C453" s="3">
        <v>90</v>
      </c>
      <c r="D453" s="3">
        <f t="shared" si="122"/>
        <v>50.499999999999829</v>
      </c>
    </row>
    <row r="454" spans="2:4" x14ac:dyDescent="0.2">
      <c r="B454" s="30">
        <v>1150</v>
      </c>
      <c r="C454" s="3">
        <v>91</v>
      </c>
      <c r="D454" s="3">
        <f t="shared" si="122"/>
        <v>50.799999999999827</v>
      </c>
    </row>
    <row r="455" spans="2:4" x14ac:dyDescent="0.2">
      <c r="B455" s="30">
        <v>1150</v>
      </c>
      <c r="C455" s="3">
        <v>92</v>
      </c>
      <c r="D455" s="3">
        <f t="shared" si="122"/>
        <v>51.099999999999824</v>
      </c>
    </row>
    <row r="456" spans="2:4" x14ac:dyDescent="0.2">
      <c r="B456" s="30">
        <v>1150</v>
      </c>
      <c r="C456" s="3">
        <v>93</v>
      </c>
      <c r="D456" s="3">
        <f t="shared" si="122"/>
        <v>51.399999999999821</v>
      </c>
    </row>
    <row r="457" spans="2:4" x14ac:dyDescent="0.2">
      <c r="B457" s="30">
        <v>1150</v>
      </c>
      <c r="C457" s="3">
        <v>94</v>
      </c>
      <c r="D457" s="3">
        <f t="shared" si="122"/>
        <v>51.699999999999818</v>
      </c>
    </row>
    <row r="458" spans="2:4" x14ac:dyDescent="0.2">
      <c r="B458" s="30">
        <v>1150</v>
      </c>
      <c r="C458" s="3">
        <v>95</v>
      </c>
      <c r="D458" s="3">
        <f t="shared" si="122"/>
        <v>51.999999999999815</v>
      </c>
    </row>
    <row r="459" spans="2:4" x14ac:dyDescent="0.2">
      <c r="B459" s="30">
        <v>1150</v>
      </c>
      <c r="C459" s="3">
        <v>96</v>
      </c>
      <c r="D459" s="3">
        <f t="shared" ref="D459:D463" si="123">D458+0.3</f>
        <v>52.299999999999812</v>
      </c>
    </row>
    <row r="460" spans="2:4" x14ac:dyDescent="0.2">
      <c r="B460" s="30">
        <v>1150</v>
      </c>
      <c r="C460" s="3">
        <v>97</v>
      </c>
      <c r="D460" s="3">
        <f t="shared" si="123"/>
        <v>52.59999999999981</v>
      </c>
    </row>
    <row r="461" spans="2:4" x14ac:dyDescent="0.2">
      <c r="B461" s="30">
        <v>1150</v>
      </c>
      <c r="C461" s="3">
        <v>98</v>
      </c>
      <c r="D461" s="3">
        <f t="shared" si="123"/>
        <v>52.899999999999807</v>
      </c>
    </row>
    <row r="462" spans="2:4" x14ac:dyDescent="0.2">
      <c r="B462" s="30">
        <v>1150</v>
      </c>
      <c r="C462" s="3">
        <v>99</v>
      </c>
      <c r="D462" s="3">
        <f t="shared" si="123"/>
        <v>53.199999999999804</v>
      </c>
    </row>
    <row r="463" spans="2:4" x14ac:dyDescent="0.2">
      <c r="B463" s="30">
        <v>1150</v>
      </c>
      <c r="C463" s="3">
        <v>100</v>
      </c>
      <c r="D463" s="3">
        <f t="shared" si="123"/>
        <v>53.499999999999801</v>
      </c>
    </row>
    <row r="464" spans="2:4" x14ac:dyDescent="0.2">
      <c r="B464" s="30">
        <v>1300</v>
      </c>
      <c r="C464" s="3">
        <v>20</v>
      </c>
      <c r="D464" s="3">
        <f t="shared" ref="D464:D472" si="124">D465-0.3</f>
        <v>32.60000000000003</v>
      </c>
    </row>
    <row r="465" spans="2:4" x14ac:dyDescent="0.2">
      <c r="B465" s="30">
        <v>1300</v>
      </c>
      <c r="C465" s="3">
        <v>21</v>
      </c>
      <c r="D465" s="3">
        <f t="shared" si="124"/>
        <v>32.900000000000027</v>
      </c>
    </row>
    <row r="466" spans="2:4" x14ac:dyDescent="0.2">
      <c r="B466" s="30">
        <v>1300</v>
      </c>
      <c r="C466" s="3">
        <v>22</v>
      </c>
      <c r="D466" s="3">
        <f t="shared" si="124"/>
        <v>33.200000000000024</v>
      </c>
    </row>
    <row r="467" spans="2:4" x14ac:dyDescent="0.2">
      <c r="B467" s="30">
        <v>1300</v>
      </c>
      <c r="C467" s="3">
        <v>23</v>
      </c>
      <c r="D467" s="3">
        <f t="shared" si="124"/>
        <v>33.500000000000021</v>
      </c>
    </row>
    <row r="468" spans="2:4" x14ac:dyDescent="0.2">
      <c r="B468" s="30">
        <v>1300</v>
      </c>
      <c r="C468" s="3">
        <v>24</v>
      </c>
      <c r="D468" s="3">
        <f t="shared" si="124"/>
        <v>33.800000000000018</v>
      </c>
    </row>
    <row r="469" spans="2:4" x14ac:dyDescent="0.2">
      <c r="B469" s="30">
        <v>1300</v>
      </c>
      <c r="C469" s="3">
        <v>25</v>
      </c>
      <c r="D469" s="3">
        <f t="shared" si="124"/>
        <v>34.100000000000016</v>
      </c>
    </row>
    <row r="470" spans="2:4" x14ac:dyDescent="0.2">
      <c r="B470" s="30">
        <v>1300</v>
      </c>
      <c r="C470" s="3">
        <v>26</v>
      </c>
      <c r="D470" s="3">
        <f t="shared" si="124"/>
        <v>34.400000000000013</v>
      </c>
    </row>
    <row r="471" spans="2:4" x14ac:dyDescent="0.2">
      <c r="B471" s="30">
        <v>1300</v>
      </c>
      <c r="C471" s="3">
        <v>27</v>
      </c>
      <c r="D471" s="3">
        <f t="shared" si="124"/>
        <v>34.70000000000001</v>
      </c>
    </row>
    <row r="472" spans="2:4" x14ac:dyDescent="0.2">
      <c r="B472" s="30">
        <v>1300</v>
      </c>
      <c r="C472" s="3">
        <v>28</v>
      </c>
      <c r="D472" s="3">
        <f t="shared" si="124"/>
        <v>35.000000000000007</v>
      </c>
    </row>
    <row r="473" spans="2:4" x14ac:dyDescent="0.2">
      <c r="B473" s="30">
        <v>1300</v>
      </c>
      <c r="C473" s="3">
        <v>29</v>
      </c>
      <c r="D473" s="3">
        <f>D474-0.3</f>
        <v>35.300000000000004</v>
      </c>
    </row>
    <row r="474" spans="2:4" x14ac:dyDescent="0.2">
      <c r="B474" s="30">
        <v>1300</v>
      </c>
      <c r="C474" s="3">
        <v>30</v>
      </c>
      <c r="D474" s="3">
        <v>35.6</v>
      </c>
    </row>
    <row r="475" spans="2:4" x14ac:dyDescent="0.2">
      <c r="B475" s="30">
        <v>1300</v>
      </c>
      <c r="C475" s="3">
        <v>31</v>
      </c>
      <c r="D475" s="3">
        <f>D474+0.3</f>
        <v>35.9</v>
      </c>
    </row>
    <row r="476" spans="2:4" x14ac:dyDescent="0.2">
      <c r="B476" s="30">
        <v>1300</v>
      </c>
      <c r="C476" s="3">
        <v>32</v>
      </c>
      <c r="D476" s="3">
        <f t="shared" ref="D476:D539" si="125">D475+0.3</f>
        <v>36.199999999999996</v>
      </c>
    </row>
    <row r="477" spans="2:4" x14ac:dyDescent="0.2">
      <c r="B477" s="30">
        <v>1300</v>
      </c>
      <c r="C477" s="3">
        <v>33</v>
      </c>
      <c r="D477" s="3">
        <f t="shared" si="125"/>
        <v>36.499999999999993</v>
      </c>
    </row>
    <row r="478" spans="2:4" x14ac:dyDescent="0.2">
      <c r="B478" s="30">
        <v>1300</v>
      </c>
      <c r="C478" s="3">
        <v>34</v>
      </c>
      <c r="D478" s="3">
        <f t="shared" si="125"/>
        <v>36.79999999999999</v>
      </c>
    </row>
    <row r="479" spans="2:4" x14ac:dyDescent="0.2">
      <c r="B479" s="30">
        <v>1300</v>
      </c>
      <c r="C479" s="3">
        <v>35</v>
      </c>
      <c r="D479" s="3">
        <f t="shared" si="125"/>
        <v>37.099999999999987</v>
      </c>
    </row>
    <row r="480" spans="2:4" x14ac:dyDescent="0.2">
      <c r="B480" s="30">
        <v>1300</v>
      </c>
      <c r="C480" s="3">
        <v>36</v>
      </c>
      <c r="D480" s="3">
        <f t="shared" si="125"/>
        <v>37.399999999999984</v>
      </c>
    </row>
    <row r="481" spans="2:4" x14ac:dyDescent="0.2">
      <c r="B481" s="30">
        <v>1300</v>
      </c>
      <c r="C481" s="3">
        <v>37</v>
      </c>
      <c r="D481" s="3">
        <f t="shared" si="125"/>
        <v>37.699999999999982</v>
      </c>
    </row>
    <row r="482" spans="2:4" x14ac:dyDescent="0.2">
      <c r="B482" s="30">
        <v>1300</v>
      </c>
      <c r="C482" s="3">
        <v>38</v>
      </c>
      <c r="D482" s="3">
        <f t="shared" si="125"/>
        <v>37.999999999999979</v>
      </c>
    </row>
    <row r="483" spans="2:4" x14ac:dyDescent="0.2">
      <c r="B483" s="30">
        <v>1300</v>
      </c>
      <c r="C483" s="3">
        <v>39</v>
      </c>
      <c r="D483" s="3">
        <f t="shared" si="125"/>
        <v>38.299999999999976</v>
      </c>
    </row>
    <row r="484" spans="2:4" x14ac:dyDescent="0.2">
      <c r="B484" s="30">
        <v>1300</v>
      </c>
      <c r="C484" s="3">
        <v>40</v>
      </c>
      <c r="D484" s="3">
        <f t="shared" si="125"/>
        <v>38.599999999999973</v>
      </c>
    </row>
    <row r="485" spans="2:4" x14ac:dyDescent="0.2">
      <c r="B485" s="30">
        <v>1300</v>
      </c>
      <c r="C485" s="3">
        <v>41</v>
      </c>
      <c r="D485" s="3">
        <f t="shared" si="125"/>
        <v>38.89999999999997</v>
      </c>
    </row>
    <row r="486" spans="2:4" x14ac:dyDescent="0.2">
      <c r="B486" s="30">
        <v>1300</v>
      </c>
      <c r="C486" s="3">
        <v>42</v>
      </c>
      <c r="D486" s="3">
        <f t="shared" si="125"/>
        <v>39.199999999999967</v>
      </c>
    </row>
    <row r="487" spans="2:4" x14ac:dyDescent="0.2">
      <c r="B487" s="30">
        <v>1300</v>
      </c>
      <c r="C487" s="3">
        <v>43</v>
      </c>
      <c r="D487" s="3">
        <f t="shared" si="125"/>
        <v>39.499999999999964</v>
      </c>
    </row>
    <row r="488" spans="2:4" x14ac:dyDescent="0.2">
      <c r="B488" s="30">
        <v>1300</v>
      </c>
      <c r="C488" s="3">
        <v>44</v>
      </c>
      <c r="D488" s="3">
        <f t="shared" si="125"/>
        <v>39.799999999999962</v>
      </c>
    </row>
    <row r="489" spans="2:4" x14ac:dyDescent="0.2">
      <c r="B489" s="30">
        <v>1300</v>
      </c>
      <c r="C489" s="3">
        <v>45</v>
      </c>
      <c r="D489" s="3">
        <f t="shared" si="125"/>
        <v>40.099999999999959</v>
      </c>
    </row>
    <row r="490" spans="2:4" x14ac:dyDescent="0.2">
      <c r="B490" s="30">
        <v>1300</v>
      </c>
      <c r="C490" s="3">
        <v>46</v>
      </c>
      <c r="D490" s="3">
        <f t="shared" si="125"/>
        <v>40.399999999999956</v>
      </c>
    </row>
    <row r="491" spans="2:4" x14ac:dyDescent="0.2">
      <c r="B491" s="30">
        <v>1300</v>
      </c>
      <c r="C491" s="3">
        <v>47</v>
      </c>
      <c r="D491" s="3">
        <f t="shared" si="125"/>
        <v>40.699999999999953</v>
      </c>
    </row>
    <row r="492" spans="2:4" x14ac:dyDescent="0.2">
      <c r="B492" s="30">
        <v>1300</v>
      </c>
      <c r="C492" s="3">
        <v>48</v>
      </c>
      <c r="D492" s="3">
        <f t="shared" si="125"/>
        <v>40.99999999999995</v>
      </c>
    </row>
    <row r="493" spans="2:4" x14ac:dyDescent="0.2">
      <c r="B493" s="30">
        <v>1300</v>
      </c>
      <c r="C493" s="3">
        <v>49</v>
      </c>
      <c r="D493" s="3">
        <f t="shared" si="125"/>
        <v>41.299999999999947</v>
      </c>
    </row>
    <row r="494" spans="2:4" x14ac:dyDescent="0.2">
      <c r="B494" s="30">
        <v>1300</v>
      </c>
      <c r="C494" s="3">
        <v>50</v>
      </c>
      <c r="D494" s="3">
        <f t="shared" si="125"/>
        <v>41.599999999999945</v>
      </c>
    </row>
    <row r="495" spans="2:4" x14ac:dyDescent="0.2">
      <c r="B495" s="30">
        <v>1300</v>
      </c>
      <c r="C495" s="3">
        <v>51</v>
      </c>
      <c r="D495" s="3">
        <f t="shared" si="125"/>
        <v>41.899999999999942</v>
      </c>
    </row>
    <row r="496" spans="2:4" x14ac:dyDescent="0.2">
      <c r="B496" s="30">
        <v>1300</v>
      </c>
      <c r="C496" s="3">
        <v>52</v>
      </c>
      <c r="D496" s="3">
        <f t="shared" si="125"/>
        <v>42.199999999999939</v>
      </c>
    </row>
    <row r="497" spans="2:4" x14ac:dyDescent="0.2">
      <c r="B497" s="30">
        <v>1300</v>
      </c>
      <c r="C497" s="3">
        <v>53</v>
      </c>
      <c r="D497" s="3">
        <f t="shared" si="125"/>
        <v>42.499999999999936</v>
      </c>
    </row>
    <row r="498" spans="2:4" x14ac:dyDescent="0.2">
      <c r="B498" s="30">
        <v>1300</v>
      </c>
      <c r="C498" s="3">
        <v>54</v>
      </c>
      <c r="D498" s="3">
        <f t="shared" si="125"/>
        <v>42.799999999999933</v>
      </c>
    </row>
    <row r="499" spans="2:4" x14ac:dyDescent="0.2">
      <c r="B499" s="30">
        <v>1300</v>
      </c>
      <c r="C499" s="3">
        <v>55</v>
      </c>
      <c r="D499" s="3">
        <f t="shared" si="125"/>
        <v>43.09999999999993</v>
      </c>
    </row>
    <row r="500" spans="2:4" x14ac:dyDescent="0.2">
      <c r="B500" s="30">
        <v>1300</v>
      </c>
      <c r="C500" s="3">
        <v>56</v>
      </c>
      <c r="D500" s="3">
        <f t="shared" si="125"/>
        <v>43.399999999999928</v>
      </c>
    </row>
    <row r="501" spans="2:4" x14ac:dyDescent="0.2">
      <c r="B501" s="30">
        <v>1300</v>
      </c>
      <c r="C501" s="3">
        <v>57</v>
      </c>
      <c r="D501" s="3">
        <f t="shared" si="125"/>
        <v>43.699999999999925</v>
      </c>
    </row>
    <row r="502" spans="2:4" x14ac:dyDescent="0.2">
      <c r="B502" s="30">
        <v>1300</v>
      </c>
      <c r="C502" s="3">
        <v>58</v>
      </c>
      <c r="D502" s="3">
        <f t="shared" si="125"/>
        <v>43.999999999999922</v>
      </c>
    </row>
    <row r="503" spans="2:4" x14ac:dyDescent="0.2">
      <c r="B503" s="30">
        <v>1300</v>
      </c>
      <c r="C503" s="3">
        <v>59</v>
      </c>
      <c r="D503" s="3">
        <f t="shared" si="125"/>
        <v>44.299999999999919</v>
      </c>
    </row>
    <row r="504" spans="2:4" x14ac:dyDescent="0.2">
      <c r="B504" s="30">
        <v>1300</v>
      </c>
      <c r="C504" s="3">
        <v>60</v>
      </c>
      <c r="D504" s="3">
        <f t="shared" si="125"/>
        <v>44.599999999999916</v>
      </c>
    </row>
    <row r="505" spans="2:4" x14ac:dyDescent="0.2">
      <c r="B505" s="30">
        <v>1300</v>
      </c>
      <c r="C505" s="3">
        <v>61</v>
      </c>
      <c r="D505" s="3">
        <f t="shared" si="125"/>
        <v>44.899999999999913</v>
      </c>
    </row>
    <row r="506" spans="2:4" x14ac:dyDescent="0.2">
      <c r="B506" s="30">
        <v>1300</v>
      </c>
      <c r="C506" s="3">
        <v>62</v>
      </c>
      <c r="D506" s="3">
        <f t="shared" si="125"/>
        <v>45.19999999999991</v>
      </c>
    </row>
    <row r="507" spans="2:4" x14ac:dyDescent="0.2">
      <c r="B507" s="30">
        <v>1300</v>
      </c>
      <c r="C507" s="3">
        <v>63</v>
      </c>
      <c r="D507" s="3">
        <f t="shared" si="125"/>
        <v>45.499999999999908</v>
      </c>
    </row>
    <row r="508" spans="2:4" x14ac:dyDescent="0.2">
      <c r="B508" s="30">
        <v>1300</v>
      </c>
      <c r="C508" s="3">
        <v>64</v>
      </c>
      <c r="D508" s="3">
        <f t="shared" si="125"/>
        <v>45.799999999999905</v>
      </c>
    </row>
    <row r="509" spans="2:4" x14ac:dyDescent="0.2">
      <c r="B509" s="30">
        <v>1300</v>
      </c>
      <c r="C509" s="3">
        <v>65</v>
      </c>
      <c r="D509" s="3">
        <f t="shared" si="125"/>
        <v>46.099999999999902</v>
      </c>
    </row>
    <row r="510" spans="2:4" x14ac:dyDescent="0.2">
      <c r="B510" s="30">
        <v>1300</v>
      </c>
      <c r="C510" s="3">
        <v>66</v>
      </c>
      <c r="D510" s="3">
        <f t="shared" si="125"/>
        <v>46.399999999999899</v>
      </c>
    </row>
    <row r="511" spans="2:4" x14ac:dyDescent="0.2">
      <c r="B511" s="30">
        <v>1300</v>
      </c>
      <c r="C511" s="3">
        <v>67</v>
      </c>
      <c r="D511" s="3">
        <f t="shared" si="125"/>
        <v>46.699999999999896</v>
      </c>
    </row>
    <row r="512" spans="2:4" x14ac:dyDescent="0.2">
      <c r="B512" s="30">
        <v>1300</v>
      </c>
      <c r="C512" s="3">
        <v>68</v>
      </c>
      <c r="D512" s="3">
        <f t="shared" si="125"/>
        <v>46.999999999999893</v>
      </c>
    </row>
    <row r="513" spans="2:4" x14ac:dyDescent="0.2">
      <c r="B513" s="30">
        <v>1300</v>
      </c>
      <c r="C513" s="3">
        <v>69</v>
      </c>
      <c r="D513" s="3">
        <f t="shared" si="125"/>
        <v>47.299999999999891</v>
      </c>
    </row>
    <row r="514" spans="2:4" x14ac:dyDescent="0.2">
      <c r="B514" s="30">
        <v>1300</v>
      </c>
      <c r="C514" s="3">
        <v>70</v>
      </c>
      <c r="D514" s="3">
        <f t="shared" si="125"/>
        <v>47.599999999999888</v>
      </c>
    </row>
    <row r="515" spans="2:4" x14ac:dyDescent="0.2">
      <c r="B515" s="30">
        <v>1300</v>
      </c>
      <c r="C515" s="3">
        <v>71</v>
      </c>
      <c r="D515" s="3">
        <f t="shared" si="125"/>
        <v>47.899999999999885</v>
      </c>
    </row>
    <row r="516" spans="2:4" x14ac:dyDescent="0.2">
      <c r="B516" s="30">
        <v>1300</v>
      </c>
      <c r="C516" s="3">
        <v>72</v>
      </c>
      <c r="D516" s="3">
        <f t="shared" si="125"/>
        <v>48.199999999999882</v>
      </c>
    </row>
    <row r="517" spans="2:4" x14ac:dyDescent="0.2">
      <c r="B517" s="30">
        <v>1300</v>
      </c>
      <c r="C517" s="3">
        <v>73</v>
      </c>
      <c r="D517" s="3">
        <f t="shared" si="125"/>
        <v>48.499999999999879</v>
      </c>
    </row>
    <row r="518" spans="2:4" x14ac:dyDescent="0.2">
      <c r="B518" s="30">
        <v>1300</v>
      </c>
      <c r="C518" s="3">
        <v>74</v>
      </c>
      <c r="D518" s="3">
        <f t="shared" si="125"/>
        <v>48.799999999999876</v>
      </c>
    </row>
    <row r="519" spans="2:4" x14ac:dyDescent="0.2">
      <c r="B519" s="30">
        <v>1300</v>
      </c>
      <c r="C519" s="3">
        <v>75</v>
      </c>
      <c r="D519" s="3">
        <f t="shared" si="125"/>
        <v>49.099999999999874</v>
      </c>
    </row>
    <row r="520" spans="2:4" x14ac:dyDescent="0.2">
      <c r="B520" s="30">
        <v>1300</v>
      </c>
      <c r="C520" s="3">
        <v>76</v>
      </c>
      <c r="D520" s="3">
        <f t="shared" si="125"/>
        <v>49.399999999999871</v>
      </c>
    </row>
    <row r="521" spans="2:4" x14ac:dyDescent="0.2">
      <c r="B521" s="30">
        <v>1300</v>
      </c>
      <c r="C521" s="3">
        <v>77</v>
      </c>
      <c r="D521" s="3">
        <f t="shared" si="125"/>
        <v>49.699999999999868</v>
      </c>
    </row>
    <row r="522" spans="2:4" x14ac:dyDescent="0.2">
      <c r="B522" s="30">
        <v>1300</v>
      </c>
      <c r="C522" s="3">
        <v>78</v>
      </c>
      <c r="D522" s="3">
        <f t="shared" si="125"/>
        <v>49.999999999999865</v>
      </c>
    </row>
    <row r="523" spans="2:4" x14ac:dyDescent="0.2">
      <c r="B523" s="30">
        <v>1300</v>
      </c>
      <c r="C523" s="3">
        <v>79</v>
      </c>
      <c r="D523" s="3">
        <f t="shared" si="125"/>
        <v>50.299999999999862</v>
      </c>
    </row>
    <row r="524" spans="2:4" x14ac:dyDescent="0.2">
      <c r="B524" s="30">
        <v>1300</v>
      </c>
      <c r="C524" s="3">
        <v>80</v>
      </c>
      <c r="D524" s="3">
        <f t="shared" si="125"/>
        <v>50.599999999999859</v>
      </c>
    </row>
    <row r="525" spans="2:4" x14ac:dyDescent="0.2">
      <c r="B525" s="30">
        <v>1300</v>
      </c>
      <c r="C525" s="3">
        <v>81</v>
      </c>
      <c r="D525" s="3">
        <f t="shared" si="125"/>
        <v>50.899999999999856</v>
      </c>
    </row>
    <row r="526" spans="2:4" x14ac:dyDescent="0.2">
      <c r="B526" s="30">
        <v>1300</v>
      </c>
      <c r="C526" s="3">
        <v>82</v>
      </c>
      <c r="D526" s="3">
        <f t="shared" si="125"/>
        <v>51.199999999999854</v>
      </c>
    </row>
    <row r="527" spans="2:4" x14ac:dyDescent="0.2">
      <c r="B527" s="30">
        <v>1300</v>
      </c>
      <c r="C527" s="3">
        <v>83</v>
      </c>
      <c r="D527" s="3">
        <f t="shared" si="125"/>
        <v>51.499999999999851</v>
      </c>
    </row>
    <row r="528" spans="2:4" x14ac:dyDescent="0.2">
      <c r="B528" s="30">
        <v>1300</v>
      </c>
      <c r="C528" s="3">
        <v>84</v>
      </c>
      <c r="D528" s="3">
        <f t="shared" si="125"/>
        <v>51.799999999999848</v>
      </c>
    </row>
    <row r="529" spans="2:4" x14ac:dyDescent="0.2">
      <c r="B529" s="30">
        <v>1300</v>
      </c>
      <c r="C529" s="3">
        <v>85</v>
      </c>
      <c r="D529" s="3">
        <f t="shared" si="125"/>
        <v>52.099999999999845</v>
      </c>
    </row>
    <row r="530" spans="2:4" x14ac:dyDescent="0.2">
      <c r="B530" s="30">
        <v>1300</v>
      </c>
      <c r="C530" s="3">
        <v>86</v>
      </c>
      <c r="D530" s="3">
        <f t="shared" si="125"/>
        <v>52.399999999999842</v>
      </c>
    </row>
    <row r="531" spans="2:4" x14ac:dyDescent="0.2">
      <c r="B531" s="30">
        <v>1300</v>
      </c>
      <c r="C531" s="3">
        <v>87</v>
      </c>
      <c r="D531" s="3">
        <f t="shared" si="125"/>
        <v>52.699999999999839</v>
      </c>
    </row>
    <row r="532" spans="2:4" x14ac:dyDescent="0.2">
      <c r="B532" s="30">
        <v>1300</v>
      </c>
      <c r="C532" s="3">
        <v>88</v>
      </c>
      <c r="D532" s="3">
        <f t="shared" si="125"/>
        <v>52.999999999999837</v>
      </c>
    </row>
    <row r="533" spans="2:4" x14ac:dyDescent="0.2">
      <c r="B533" s="30">
        <v>1300</v>
      </c>
      <c r="C533" s="3">
        <v>89</v>
      </c>
      <c r="D533" s="3">
        <f t="shared" si="125"/>
        <v>53.299999999999834</v>
      </c>
    </row>
    <row r="534" spans="2:4" x14ac:dyDescent="0.2">
      <c r="B534" s="30">
        <v>1300</v>
      </c>
      <c r="C534" s="3">
        <v>90</v>
      </c>
      <c r="D534" s="3">
        <f t="shared" si="125"/>
        <v>53.599999999999831</v>
      </c>
    </row>
    <row r="535" spans="2:4" x14ac:dyDescent="0.2">
      <c r="B535" s="30">
        <v>1300</v>
      </c>
      <c r="C535" s="3">
        <v>91</v>
      </c>
      <c r="D535" s="3">
        <f t="shared" si="125"/>
        <v>53.899999999999828</v>
      </c>
    </row>
    <row r="536" spans="2:4" x14ac:dyDescent="0.2">
      <c r="B536" s="30">
        <v>1300</v>
      </c>
      <c r="C536" s="3">
        <v>92</v>
      </c>
      <c r="D536" s="3">
        <f t="shared" si="125"/>
        <v>54.199999999999825</v>
      </c>
    </row>
    <row r="537" spans="2:4" x14ac:dyDescent="0.2">
      <c r="B537" s="30">
        <v>1300</v>
      </c>
      <c r="C537" s="3">
        <v>93</v>
      </c>
      <c r="D537" s="3">
        <f t="shared" si="125"/>
        <v>54.499999999999822</v>
      </c>
    </row>
    <row r="538" spans="2:4" x14ac:dyDescent="0.2">
      <c r="B538" s="30">
        <v>1300</v>
      </c>
      <c r="C538" s="3">
        <v>94</v>
      </c>
      <c r="D538" s="3">
        <f t="shared" si="125"/>
        <v>54.79999999999982</v>
      </c>
    </row>
    <row r="539" spans="2:4" x14ac:dyDescent="0.2">
      <c r="B539" s="30">
        <v>1300</v>
      </c>
      <c r="C539" s="3">
        <v>95</v>
      </c>
      <c r="D539" s="3">
        <f t="shared" si="125"/>
        <v>55.099999999999817</v>
      </c>
    </row>
    <row r="540" spans="2:4" x14ac:dyDescent="0.2">
      <c r="B540" s="30">
        <v>1300</v>
      </c>
      <c r="C540" s="3">
        <v>96</v>
      </c>
      <c r="D540" s="3">
        <f t="shared" ref="D540:D544" si="126">D539+0.3</f>
        <v>55.399999999999814</v>
      </c>
    </row>
    <row r="541" spans="2:4" x14ac:dyDescent="0.2">
      <c r="B541" s="30">
        <v>1300</v>
      </c>
      <c r="C541" s="3">
        <v>97</v>
      </c>
      <c r="D541" s="3">
        <f t="shared" si="126"/>
        <v>55.699999999999811</v>
      </c>
    </row>
    <row r="542" spans="2:4" x14ac:dyDescent="0.2">
      <c r="B542" s="30">
        <v>1300</v>
      </c>
      <c r="C542" s="3">
        <v>98</v>
      </c>
      <c r="D542" s="3">
        <f t="shared" si="126"/>
        <v>55.999999999999808</v>
      </c>
    </row>
    <row r="543" spans="2:4" x14ac:dyDescent="0.2">
      <c r="B543" s="30">
        <v>1300</v>
      </c>
      <c r="C543" s="3">
        <v>99</v>
      </c>
      <c r="D543" s="3">
        <f t="shared" si="126"/>
        <v>56.299999999999805</v>
      </c>
    </row>
    <row r="544" spans="2:4" x14ac:dyDescent="0.2">
      <c r="B544" s="30">
        <v>1300</v>
      </c>
      <c r="C544" s="3">
        <v>100</v>
      </c>
      <c r="D544" s="3">
        <f t="shared" si="126"/>
        <v>56.599999999999802</v>
      </c>
    </row>
  </sheetData>
  <sheetProtection algorithmName="SHA-512" hashValue="v5yl/ImU2YKDFQp0AUGUvAzhDpfaDvP+utr97tu3j30ka+L/GuJXmRPVmuXTk68TQUhGkvY9VObvwMPKWGjC/Q==" saltValue="2XpxPUuAF9zHj8NUbtWctQ==" spinCount="100000" sheet="1" objects="1" scenarios="1"/>
  <mergeCells count="2">
    <mergeCell ref="AB96:AB97"/>
    <mergeCell ref="AA96:AA97"/>
  </mergeCells>
  <conditionalFormatting sqref="C52:N53 C50:Z50">
    <cfRule type="cellIs" dxfId="0" priority="3" operator="notEqual">
      <formula>0</formula>
    </cfRule>
  </conditionalFormatting>
  <dataValidations disablePrompts="1" count="1">
    <dataValidation type="list" allowBlank="1" showInputMessage="1" showErrorMessage="1" sqref="B5">
      <formula1>$A$124:$A$127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hamiltonsa</dc:creator>
  <cp:lastModifiedBy>Milhollin, Ryan K.</cp:lastModifiedBy>
  <dcterms:created xsi:type="dcterms:W3CDTF">2012-07-02T23:28:58Z</dcterms:created>
  <dcterms:modified xsi:type="dcterms:W3CDTF">2015-02-19T16:47:46Z</dcterms:modified>
</cp:coreProperties>
</file>