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codeName="ThisWorkbook"/>
  <mc:AlternateContent xmlns:mc="http://schemas.openxmlformats.org/markup-compatibility/2006">
    <mc:Choice Requires="x15">
      <x15ac:absPath xmlns:x15ac="http://schemas.microsoft.com/office/spreadsheetml/2010/11/ac" url="https://mailmissouri-my.sharepoint.com/personal/masseyr_umsystem_edu/Documents/Publications/Computer Programs/Replant/"/>
    </mc:Choice>
  </mc:AlternateContent>
  <xr:revisionPtr revIDLastSave="32" documentId="8_{5795246D-8D3B-4A08-AC38-C1DEE51A7963}" xr6:coauthVersionLast="47" xr6:coauthVersionMax="47" xr10:uidLastSave="{9691B681-6E4A-4EF1-A38B-5B9E3BD0751D}"/>
  <bookViews>
    <workbookView xWindow="-28050" yWindow="5025" windowWidth="10155" windowHeight="4800" xr2:uid="{00000000-000D-0000-FFFF-FFFF00000000}"/>
  </bookViews>
  <sheets>
    <sheet name="Introduction" sheetId="3" r:id="rId1"/>
    <sheet name="Corn or Soybean" sheetId="2" r:id="rId2"/>
    <sheet name="Wheat to ..." sheetId="4" r:id="rId3"/>
  </sheets>
  <definedNames>
    <definedName name="_xlnm.Print_Area" localSheetId="1">'Corn or Soybean'!$A$2:$H$36</definedName>
    <definedName name="_xlnm.Print_Area" localSheetId="2">'Wheat to ...'!$A$2:$J$47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49" i="4" l="1"/>
  <c r="O50" i="4" s="1"/>
  <c r="W57" i="4" s="1"/>
  <c r="F11" i="2"/>
  <c r="W63" i="2"/>
  <c r="W62" i="2"/>
  <c r="C28" i="2" s="1"/>
  <c r="X63" i="2"/>
  <c r="X62" i="2"/>
  <c r="P70" i="4" l="1"/>
  <c r="R71" i="4"/>
  <c r="Q71" i="4"/>
  <c r="P71" i="4"/>
  <c r="R70" i="4"/>
  <c r="Q70" i="4"/>
  <c r="O71" i="4"/>
  <c r="O70" i="4"/>
  <c r="U57" i="4"/>
  <c r="V57" i="4"/>
  <c r="R73" i="4" l="1"/>
  <c r="Q74" i="4"/>
  <c r="R74" i="4"/>
  <c r="Q73" i="4"/>
  <c r="U59" i="4"/>
  <c r="U58" i="4"/>
  <c r="V58" i="4"/>
  <c r="V59" i="4"/>
  <c r="F17" i="4" s="1"/>
  <c r="W58" i="4"/>
  <c r="W59" i="4"/>
  <c r="C17" i="4" l="1"/>
  <c r="C19" i="4" s="1"/>
  <c r="B33" i="4"/>
  <c r="Q45" i="2" l="1"/>
  <c r="Q46" i="2" s="1"/>
  <c r="T71" i="2" l="1"/>
  <c r="S71" i="2"/>
  <c r="R72" i="2"/>
  <c r="S72" i="2"/>
  <c r="T72" i="2"/>
  <c r="R71" i="2"/>
  <c r="S47" i="2"/>
  <c r="W56" i="2" s="1"/>
  <c r="Q71" i="2"/>
  <c r="Q72" i="2"/>
  <c r="O75" i="2" l="1"/>
  <c r="M75" i="2"/>
  <c r="O76" i="2"/>
  <c r="M76" i="2"/>
  <c r="X56" i="2"/>
  <c r="W57" i="2"/>
  <c r="X57" i="2"/>
  <c r="F28" i="2"/>
  <c r="F23" i="2" l="1"/>
  <c r="I18" i="4"/>
  <c r="I19" i="4" s="1"/>
  <c r="C29" i="4"/>
  <c r="F30" i="2" l="1"/>
  <c r="C29" i="2" l="1"/>
  <c r="C31" i="2" s="1"/>
  <c r="L81" i="2"/>
  <c r="L80" i="2"/>
  <c r="B6" i="2" l="1"/>
  <c r="F29" i="2" l="1"/>
  <c r="F31" i="2" s="1"/>
  <c r="I29" i="4"/>
  <c r="I30" i="4" s="1"/>
  <c r="F19" i="4"/>
  <c r="F29" i="4"/>
  <c r="F30" i="4" l="1"/>
  <c r="L75" i="4" s="1"/>
  <c r="C30" i="4"/>
  <c r="L74" i="4" l="1"/>
  <c r="B37" i="4" s="1"/>
  <c r="L78" i="4"/>
  <c r="L79" i="4"/>
  <c r="L72" i="2"/>
  <c r="B34" i="2" s="1"/>
  <c r="B40"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Ray Massey</author>
  </authors>
  <commentList>
    <comment ref="C26" authorId="0" shapeId="0" xr:uid="{00000000-0006-0000-0100-000001000000}">
      <text>
        <r>
          <rPr>
            <b/>
            <sz val="8"/>
            <color indexed="81"/>
            <rFont val="Tahoma"/>
            <family val="2"/>
          </rPr>
          <t>Ray Massey:</t>
        </r>
        <r>
          <rPr>
            <sz val="8"/>
            <color indexed="81"/>
            <rFont val="Tahoma"/>
            <family val="2"/>
          </rPr>
          <t xml:space="preserve">
Enter yields you think are appropriate to override the program estimates.</t>
        </r>
      </text>
    </comment>
    <comment ref="F26" authorId="0" shapeId="0" xr:uid="{00000000-0006-0000-0100-000002000000}">
      <text>
        <r>
          <rPr>
            <b/>
            <sz val="8"/>
            <color indexed="81"/>
            <rFont val="Tahoma"/>
            <family val="2"/>
          </rPr>
          <t>Ray Massey:</t>
        </r>
        <r>
          <rPr>
            <sz val="8"/>
            <color indexed="81"/>
            <rFont val="Tahoma"/>
            <family val="2"/>
          </rPr>
          <t xml:space="preserve">
Enter yields you think are appropriate to override the program estimates.</t>
        </r>
      </text>
    </comment>
  </commentList>
</comments>
</file>

<file path=xl/sharedStrings.xml><?xml version="1.0" encoding="utf-8"?>
<sst xmlns="http://schemas.openxmlformats.org/spreadsheetml/2006/main" count="203" uniqueCount="88">
  <si>
    <t>Estimated Stand Density of Sparse Stand</t>
  </si>
  <si>
    <t>plants/acre</t>
  </si>
  <si>
    <t>Normal Yield</t>
  </si>
  <si>
    <t>bushels/acre</t>
  </si>
  <si>
    <t>Corn</t>
  </si>
  <si>
    <t>Estimated Market Value of Crop</t>
  </si>
  <si>
    <t>Estimated Cost to Replant</t>
  </si>
  <si>
    <t>Seed</t>
  </si>
  <si>
    <t>Fuel, Machinery and Labor (or Custom Plant)</t>
  </si>
  <si>
    <t>Pesticides</t>
  </si>
  <si>
    <t>Other costs</t>
  </si>
  <si>
    <t>soybean</t>
  </si>
  <si>
    <t>SE and SW MO</t>
  </si>
  <si>
    <t>Southeast and Southwest MO</t>
  </si>
  <si>
    <t>Replant Expenses</t>
  </si>
  <si>
    <t>Sparse Stand</t>
  </si>
  <si>
    <t>Estimated Yield</t>
  </si>
  <si>
    <t>Estimated Income</t>
  </si>
  <si>
    <t>Estimated Net Income</t>
  </si>
  <si>
    <t>dollars/bushel</t>
  </si>
  <si>
    <t>Central and North MO</t>
  </si>
  <si>
    <t>The University of Missouri Replant Decision Aid</t>
  </si>
  <si>
    <t>Bill Wiebold, Extension Agronomist</t>
  </si>
  <si>
    <t>Ray Massey, Crop Economist</t>
  </si>
  <si>
    <t>University of Missouri</t>
  </si>
  <si>
    <t>Developed by:</t>
  </si>
  <si>
    <t>Choose a region of Missouri:</t>
  </si>
  <si>
    <t>dollars/acre</t>
  </si>
  <si>
    <t>Replant</t>
  </si>
  <si>
    <t>Estimated Yield from late planting</t>
  </si>
  <si>
    <t>Wheat price</t>
  </si>
  <si>
    <t>Soybean</t>
  </si>
  <si>
    <t>Estimated Planting Income</t>
  </si>
  <si>
    <t>Estimated Planting Expenses</t>
  </si>
  <si>
    <t>corn</t>
  </si>
  <si>
    <t>single crop breakeven yields</t>
  </si>
  <si>
    <t>Double crop breakeven yields</t>
  </si>
  <si>
    <t>Current Wheat Expectations</t>
  </si>
  <si>
    <t>Variable wheat harvest expenses</t>
  </si>
  <si>
    <t>$/bushel</t>
  </si>
  <si>
    <t>$/acre</t>
  </si>
  <si>
    <t>bu/acre</t>
  </si>
  <si>
    <t>Fertilizer (additional to wheat fertilizer)</t>
  </si>
  <si>
    <t xml:space="preserve"> Double Crop</t>
  </si>
  <si>
    <t>Implications</t>
  </si>
  <si>
    <t>Planting date (e.g. type June 3; not 6/3/99)</t>
  </si>
  <si>
    <t xml:space="preserve">Fuel, Machinery and Labor </t>
  </si>
  <si>
    <t>Because the interplay among stand density, planting date, and environment is difficult to predict, deciding whether or not to replant a sparse stand is difficult.  This worksheet is designed to help farmers think through the process as they make the decision as objectively as possible.  It is recommended that no decision be made solely because these worksheets indicate it would be profitable.  Consult an agronomist to verify the accuracy of the input.</t>
  </si>
  <si>
    <t xml:space="preserve">Results </t>
  </si>
  <si>
    <t>Additional herbicide needed due to sparse stand</t>
  </si>
  <si>
    <t>This worksheet is for educational purposes only.  Its use is not supported by the University of Missouri and the user assumes all risks associated with its use.</t>
  </si>
  <si>
    <t>Corn or Soybean Replant Decision</t>
  </si>
  <si>
    <t>Chose a Crop</t>
  </si>
  <si>
    <t>Crop List</t>
  </si>
  <si>
    <t>Normal</t>
  </si>
  <si>
    <t>High</t>
  </si>
  <si>
    <t>New Planting date</t>
  </si>
  <si>
    <t>Data from Bill Wiebold (Feb 2011) in Replant Guide update.</t>
  </si>
  <si>
    <t>Missouri Region List</t>
  </si>
  <si>
    <t>Wheat to Corn or Soybean Planting Decision</t>
  </si>
  <si>
    <t>Estimated Cost to Plant</t>
  </si>
  <si>
    <t>The Corn or Soybean tab of this workbook helps a producer decide on whether or not to replant single crop corn or soybeans.  Enter the appropriate information in the shaded cells.  The comment at the bottom helps to interpret the results.</t>
  </si>
  <si>
    <t>The Wheat to... tab of this workbook helps a producer decide on whether or not to abandon a wheat crop and plant corn or soybeans on those acres.  Enter the appropriate information in the shaded cells.  The comment at the bottom helps to interpret the results.</t>
  </si>
  <si>
    <t>Profit or Loss from Replanting</t>
  </si>
  <si>
    <t>Date for estimating yield percent</t>
  </si>
  <si>
    <t>Yield Estimate Coefficients</t>
  </si>
  <si>
    <t>a</t>
  </si>
  <si>
    <t>b</t>
  </si>
  <si>
    <t>c</t>
  </si>
  <si>
    <t>Percent of normal</t>
  </si>
  <si>
    <t>Valid Dates from planting research</t>
  </si>
  <si>
    <t>Start Date - original data</t>
  </si>
  <si>
    <t>End Date - original data</t>
  </si>
  <si>
    <t>Start Date - year adjusted</t>
  </si>
  <si>
    <t>End Date - year adjusted</t>
  </si>
  <si>
    <t>Base year</t>
  </si>
  <si>
    <t>This year</t>
  </si>
  <si>
    <t>Year Adjustment</t>
  </si>
  <si>
    <t>Corn/Soybean Production Description</t>
  </si>
  <si>
    <t>Planting Date Parameters</t>
  </si>
  <si>
    <t>Plant Density Parameters</t>
  </si>
  <si>
    <t>30" row</t>
  </si>
  <si>
    <t>7" row</t>
  </si>
  <si>
    <t>Min</t>
  </si>
  <si>
    <t>Max</t>
  </si>
  <si>
    <t>DC Soybean</t>
  </si>
  <si>
    <t>Last updated: March 2023</t>
  </si>
  <si>
    <t>Updated: March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</si>
</sst>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7" formatCode="&quot;$&quot;#,##0.00_);\(&quot;$&quot;#,##0.00\)"/>
    <numFmt numFmtId="8" formatCode="&quot;$&quot;#,##0.00_);[Red]\(&quot;$&quot;#,##0.00\)"/>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409]#,##0.00_);\([$$-409]#,##0.00\)"/>
    <numFmt numFmtId="168" formatCode="&quot;$&quot;#,##0.00"/>
  </numFmts>
  <fonts count="21" x14ac:knownFonts="1">
    <font>
      <sz val="10"/>
      <name val="Arial"/>
    </font>
    <font>
      <sz val="10"/>
      <name val="Arial"/>
      <family val="2"/>
    </font>
    <font>
      <b/>
      <sz val="10"/>
      <name val="Arial"/>
      <family val="2"/>
    </font>
    <font>
      <b/>
      <sz val="10"/>
      <color indexed="18"/>
      <name val="Arial"/>
      <family val="2"/>
    </font>
    <font>
      <b/>
      <sz val="9"/>
      <color indexed="9"/>
      <name val="Arial"/>
      <family val="2"/>
    </font>
    <font>
      <sz val="10"/>
      <name val="Arial"/>
      <family val="2"/>
    </font>
    <font>
      <b/>
      <sz val="10"/>
      <color theme="0"/>
      <name val="Arial"/>
      <family val="2"/>
    </font>
    <font>
      <sz val="10"/>
      <color theme="1"/>
      <name val="Arial"/>
      <family val="2"/>
    </font>
    <font>
      <sz val="10"/>
      <color theme="3" tint="-0.499984740745262"/>
      <name val="Arial"/>
      <family val="2"/>
    </font>
    <font>
      <sz val="8"/>
      <color indexed="81"/>
      <name val="Tahoma"/>
      <family val="2"/>
    </font>
    <font>
      <b/>
      <sz val="8"/>
      <color indexed="81"/>
      <name val="Tahoma"/>
      <family val="2"/>
    </font>
    <font>
      <i/>
      <sz val="8"/>
      <name val="Arial"/>
      <family val="2"/>
    </font>
    <font>
      <b/>
      <sz val="16"/>
      <color theme="0"/>
      <name val="Arial"/>
      <family val="2"/>
    </font>
    <font>
      <b/>
      <sz val="10"/>
      <color theme="1"/>
      <name val="Arial"/>
      <family val="2"/>
    </font>
    <font>
      <b/>
      <sz val="12"/>
      <color theme="0"/>
      <name val="Arial"/>
      <family val="2"/>
    </font>
    <font>
      <b/>
      <sz val="10"/>
      <color indexed="9"/>
      <name val="Arial"/>
      <family val="2"/>
    </font>
    <font>
      <b/>
      <sz val="9"/>
      <color theme="1"/>
      <name val="Arial"/>
      <family val="2"/>
    </font>
    <font>
      <sz val="12"/>
      <color theme="1"/>
      <name val="Times New Roman"/>
      <family val="1"/>
    </font>
    <font>
      <b/>
      <sz val="12"/>
      <color theme="1"/>
      <name val="Times New Roman"/>
      <family val="1"/>
    </font>
    <font>
      <b/>
      <sz val="9"/>
      <color theme="0"/>
      <name val="Arial"/>
      <family val="2"/>
    </font>
    <font>
      <b/>
      <sz val="10"/>
      <color rgb="FFC00000"/>
      <name val="Arial"/>
      <family val="2"/>
    </font>
  </fonts>
  <fills count="9">
    <fill>
      <patternFill patternType="none"/>
    </fill>
    <fill>
      <patternFill patternType="gray125"/>
    </fill>
    <fill>
      <patternFill patternType="solid">
        <fgColor theme="2" tint="-9.9948118533890809E-2"/>
        <bgColor indexed="64"/>
      </patternFill>
    </fill>
    <fill>
      <patternFill patternType="solid">
        <fgColor theme="2" tint="-9.9978637043366805E-2"/>
        <bgColor indexed="64"/>
      </patternFill>
    </fill>
    <fill>
      <patternFill patternType="solid">
        <fgColor theme="0"/>
        <bgColor indexed="24"/>
      </patternFill>
    </fill>
    <fill>
      <patternFill patternType="solid">
        <fgColor theme="0"/>
        <bgColor indexed="64"/>
      </patternFill>
    </fill>
    <fill>
      <patternFill patternType="solid">
        <fgColor rgb="FFFFFF00"/>
        <bgColor indexed="64"/>
      </patternFill>
    </fill>
    <fill>
      <patternFill patternType="solid">
        <fgColor theme="2" tint="-0.749992370372631"/>
        <bgColor indexed="64"/>
      </patternFill>
    </fill>
    <fill>
      <patternFill patternType="solid">
        <fgColor theme="2" tint="-0.749992370372631"/>
        <bgColor indexed="24"/>
      </patternFill>
    </fill>
  </fills>
  <borders count="5">
    <border>
      <left/>
      <right/>
      <top/>
      <bottom/>
      <diagonal/>
    </border>
    <border>
      <left/>
      <right/>
      <top/>
      <bottom style="thin">
        <color theme="2" tint="-0.499984740745262"/>
      </bottom>
      <diagonal/>
    </border>
    <border>
      <left/>
      <right/>
      <top style="thin">
        <color theme="2" tint="-0.499984740745262"/>
      </top>
      <bottom style="thin">
        <color theme="2" tint="-0.499984740745262"/>
      </bottom>
      <diagonal/>
    </border>
    <border>
      <left style="thin">
        <color theme="2" tint="-0.499984740745262"/>
      </left>
      <right style="thin">
        <color theme="2" tint="-0.499984740745262"/>
      </right>
      <top style="thin">
        <color theme="2" tint="-0.499984740745262"/>
      </top>
      <bottom style="thin">
        <color theme="2" tint="-0.499984740745262"/>
      </bottom>
      <diagonal/>
    </border>
    <border>
      <left/>
      <right/>
      <top/>
      <bottom style="double">
        <color theme="2" tint="-0.749992370372631"/>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cellStyleXfs>
  <cellXfs count="123">
    <xf numFmtId="0" fontId="0" fillId="0" borderId="0" xfId="0"/>
    <xf numFmtId="9" fontId="0" fillId="0" borderId="0" xfId="3" applyFont="1"/>
    <xf numFmtId="16" fontId="0" fillId="0" borderId="0" xfId="0" applyNumberFormat="1"/>
    <xf numFmtId="44" fontId="0" fillId="0" borderId="0" xfId="0" applyNumberFormat="1"/>
    <xf numFmtId="0" fontId="0" fillId="0" borderId="0" xfId="0" quotePrefix="1" applyAlignment="1">
      <alignment horizontal="left"/>
    </xf>
    <xf numFmtId="165" fontId="0" fillId="0" borderId="0" xfId="1" applyNumberFormat="1" applyFont="1" applyFill="1" applyBorder="1" applyAlignment="1"/>
    <xf numFmtId="0" fontId="0" fillId="0" borderId="0" xfId="0" applyAlignment="1">
      <alignment horizontal="left"/>
    </xf>
    <xf numFmtId="0" fontId="0" fillId="0" borderId="0" xfId="0" quotePrefix="1" applyAlignment="1">
      <alignment horizontal="left" wrapText="1"/>
    </xf>
    <xf numFmtId="0" fontId="0" fillId="0" borderId="0" xfId="0" applyAlignment="1">
      <alignment horizontal="center"/>
    </xf>
    <xf numFmtId="166" fontId="0" fillId="0" borderId="0" xfId="0" applyNumberFormat="1"/>
    <xf numFmtId="166" fontId="0" fillId="0" borderId="0" xfId="0" applyNumberFormat="1" applyAlignment="1">
      <alignment horizontal="right"/>
    </xf>
    <xf numFmtId="166" fontId="0" fillId="0" borderId="0" xfId="0" applyNumberFormat="1" applyAlignment="1">
      <alignment horizontal="left"/>
    </xf>
    <xf numFmtId="0" fontId="5" fillId="0" borderId="0" xfId="0" applyFont="1"/>
    <xf numFmtId="7" fontId="0" fillId="0" borderId="0" xfId="2" applyNumberFormat="1" applyFont="1" applyFill="1" applyBorder="1" applyAlignment="1"/>
    <xf numFmtId="165" fontId="0" fillId="0" borderId="0" xfId="1" quotePrefix="1" applyNumberFormat="1" applyFont="1" applyFill="1" applyBorder="1" applyAlignment="1">
      <alignment horizontal="left"/>
    </xf>
    <xf numFmtId="0" fontId="0" fillId="5" borderId="0" xfId="0" applyFill="1"/>
    <xf numFmtId="0" fontId="3" fillId="4" borderId="0" xfId="0" quotePrefix="1" applyFont="1" applyFill="1" applyAlignment="1">
      <alignment horizontal="left" indent="1"/>
    </xf>
    <xf numFmtId="0" fontId="11" fillId="0" borderId="0" xfId="0" applyFont="1" applyAlignment="1">
      <alignment horizontal="right"/>
    </xf>
    <xf numFmtId="0" fontId="4" fillId="4" borderId="0" xfId="0" quotePrefix="1" applyFont="1" applyFill="1" applyAlignment="1">
      <alignment horizontal="left"/>
    </xf>
    <xf numFmtId="165" fontId="0" fillId="5" borderId="0" xfId="1" quotePrefix="1" applyNumberFormat="1" applyFont="1" applyFill="1" applyBorder="1" applyAlignment="1">
      <alignment horizontal="left"/>
    </xf>
    <xf numFmtId="0" fontId="0" fillId="4" borderId="0" xfId="0" applyFill="1"/>
    <xf numFmtId="0" fontId="4" fillId="4" borderId="0" xfId="0" quotePrefix="1" applyFont="1" applyFill="1" applyAlignment="1">
      <alignment horizontal="right"/>
    </xf>
    <xf numFmtId="0" fontId="0" fillId="3" borderId="1" xfId="0" applyFill="1" applyBorder="1" applyProtection="1">
      <protection locked="0"/>
    </xf>
    <xf numFmtId="167" fontId="0" fillId="3" borderId="1" xfId="2" applyNumberFormat="1" applyFont="1" applyFill="1" applyBorder="1" applyProtection="1">
      <protection locked="0"/>
    </xf>
    <xf numFmtId="0" fontId="0" fillId="3" borderId="2" xfId="0" applyFill="1" applyBorder="1" applyProtection="1">
      <protection locked="0"/>
    </xf>
    <xf numFmtId="167" fontId="0" fillId="3" borderId="2" xfId="2" applyNumberFormat="1" applyFont="1" applyFill="1" applyBorder="1" applyProtection="1">
      <protection locked="0"/>
    </xf>
    <xf numFmtId="167" fontId="0" fillId="5" borderId="0" xfId="2" applyNumberFormat="1" applyFont="1" applyFill="1" applyBorder="1" applyProtection="1"/>
    <xf numFmtId="0" fontId="8" fillId="3" borderId="3" xfId="4" applyFont="1" applyFill="1" applyBorder="1" applyAlignment="1" applyProtection="1">
      <alignment horizontal="center" vertical="top" wrapText="1"/>
      <protection locked="0"/>
    </xf>
    <xf numFmtId="0" fontId="2" fillId="0" borderId="0" xfId="0" quotePrefix="1" applyFont="1" applyAlignment="1">
      <alignment horizontal="left" indent="10"/>
    </xf>
    <xf numFmtId="0" fontId="2" fillId="0" borderId="0" xfId="0" quotePrefix="1" applyFont="1" applyAlignment="1">
      <alignment horizontal="left" indent="4"/>
    </xf>
    <xf numFmtId="0" fontId="2" fillId="0" borderId="0" xfId="0" applyFont="1" applyAlignment="1">
      <alignment horizontal="left" indent="6"/>
    </xf>
    <xf numFmtId="0" fontId="2" fillId="0" borderId="0" xfId="0" applyFont="1" applyAlignment="1">
      <alignment horizontal="left" indent="8"/>
    </xf>
    <xf numFmtId="0" fontId="8" fillId="5" borderId="0" xfId="4" applyFont="1" applyFill="1" applyAlignment="1" applyProtection="1">
      <alignment horizontal="center" vertical="top" wrapText="1"/>
      <protection locked="0"/>
    </xf>
    <xf numFmtId="0" fontId="1" fillId="0" borderId="0" xfId="0" applyFont="1"/>
    <xf numFmtId="0" fontId="13" fillId="4" borderId="0" xfId="0" quotePrefix="1" applyFont="1" applyFill="1" applyAlignment="1">
      <alignment horizontal="left"/>
    </xf>
    <xf numFmtId="0" fontId="13" fillId="4" borderId="0" xfId="0" quotePrefix="1" applyFont="1" applyFill="1" applyAlignment="1">
      <alignment horizontal="left" indent="1"/>
    </xf>
    <xf numFmtId="0" fontId="1" fillId="7" borderId="0" xfId="0" applyFont="1" applyFill="1"/>
    <xf numFmtId="0" fontId="1" fillId="7" borderId="0" xfId="0" applyFont="1" applyFill="1" applyAlignment="1">
      <alignment horizontal="center"/>
    </xf>
    <xf numFmtId="0" fontId="15" fillId="8" borderId="0" xfId="0" applyFont="1" applyFill="1" applyAlignment="1">
      <alignment horizontal="center"/>
    </xf>
    <xf numFmtId="0" fontId="15" fillId="8" borderId="0" xfId="0" quotePrefix="1" applyFont="1" applyFill="1" applyAlignment="1">
      <alignment horizontal="left"/>
    </xf>
    <xf numFmtId="0" fontId="15" fillId="8" borderId="0" xfId="0" quotePrefix="1" applyFont="1" applyFill="1" applyAlignment="1">
      <alignment horizontal="center"/>
    </xf>
    <xf numFmtId="0" fontId="15" fillId="0" borderId="0" xfId="0" quotePrefix="1" applyFont="1" applyAlignment="1">
      <alignment horizontal="left"/>
    </xf>
    <xf numFmtId="0" fontId="7" fillId="0" borderId="0" xfId="0" quotePrefix="1" applyFont="1" applyAlignment="1">
      <alignment horizontal="left" indent="1"/>
    </xf>
    <xf numFmtId="165" fontId="7" fillId="0" borderId="0" xfId="1" applyNumberFormat="1" applyFont="1" applyFill="1" applyBorder="1" applyAlignment="1">
      <alignment horizontal="left"/>
    </xf>
    <xf numFmtId="0" fontId="13" fillId="0" borderId="0" xfId="0" applyFont="1" applyAlignment="1">
      <alignment horizontal="left"/>
    </xf>
    <xf numFmtId="0" fontId="7" fillId="0" borderId="0" xfId="0" applyFont="1"/>
    <xf numFmtId="0" fontId="13" fillId="5" borderId="0" xfId="0" quotePrefix="1" applyFont="1" applyFill="1" applyAlignment="1">
      <alignment horizontal="center"/>
    </xf>
    <xf numFmtId="0" fontId="13" fillId="5" borderId="0" xfId="0" applyFont="1" applyFill="1" applyAlignment="1">
      <alignment horizontal="center"/>
    </xf>
    <xf numFmtId="0" fontId="13" fillId="5" borderId="0" xfId="0" quotePrefix="1" applyFont="1" applyFill="1" applyAlignment="1">
      <alignment horizontal="left"/>
    </xf>
    <xf numFmtId="0" fontId="13" fillId="0" borderId="0" xfId="0" quotePrefix="1" applyFont="1" applyAlignment="1">
      <alignment horizontal="left"/>
    </xf>
    <xf numFmtId="0" fontId="7" fillId="0" borderId="0" xfId="0" quotePrefix="1" applyFont="1"/>
    <xf numFmtId="165" fontId="7" fillId="2" borderId="1" xfId="1" applyNumberFormat="1" applyFont="1" applyFill="1" applyBorder="1" applyProtection="1">
      <protection locked="0"/>
    </xf>
    <xf numFmtId="165" fontId="7" fillId="0" borderId="0" xfId="1" applyNumberFormat="1" applyFont="1" applyFill="1" applyBorder="1"/>
    <xf numFmtId="0" fontId="7" fillId="6" borderId="0" xfId="0" applyFont="1" applyFill="1"/>
    <xf numFmtId="1" fontId="7" fillId="2" borderId="2" xfId="0" applyNumberFormat="1" applyFont="1" applyFill="1" applyBorder="1" applyProtection="1">
      <protection locked="0"/>
    </xf>
    <xf numFmtId="8" fontId="7" fillId="2" borderId="2" xfId="0" applyNumberFormat="1" applyFont="1" applyFill="1" applyBorder="1" applyProtection="1">
      <protection locked="0"/>
    </xf>
    <xf numFmtId="0" fontId="16" fillId="4" borderId="0" xfId="0" applyFont="1" applyFill="1" applyAlignment="1">
      <alignment horizontal="left"/>
    </xf>
    <xf numFmtId="0" fontId="7" fillId="4" borderId="0" xfId="0" applyFont="1" applyFill="1"/>
    <xf numFmtId="0" fontId="7" fillId="5" borderId="0" xfId="0" applyFont="1" applyFill="1"/>
    <xf numFmtId="8" fontId="7" fillId="2" borderId="1" xfId="0" applyNumberFormat="1" applyFont="1" applyFill="1" applyBorder="1" applyProtection="1">
      <protection locked="0"/>
    </xf>
    <xf numFmtId="16" fontId="7" fillId="0" borderId="0" xfId="0" applyNumberFormat="1" applyFont="1"/>
    <xf numFmtId="0" fontId="7" fillId="0" borderId="1" xfId="0" quotePrefix="1" applyFont="1" applyBorder="1" applyAlignment="1">
      <alignment horizontal="left" indent="1"/>
    </xf>
    <xf numFmtId="16" fontId="7" fillId="5" borderId="1" xfId="0" applyNumberFormat="1" applyFont="1" applyFill="1" applyBorder="1"/>
    <xf numFmtId="16" fontId="7" fillId="0" borderId="1" xfId="0" applyNumberFormat="1" applyFont="1" applyBorder="1"/>
    <xf numFmtId="165" fontId="7" fillId="0" borderId="1" xfId="1" applyNumberFormat="1" applyFont="1" applyFill="1" applyBorder="1" applyAlignment="1"/>
    <xf numFmtId="0" fontId="7" fillId="3" borderId="0" xfId="0" applyFont="1" applyFill="1" applyProtection="1">
      <protection locked="0"/>
    </xf>
    <xf numFmtId="0" fontId="7" fillId="0" borderId="0" xfId="0" quotePrefix="1" applyFont="1" applyAlignment="1">
      <alignment horizontal="left"/>
    </xf>
    <xf numFmtId="0" fontId="7" fillId="8" borderId="0" xfId="0" applyFont="1" applyFill="1"/>
    <xf numFmtId="44" fontId="7" fillId="0" borderId="0" xfId="2" applyFont="1"/>
    <xf numFmtId="164" fontId="7" fillId="0" borderId="0" xfId="1" applyNumberFormat="1" applyFont="1" applyFill="1" applyBorder="1" applyAlignment="1"/>
    <xf numFmtId="165" fontId="7" fillId="0" borderId="0" xfId="1" applyNumberFormat="1" applyFont="1" applyFill="1" applyBorder="1" applyAlignment="1"/>
    <xf numFmtId="8" fontId="7" fillId="0" borderId="0" xfId="2" applyNumberFormat="1" applyFont="1" applyFill="1" applyBorder="1" applyAlignment="1"/>
    <xf numFmtId="8" fontId="7" fillId="0" borderId="0" xfId="0" applyNumberFormat="1" applyFont="1"/>
    <xf numFmtId="43" fontId="7" fillId="0" borderId="0" xfId="0" applyNumberFormat="1" applyFont="1"/>
    <xf numFmtId="4" fontId="7" fillId="0" borderId="0" xfId="0" applyNumberFormat="1" applyFont="1"/>
    <xf numFmtId="14" fontId="17" fillId="0" borderId="0" xfId="0" applyNumberFormat="1" applyFont="1" applyAlignment="1">
      <alignment horizontal="center" vertical="center" wrapText="1"/>
    </xf>
    <xf numFmtId="0" fontId="17" fillId="0" borderId="0" xfId="0" applyFont="1" applyAlignment="1">
      <alignment horizontal="center" vertical="center" wrapText="1"/>
    </xf>
    <xf numFmtId="14" fontId="7" fillId="0" borderId="0" xfId="0" applyNumberFormat="1" applyFont="1"/>
    <xf numFmtId="9" fontId="7" fillId="0" borderId="0" xfId="0" applyNumberFormat="1" applyFont="1"/>
    <xf numFmtId="0" fontId="19" fillId="8" borderId="0" xfId="0" applyFont="1" applyFill="1" applyAlignment="1">
      <alignment horizontal="right"/>
    </xf>
    <xf numFmtId="0" fontId="19" fillId="8" borderId="0" xfId="0" quotePrefix="1" applyFont="1" applyFill="1" applyAlignment="1">
      <alignment horizontal="right"/>
    </xf>
    <xf numFmtId="0" fontId="13" fillId="0" borderId="4" xfId="0" quotePrefix="1" applyFont="1" applyBorder="1" applyAlignment="1">
      <alignment horizontal="left"/>
    </xf>
    <xf numFmtId="0" fontId="7" fillId="0" borderId="4" xfId="0" applyFont="1" applyBorder="1"/>
    <xf numFmtId="44" fontId="7" fillId="0" borderId="4" xfId="0" applyNumberFormat="1" applyFont="1" applyBorder="1"/>
    <xf numFmtId="0" fontId="13" fillId="0" borderId="0" xfId="0" applyFont="1"/>
    <xf numFmtId="0" fontId="2" fillId="0" borderId="0" xfId="0" applyFont="1"/>
    <xf numFmtId="0" fontId="1" fillId="0" borderId="0" xfId="0" quotePrefix="1" applyFont="1" applyAlignment="1">
      <alignment horizontal="left" wrapText="1"/>
    </xf>
    <xf numFmtId="8" fontId="1" fillId="0" borderId="0" xfId="0" applyNumberFormat="1" applyFont="1"/>
    <xf numFmtId="168" fontId="0" fillId="0" borderId="0" xfId="1" applyNumberFormat="1" applyFont="1" applyFill="1" applyBorder="1" applyAlignment="1"/>
    <xf numFmtId="0" fontId="7" fillId="5" borderId="0" xfId="0" applyFont="1" applyFill="1" applyProtection="1">
      <protection locked="0"/>
    </xf>
    <xf numFmtId="9" fontId="0" fillId="0" borderId="0" xfId="0" applyNumberFormat="1"/>
    <xf numFmtId="0" fontId="7" fillId="0" borderId="0" xfId="0" applyFont="1" applyAlignment="1">
      <alignment wrapText="1"/>
    </xf>
    <xf numFmtId="0" fontId="13" fillId="0" borderId="0" xfId="0" applyFont="1" applyAlignment="1">
      <alignment horizontal="center" vertical="center" wrapText="1"/>
    </xf>
    <xf numFmtId="16" fontId="17" fillId="0" borderId="0" xfId="0" applyNumberFormat="1" applyFont="1" applyAlignment="1">
      <alignment vertical="center" wrapText="1"/>
    </xf>
    <xf numFmtId="0" fontId="17" fillId="0" borderId="0" xfId="0" applyFont="1" applyAlignment="1">
      <alignment vertical="center" wrapText="1"/>
    </xf>
    <xf numFmtId="16" fontId="17" fillId="0" borderId="0" xfId="0" applyNumberFormat="1" applyFont="1" applyAlignment="1">
      <alignment horizontal="center" vertical="center" wrapText="1"/>
    </xf>
    <xf numFmtId="3" fontId="7" fillId="0" borderId="0" xfId="0" applyNumberFormat="1" applyFont="1" applyAlignment="1">
      <alignment horizontal="center" vertical="center" wrapText="1"/>
    </xf>
    <xf numFmtId="3" fontId="17" fillId="0" borderId="0" xfId="0" applyNumberFormat="1" applyFont="1" applyAlignment="1">
      <alignment horizontal="center" vertical="center" wrapText="1"/>
    </xf>
    <xf numFmtId="22" fontId="7" fillId="0" borderId="0" xfId="0" applyNumberFormat="1" applyFont="1"/>
    <xf numFmtId="0" fontId="18" fillId="0" borderId="0" xfId="0" applyFont="1" applyAlignment="1">
      <alignment horizontal="center" vertical="center" wrapText="1"/>
    </xf>
    <xf numFmtId="49" fontId="7" fillId="0" borderId="0" xfId="0" applyNumberFormat="1" applyFont="1"/>
    <xf numFmtId="0" fontId="7" fillId="0" borderId="0" xfId="0" applyFont="1" applyAlignment="1">
      <alignment horizontal="right"/>
    </xf>
    <xf numFmtId="3" fontId="7" fillId="0" borderId="0" xfId="0" applyNumberFormat="1" applyFont="1"/>
    <xf numFmtId="14" fontId="0" fillId="3" borderId="1" xfId="2" applyNumberFormat="1" applyFont="1" applyFill="1" applyBorder="1" applyProtection="1">
      <protection locked="0"/>
    </xf>
    <xf numFmtId="0" fontId="12" fillId="7" borderId="0" xfId="0" applyFont="1" applyFill="1" applyAlignment="1">
      <alignment horizontal="center"/>
    </xf>
    <xf numFmtId="0" fontId="0" fillId="7" borderId="0" xfId="0" applyFill="1" applyAlignment="1">
      <alignment horizontal="center"/>
    </xf>
    <xf numFmtId="0" fontId="14" fillId="7" borderId="0" xfId="0" quotePrefix="1" applyFont="1" applyFill="1" applyAlignment="1">
      <alignment horizontal="center"/>
    </xf>
    <xf numFmtId="0" fontId="14" fillId="7" borderId="0" xfId="0" applyFont="1" applyFill="1" applyAlignment="1">
      <alignment horizontal="center"/>
    </xf>
    <xf numFmtId="0" fontId="7" fillId="3" borderId="0" xfId="0" applyFont="1" applyFill="1" applyProtection="1">
      <protection locked="0"/>
    </xf>
    <xf numFmtId="0" fontId="18" fillId="0" borderId="0" xfId="0" applyFont="1" applyAlignment="1">
      <alignment horizontal="center" vertical="center" wrapText="1"/>
    </xf>
    <xf numFmtId="0" fontId="17" fillId="0" borderId="0" xfId="0" applyFont="1" applyAlignment="1">
      <alignment horizontal="center" vertical="center" wrapText="1"/>
    </xf>
    <xf numFmtId="0" fontId="6" fillId="8" borderId="0" xfId="0" applyFont="1" applyFill="1" applyAlignment="1">
      <alignment horizontal="left"/>
    </xf>
    <xf numFmtId="0" fontId="7" fillId="0" borderId="0" xfId="0" applyFont="1" applyAlignment="1">
      <alignment horizontal="center"/>
    </xf>
    <xf numFmtId="0" fontId="7" fillId="0" borderId="4" xfId="0" applyFont="1" applyBorder="1" applyAlignment="1">
      <alignment horizontal="center"/>
    </xf>
    <xf numFmtId="0" fontId="7" fillId="0" borderId="1" xfId="0" applyFont="1" applyBorder="1" applyAlignment="1">
      <alignment horizontal="center"/>
    </xf>
    <xf numFmtId="0" fontId="7" fillId="0" borderId="1" xfId="0" quotePrefix="1" applyFont="1" applyBorder="1" applyAlignment="1">
      <alignment horizontal="center"/>
    </xf>
    <xf numFmtId="0" fontId="0" fillId="0" borderId="1" xfId="0" applyBorder="1" applyAlignment="1">
      <alignment horizontal="center"/>
    </xf>
    <xf numFmtId="0" fontId="3" fillId="4" borderId="1" xfId="0" quotePrefix="1" applyFont="1" applyFill="1" applyBorder="1" applyAlignment="1">
      <alignment horizontal="center"/>
    </xf>
    <xf numFmtId="0" fontId="0" fillId="3" borderId="0" xfId="0" applyFill="1" applyProtection="1">
      <protection locked="0"/>
    </xf>
    <xf numFmtId="0" fontId="15" fillId="8" borderId="0" xfId="0" quotePrefix="1" applyFont="1" applyFill="1" applyAlignment="1">
      <alignment horizontal="left"/>
    </xf>
    <xf numFmtId="0" fontId="0" fillId="5" borderId="0" xfId="0" applyFill="1" applyAlignment="1">
      <alignment horizontal="left" wrapText="1"/>
    </xf>
    <xf numFmtId="0" fontId="20" fillId="6" borderId="0" xfId="0" applyFont="1" applyFill="1" applyAlignment="1">
      <alignment wrapText="1"/>
    </xf>
    <xf numFmtId="0" fontId="0" fillId="0" borderId="0" xfId="0" applyAlignment="1">
      <alignment wrapText="1"/>
    </xf>
  </cellXfs>
  <cellStyles count="5">
    <cellStyle name="Comma" xfId="1" builtinId="3"/>
    <cellStyle name="Currency" xfId="2" builtinId="4"/>
    <cellStyle name="Normal" xfId="0" builtinId="0"/>
    <cellStyle name="Normal 2" xfId="4" xr:uid="{00000000-0005-0000-0000-000003000000}"/>
    <cellStyle name="Percent" xfId="3" builtinId="5"/>
  </cellStyles>
  <dxfs count="6">
    <dxf>
      <font>
        <color theme="0"/>
      </font>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3095625</xdr:colOff>
      <xdr:row>4</xdr:row>
      <xdr:rowOff>38101</xdr:rowOff>
    </xdr:from>
    <xdr:to>
      <xdr:col>3</xdr:col>
      <xdr:colOff>105961</xdr:colOff>
      <xdr:row>7</xdr:row>
      <xdr:rowOff>38101</xdr:rowOff>
    </xdr:to>
    <xdr:pic>
      <xdr:nvPicPr>
        <xdr:cNvPr id="4" name="Picture 3">
          <a:extLst>
            <a:ext uri="{FF2B5EF4-FFF2-40B4-BE49-F238E27FC236}">
              <a16:creationId xmlns:a16="http://schemas.microsoft.com/office/drawing/2014/main" id="{D2EFA36B-CDD4-4FE5-82CC-5E429F56E0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0425" y="657226"/>
          <a:ext cx="2001436" cy="4857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B1:D20"/>
  <sheetViews>
    <sheetView showGridLines="0" tabSelected="1" zoomScaleNormal="100" workbookViewId="0"/>
  </sheetViews>
  <sheetFormatPr defaultColWidth="8.85546875" defaultRowHeight="12.75" x14ac:dyDescent="0.2"/>
  <cols>
    <col min="1" max="1" width="2" customWidth="1"/>
    <col min="2" max="2" width="2.42578125" customWidth="1"/>
    <col min="3" max="3" width="71.42578125" customWidth="1"/>
    <col min="4" max="4" width="2.42578125" customWidth="1"/>
  </cols>
  <sheetData>
    <row r="1" spans="2:4" ht="9.75" customHeight="1" x14ac:dyDescent="0.2"/>
    <row r="2" spans="2:4" ht="20.25" x14ac:dyDescent="0.3">
      <c r="B2" s="104" t="s">
        <v>21</v>
      </c>
      <c r="C2" s="104"/>
      <c r="D2" s="104"/>
    </row>
    <row r="3" spans="2:4" s="12" customFormat="1" x14ac:dyDescent="0.2">
      <c r="C3" s="17" t="s">
        <v>87</v>
      </c>
      <c r="D3" s="17"/>
    </row>
    <row r="4" spans="2:4" ht="6" customHeight="1" x14ac:dyDescent="0.2">
      <c r="C4" s="8"/>
      <c r="D4" s="8"/>
    </row>
    <row r="5" spans="2:4" x14ac:dyDescent="0.2">
      <c r="C5" s="28" t="s">
        <v>25</v>
      </c>
      <c r="D5" s="28"/>
    </row>
    <row r="6" spans="2:4" x14ac:dyDescent="0.2">
      <c r="C6" s="30" t="s">
        <v>23</v>
      </c>
      <c r="D6" s="30"/>
    </row>
    <row r="7" spans="2:4" x14ac:dyDescent="0.2">
      <c r="C7" s="29" t="s">
        <v>22</v>
      </c>
      <c r="D7" s="29"/>
    </row>
    <row r="8" spans="2:4" x14ac:dyDescent="0.2">
      <c r="C8" s="31" t="s">
        <v>24</v>
      </c>
      <c r="D8" s="31"/>
    </row>
    <row r="9" spans="2:4" x14ac:dyDescent="0.2">
      <c r="C9" s="8"/>
      <c r="D9" s="8"/>
    </row>
    <row r="10" spans="2:4" ht="76.5" x14ac:dyDescent="0.2">
      <c r="C10" s="7" t="s">
        <v>47</v>
      </c>
      <c r="D10" s="7"/>
    </row>
    <row r="11" spans="2:4" ht="6.75" customHeight="1" x14ac:dyDescent="0.2">
      <c r="C11" s="7"/>
      <c r="D11" s="7"/>
    </row>
    <row r="12" spans="2:4" ht="38.25" x14ac:dyDescent="0.2">
      <c r="C12" s="86" t="s">
        <v>61</v>
      </c>
      <c r="D12" s="7"/>
    </row>
    <row r="13" spans="2:4" ht="6.75" customHeight="1" x14ac:dyDescent="0.2">
      <c r="C13" s="86"/>
      <c r="D13" s="7"/>
    </row>
    <row r="14" spans="2:4" ht="51" x14ac:dyDescent="0.2">
      <c r="C14" s="86" t="s">
        <v>62</v>
      </c>
      <c r="D14" s="7"/>
    </row>
    <row r="15" spans="2:4" ht="6.75" customHeight="1" x14ac:dyDescent="0.2">
      <c r="C15" s="7"/>
      <c r="D15" s="7"/>
    </row>
    <row r="16" spans="2:4" ht="25.5" x14ac:dyDescent="0.2">
      <c r="C16" s="27" t="s">
        <v>50</v>
      </c>
      <c r="D16" s="32"/>
    </row>
    <row r="17" spans="2:4" ht="6.75" customHeight="1" x14ac:dyDescent="0.2"/>
    <row r="18" spans="2:4" x14ac:dyDescent="0.2">
      <c r="B18" s="105"/>
      <c r="C18" s="105"/>
      <c r="D18" s="105"/>
    </row>
    <row r="20" spans="2:4" x14ac:dyDescent="0.2">
      <c r="C20" t="s">
        <v>86</v>
      </c>
    </row>
  </sheetData>
  <sheetProtection sheet="1" objects="1" scenarios="1"/>
  <mergeCells count="2">
    <mergeCell ref="B2:D2"/>
    <mergeCell ref="B18:D18"/>
  </mergeCells>
  <phoneticPr fontId="0" type="noConversion"/>
  <pageMargins left="1.25" right="0.75" top="1" bottom="1" header="0.5" footer="0.5"/>
  <pageSetup orientation="portrait" r:id="rId1"/>
  <headerFooter alignWithMargins="0">
    <oddFooter>&amp;C&amp;F:&amp;A</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B2:AI159"/>
  <sheetViews>
    <sheetView showGridLines="0" zoomScale="115" zoomScaleNormal="115" workbookViewId="0">
      <selection activeCell="C4" sqref="C4"/>
    </sheetView>
  </sheetViews>
  <sheetFormatPr defaultColWidth="9.140625" defaultRowHeight="12.75" x14ac:dyDescent="0.2"/>
  <cols>
    <col min="1" max="1" width="1.42578125" style="45" customWidth="1"/>
    <col min="2" max="2" width="43.42578125" style="45" bestFit="1" customWidth="1"/>
    <col min="3" max="3" width="12" style="45" bestFit="1" customWidth="1"/>
    <col min="4" max="4" width="1.42578125" style="45" customWidth="1"/>
    <col min="5" max="5" width="13.5703125" style="45" bestFit="1" customWidth="1"/>
    <col min="6" max="6" width="11.42578125" style="45" customWidth="1"/>
    <col min="7" max="7" width="8.42578125" style="45" customWidth="1"/>
    <col min="8" max="8" width="9.140625" style="45"/>
    <col min="9" max="9" width="9.42578125" style="45" bestFit="1" customWidth="1"/>
    <col min="10" max="10" width="9.5703125" style="45" bestFit="1" customWidth="1"/>
    <col min="11" max="11" width="9.42578125" style="45" bestFit="1" customWidth="1"/>
    <col min="12" max="12" width="10.85546875" style="45" customWidth="1"/>
    <col min="13" max="13" width="9.140625" style="45"/>
    <col min="14" max="14" width="12.5703125" style="45" customWidth="1"/>
    <col min="15" max="15" width="9.42578125" style="45" bestFit="1" customWidth="1"/>
    <col min="16" max="16" width="21.85546875" style="45" customWidth="1"/>
    <col min="17" max="17" width="10.42578125" style="45" bestFit="1" customWidth="1"/>
    <col min="18" max="18" width="9.140625" style="45"/>
    <col min="19" max="19" width="9.42578125" style="45" bestFit="1" customWidth="1"/>
    <col min="20" max="20" width="10.85546875" style="45" bestFit="1" customWidth="1"/>
    <col min="21" max="21" width="14.42578125" style="45" bestFit="1" customWidth="1"/>
    <col min="22" max="22" width="9.42578125" style="45" bestFit="1" customWidth="1"/>
    <col min="23" max="23" width="8" style="45" customWidth="1"/>
    <col min="24" max="24" width="10.42578125" style="45" bestFit="1" customWidth="1"/>
    <col min="25" max="26" width="9.42578125" style="45" bestFit="1" customWidth="1"/>
    <col min="27" max="27" width="12.5703125" style="45" customWidth="1"/>
    <col min="28" max="28" width="9.42578125" style="45" bestFit="1" customWidth="1"/>
    <col min="29" max="29" width="13.140625" style="45" customWidth="1"/>
    <col min="30" max="30" width="9.42578125" style="45" bestFit="1" customWidth="1"/>
    <col min="31" max="16384" width="9.140625" style="45"/>
  </cols>
  <sheetData>
    <row r="2" spans="2:14" ht="15.75" x14ac:dyDescent="0.25">
      <c r="B2" s="106" t="s">
        <v>51</v>
      </c>
      <c r="C2" s="107"/>
      <c r="D2" s="107"/>
      <c r="E2" s="107"/>
      <c r="F2" s="107"/>
      <c r="G2" s="44"/>
      <c r="H2" s="44"/>
    </row>
    <row r="3" spans="2:14" ht="5.25" customHeight="1" x14ac:dyDescent="0.2">
      <c r="B3" s="46"/>
      <c r="C3" s="47"/>
      <c r="D3" s="47"/>
      <c r="E3" s="47"/>
      <c r="F3" s="47"/>
      <c r="G3" s="44"/>
      <c r="H3" s="44"/>
    </row>
    <row r="4" spans="2:14" x14ac:dyDescent="0.2">
      <c r="B4" s="48" t="s">
        <v>52</v>
      </c>
      <c r="C4" s="65" t="s">
        <v>4</v>
      </c>
      <c r="D4" s="89"/>
      <c r="E4" s="89"/>
      <c r="F4" s="47"/>
      <c r="G4" s="44"/>
      <c r="H4" s="44"/>
    </row>
    <row r="5" spans="2:14" ht="5.25" customHeight="1" x14ac:dyDescent="0.2"/>
    <row r="6" spans="2:14" x14ac:dyDescent="0.2">
      <c r="B6" s="49" t="str">
        <f>IF(C4="soybean","Choose row width:","Choose a yield environment:")</f>
        <v>Choose a yield environment:</v>
      </c>
      <c r="C6" s="65" t="s">
        <v>54</v>
      </c>
      <c r="D6" s="58"/>
      <c r="E6" s="58"/>
      <c r="F6" s="47"/>
      <c r="K6" s="50"/>
    </row>
    <row r="7" spans="2:14" ht="5.25" customHeight="1" x14ac:dyDescent="0.2"/>
    <row r="8" spans="2:14" x14ac:dyDescent="0.2">
      <c r="B8" s="49" t="s">
        <v>26</v>
      </c>
      <c r="C8" s="108" t="s">
        <v>20</v>
      </c>
      <c r="D8" s="108"/>
      <c r="E8" s="108"/>
      <c r="F8" s="108"/>
    </row>
    <row r="9" spans="2:14" ht="4.5" customHeight="1" x14ac:dyDescent="0.2">
      <c r="B9" s="114"/>
      <c r="C9" s="114"/>
      <c r="D9" s="114"/>
      <c r="E9" s="114"/>
      <c r="F9" s="114"/>
    </row>
    <row r="10" spans="2:14" ht="4.5" customHeight="1" x14ac:dyDescent="0.2"/>
    <row r="11" spans="2:14" x14ac:dyDescent="0.2">
      <c r="B11" s="42" t="s">
        <v>0</v>
      </c>
      <c r="C11" s="51">
        <v>15000</v>
      </c>
      <c r="D11" s="52"/>
      <c r="E11" s="43" t="s">
        <v>1</v>
      </c>
      <c r="F11" s="53" t="str">
        <f>IF(C4="soybean",IF(OR(C11&lt;X64,C11&gt;X65),"This stand density is outside of range of data.  Estimate of yields may not be reliable.",""),IF(OR(C11&lt;W64,C11&gt;W65),"This stand density is outside of range of data.  Estimate of yield may not be reliable.",""))</f>
        <v/>
      </c>
      <c r="G11" s="53"/>
      <c r="H11" s="53"/>
      <c r="I11" s="53"/>
      <c r="J11" s="53"/>
      <c r="K11" s="53"/>
      <c r="L11" s="53"/>
      <c r="M11" s="53"/>
      <c r="N11" s="58"/>
    </row>
    <row r="12" spans="2:14" x14ac:dyDescent="0.2">
      <c r="B12" s="42" t="s">
        <v>2</v>
      </c>
      <c r="C12" s="54">
        <v>165</v>
      </c>
      <c r="E12" s="43" t="s">
        <v>3</v>
      </c>
    </row>
    <row r="13" spans="2:14" x14ac:dyDescent="0.2">
      <c r="B13" s="42" t="s">
        <v>5</v>
      </c>
      <c r="C13" s="55">
        <v>5.5</v>
      </c>
      <c r="E13" s="43" t="s">
        <v>19</v>
      </c>
    </row>
    <row r="14" spans="2:14" x14ac:dyDescent="0.2">
      <c r="B14" s="42" t="s">
        <v>49</v>
      </c>
      <c r="C14" s="55">
        <v>20</v>
      </c>
      <c r="E14" s="43" t="s">
        <v>27</v>
      </c>
    </row>
    <row r="15" spans="2:14" ht="4.5" customHeight="1" x14ac:dyDescent="0.2">
      <c r="B15" s="115"/>
      <c r="C15" s="115"/>
      <c r="D15" s="115"/>
      <c r="E15" s="115"/>
      <c r="F15" s="115"/>
    </row>
    <row r="16" spans="2:14" ht="3.75" customHeight="1" x14ac:dyDescent="0.2">
      <c r="B16" s="42"/>
      <c r="C16" s="42"/>
      <c r="F16" s="43"/>
    </row>
    <row r="17" spans="2:14" x14ac:dyDescent="0.2">
      <c r="B17" s="111" t="s">
        <v>14</v>
      </c>
      <c r="C17" s="111"/>
      <c r="D17" s="111"/>
      <c r="E17" s="111"/>
      <c r="F17" s="111"/>
    </row>
    <row r="18" spans="2:14" s="58" customFormat="1" ht="5.25" customHeight="1" x14ac:dyDescent="0.2">
      <c r="B18" s="56"/>
      <c r="C18" s="57"/>
      <c r="D18" s="57"/>
      <c r="E18" s="57"/>
      <c r="F18" s="57"/>
    </row>
    <row r="19" spans="2:14" x14ac:dyDescent="0.2">
      <c r="B19" s="42" t="s">
        <v>7</v>
      </c>
      <c r="C19" s="59">
        <v>45</v>
      </c>
      <c r="E19" s="43" t="s">
        <v>27</v>
      </c>
    </row>
    <row r="20" spans="2:14" x14ac:dyDescent="0.2">
      <c r="B20" s="42" t="s">
        <v>8</v>
      </c>
      <c r="C20" s="55">
        <v>15</v>
      </c>
      <c r="E20" s="43" t="s">
        <v>27</v>
      </c>
    </row>
    <row r="21" spans="2:14" x14ac:dyDescent="0.2">
      <c r="B21" s="42" t="s">
        <v>9</v>
      </c>
      <c r="C21" s="55">
        <v>0</v>
      </c>
      <c r="E21" s="43" t="s">
        <v>27</v>
      </c>
    </row>
    <row r="22" spans="2:14" x14ac:dyDescent="0.2">
      <c r="B22" s="42" t="s">
        <v>10</v>
      </c>
      <c r="C22" s="55">
        <v>5</v>
      </c>
      <c r="E22" s="43" t="s">
        <v>27</v>
      </c>
    </row>
    <row r="23" spans="2:14" x14ac:dyDescent="0.2">
      <c r="B23" s="42" t="s">
        <v>56</v>
      </c>
      <c r="C23" s="103">
        <v>45078</v>
      </c>
      <c r="D23" s="60"/>
      <c r="E23" s="60"/>
      <c r="F23" s="53" t="str">
        <f ca="1">IF(AND(C4="soybean",M76=TRUE),O76,IF(AND(C4="corn",M75=TRUE),O75,""))</f>
        <v/>
      </c>
      <c r="G23" s="53"/>
      <c r="H23" s="53"/>
      <c r="I23" s="53"/>
      <c r="J23" s="53"/>
      <c r="K23" s="53"/>
      <c r="L23" s="53"/>
      <c r="M23" s="53"/>
      <c r="N23" s="53"/>
    </row>
    <row r="24" spans="2:14" ht="5.25" customHeight="1" x14ac:dyDescent="0.2">
      <c r="B24" s="61"/>
      <c r="C24" s="62"/>
      <c r="D24" s="63"/>
      <c r="E24" s="63"/>
      <c r="F24" s="64"/>
    </row>
    <row r="25" spans="2:14" ht="7.5" customHeight="1" x14ac:dyDescent="0.2"/>
    <row r="26" spans="2:14" x14ac:dyDescent="0.2">
      <c r="B26" s="49" t="s">
        <v>48</v>
      </c>
      <c r="C26" s="65"/>
      <c r="D26" s="58"/>
      <c r="E26" s="58"/>
      <c r="F26" s="65"/>
      <c r="G26" s="66"/>
    </row>
    <row r="27" spans="2:14" x14ac:dyDescent="0.2">
      <c r="B27" s="67"/>
      <c r="C27" s="79" t="s">
        <v>15</v>
      </c>
      <c r="D27" s="79"/>
      <c r="E27" s="79"/>
      <c r="F27" s="80" t="s">
        <v>28</v>
      </c>
      <c r="G27" s="66"/>
      <c r="H27" s="68"/>
    </row>
    <row r="28" spans="2:14" x14ac:dyDescent="0.2">
      <c r="B28" s="66" t="s">
        <v>16</v>
      </c>
      <c r="C28" s="70">
        <f>IF(C26&gt;0,C26,MIN(C12,IF(C4="soybean",IF(C6="7 inch row",X63,X62),IF(C6="normal",W62,W63))*C12))</f>
        <v>125.60892857142852</v>
      </c>
      <c r="D28" s="69"/>
      <c r="E28" s="43" t="s">
        <v>3</v>
      </c>
      <c r="F28" s="70">
        <f ca="1">MIN(C12,IF(C8="Central and North MO",HLOOKUP(C4,W55:X57,2,FALSE)*C12,HLOOKUP(C4,W55:X57,3,FALSE)*X57))</f>
        <v>126.18149999692106</v>
      </c>
      <c r="G28" s="66"/>
    </row>
    <row r="29" spans="2:14" x14ac:dyDescent="0.2">
      <c r="B29" s="66" t="s">
        <v>17</v>
      </c>
      <c r="C29" s="71">
        <f>C28*C13</f>
        <v>690.84910714285684</v>
      </c>
      <c r="D29" s="71"/>
      <c r="E29" s="43" t="s">
        <v>27</v>
      </c>
      <c r="F29" s="71">
        <f ca="1">F28*C13</f>
        <v>693.99824998306588</v>
      </c>
    </row>
    <row r="30" spans="2:14" x14ac:dyDescent="0.2">
      <c r="B30" s="66" t="s">
        <v>6</v>
      </c>
      <c r="C30" s="72"/>
      <c r="D30" s="72"/>
      <c r="E30" s="43" t="s">
        <v>27</v>
      </c>
      <c r="F30" s="71">
        <f>SUM(C19:C22)</f>
        <v>65</v>
      </c>
    </row>
    <row r="31" spans="2:14" x14ac:dyDescent="0.2">
      <c r="B31" s="66" t="s">
        <v>18</v>
      </c>
      <c r="C31" s="72">
        <f>C29-C14</f>
        <v>670.84910714285684</v>
      </c>
      <c r="D31" s="72"/>
      <c r="E31" s="43" t="s">
        <v>27</v>
      </c>
      <c r="F31" s="72">
        <f ca="1">F29-F30</f>
        <v>628.99824998306588</v>
      </c>
      <c r="G31" s="73"/>
    </row>
    <row r="32" spans="2:14" ht="6" customHeight="1" x14ac:dyDescent="0.2">
      <c r="B32" s="112"/>
      <c r="C32" s="112"/>
      <c r="D32" s="112"/>
      <c r="E32" s="112"/>
      <c r="F32" s="112"/>
    </row>
    <row r="33" spans="2:19" ht="9" customHeight="1" thickBot="1" x14ac:dyDescent="0.25">
      <c r="B33" s="113"/>
      <c r="C33" s="113"/>
      <c r="D33" s="113"/>
      <c r="E33" s="113"/>
      <c r="F33" s="113"/>
    </row>
    <row r="34" spans="2:19" ht="18" customHeight="1" thickTop="1" x14ac:dyDescent="0.2">
      <c r="B34" s="49" t="str">
        <f ca="1">IF(L72&gt;0,"Estimated Profit from Replanting is $"&amp;L72&amp;"/acre","Estimated Loss from Replanting is $" &amp;-L72&amp;"/acre")</f>
        <v>Estimated Loss from Replanting is $41.85/acre</v>
      </c>
    </row>
    <row r="35" spans="2:19" ht="6" customHeight="1" thickBot="1" x14ac:dyDescent="0.25">
      <c r="B35" s="81"/>
      <c r="C35" s="82"/>
      <c r="D35" s="82"/>
      <c r="E35" s="82"/>
      <c r="F35" s="83"/>
    </row>
    <row r="36" spans="2:19" ht="13.5" thickTop="1" x14ac:dyDescent="0.2">
      <c r="B36" s="49"/>
      <c r="C36" s="49"/>
      <c r="D36" s="49"/>
      <c r="E36" s="49"/>
      <c r="F36" s="49"/>
    </row>
    <row r="37" spans="2:19" ht="3.75" customHeight="1" x14ac:dyDescent="0.2"/>
    <row r="44" spans="2:19" x14ac:dyDescent="0.2">
      <c r="P44" s="45" t="s">
        <v>75</v>
      </c>
      <c r="Q44" s="45">
        <v>2012</v>
      </c>
    </row>
    <row r="45" spans="2:19" x14ac:dyDescent="0.2">
      <c r="P45" s="45" t="s">
        <v>76</v>
      </c>
      <c r="Q45" s="45">
        <f ca="1">YEAR(NOW())</f>
        <v>2023</v>
      </c>
    </row>
    <row r="46" spans="2:19" x14ac:dyDescent="0.2">
      <c r="P46" s="45" t="s">
        <v>77</v>
      </c>
      <c r="Q46" s="45">
        <f ca="1">Q45-Q44</f>
        <v>11</v>
      </c>
    </row>
    <row r="47" spans="2:19" x14ac:dyDescent="0.2">
      <c r="P47" s="45" t="s">
        <v>64</v>
      </c>
      <c r="Q47" s="77"/>
      <c r="R47" s="77"/>
      <c r="S47" s="77">
        <f ca="1">DATE(YEAR(C23)-Q46,MONTH(C23),DAY(C23))</f>
        <v>41061</v>
      </c>
    </row>
    <row r="49" spans="8:25" x14ac:dyDescent="0.2">
      <c r="H49" s="84"/>
    </row>
    <row r="51" spans="8:25" x14ac:dyDescent="0.2">
      <c r="H51" s="66"/>
    </row>
    <row r="52" spans="8:25" x14ac:dyDescent="0.2">
      <c r="P52" s="45" t="s">
        <v>57</v>
      </c>
    </row>
    <row r="53" spans="8:25" x14ac:dyDescent="0.2">
      <c r="P53" s="45" t="s">
        <v>79</v>
      </c>
    </row>
    <row r="54" spans="8:25" x14ac:dyDescent="0.2">
      <c r="Q54" s="45" t="s">
        <v>20</v>
      </c>
      <c r="S54" s="45" t="s">
        <v>12</v>
      </c>
      <c r="V54" s="45" t="s">
        <v>69</v>
      </c>
    </row>
    <row r="55" spans="8:25" x14ac:dyDescent="0.2">
      <c r="P55" s="45" t="s">
        <v>65</v>
      </c>
      <c r="Q55" s="45" t="s">
        <v>4</v>
      </c>
      <c r="R55" s="45" t="s">
        <v>31</v>
      </c>
      <c r="S55" s="45" t="s">
        <v>4</v>
      </c>
      <c r="T55" s="45" t="s">
        <v>31</v>
      </c>
      <c r="V55" s="84" t="s">
        <v>58</v>
      </c>
      <c r="W55" s="101" t="s">
        <v>4</v>
      </c>
      <c r="X55" s="45" t="s">
        <v>31</v>
      </c>
    </row>
    <row r="56" spans="8:25" x14ac:dyDescent="0.2">
      <c r="P56" s="45" t="s">
        <v>66</v>
      </c>
      <c r="Q56" s="45">
        <v>-6358381.1318135969</v>
      </c>
      <c r="R56" s="45">
        <v>-17181786.020406116</v>
      </c>
      <c r="S56" s="45">
        <v>-10434114.083420666</v>
      </c>
      <c r="T56" s="45">
        <v>-14710355.179590281</v>
      </c>
      <c r="V56" s="66" t="s">
        <v>20</v>
      </c>
      <c r="W56" s="90">
        <f ca="1">(Q56+$S$47*Q57+$S$47^2*Q58)/100</f>
        <v>0.76473636361770336</v>
      </c>
      <c r="X56" s="90">
        <f ca="1">(R56+$S$47*R57+$S$47^2*R58)/100</f>
        <v>0.91665306117385625</v>
      </c>
    </row>
    <row r="57" spans="8:25" x14ac:dyDescent="0.2">
      <c r="P57" s="45" t="s">
        <v>67</v>
      </c>
      <c r="Q57" s="45">
        <v>310.3880303028069</v>
      </c>
      <c r="R57" s="45">
        <v>837.43741496588643</v>
      </c>
      <c r="S57" s="45">
        <v>509.25824175844087</v>
      </c>
      <c r="T57" s="45">
        <v>716.93910018545284</v>
      </c>
      <c r="V57" s="45" t="s">
        <v>13</v>
      </c>
      <c r="W57" s="90">
        <f ca="1">(S56+$S$47*S57+$S$47^2*S58)/100</f>
        <v>0.59475904097780585</v>
      </c>
      <c r="X57" s="90">
        <f ca="1">(T56+$S$47*T57+$S$47^2*T58)/100</f>
        <v>0.94689239330589769</v>
      </c>
    </row>
    <row r="58" spans="8:25" ht="15.75" x14ac:dyDescent="0.2">
      <c r="N58" s="75"/>
      <c r="O58" s="76"/>
      <c r="P58" s="45" t="s">
        <v>68</v>
      </c>
      <c r="Q58" s="74">
        <v>-3.7878787878760675E-3</v>
      </c>
      <c r="R58" s="45">
        <v>-1.0204081632651843E-2</v>
      </c>
      <c r="S58" s="45">
        <v>-6.2137862137886402E-3</v>
      </c>
      <c r="T58" s="45">
        <v>-8.7353123067399532E-3</v>
      </c>
    </row>
    <row r="59" spans="8:25" ht="15.75" x14ac:dyDescent="0.2">
      <c r="N59" s="75"/>
      <c r="O59" s="76"/>
    </row>
    <row r="60" spans="8:25" ht="15.75" x14ac:dyDescent="0.2">
      <c r="N60" s="75"/>
      <c r="O60" s="76"/>
      <c r="P60" s="45" t="s">
        <v>80</v>
      </c>
      <c r="Q60" s="45" t="s">
        <v>4</v>
      </c>
      <c r="S60" s="45" t="s">
        <v>31</v>
      </c>
    </row>
    <row r="61" spans="8:25" ht="15.75" x14ac:dyDescent="0.2">
      <c r="N61" s="75"/>
      <c r="O61" s="76"/>
      <c r="Q61" s="45" t="s">
        <v>54</v>
      </c>
      <c r="R61" s="45" t="s">
        <v>55</v>
      </c>
      <c r="S61" s="45" t="s">
        <v>81</v>
      </c>
      <c r="T61" s="45" t="s">
        <v>82</v>
      </c>
      <c r="W61" s="101" t="s">
        <v>4</v>
      </c>
      <c r="X61" s="45" t="s">
        <v>31</v>
      </c>
    </row>
    <row r="62" spans="8:25" ht="15.75" x14ac:dyDescent="0.2">
      <c r="N62" s="75"/>
      <c r="O62" s="76"/>
      <c r="Q62" s="45">
        <v>16.827172827172753</v>
      </c>
      <c r="R62" s="45">
        <v>9.8011988011987299</v>
      </c>
      <c r="S62" s="45">
        <v>5.1515151515152069E-2</v>
      </c>
      <c r="T62" s="45">
        <v>-9.9999999999995648E-3</v>
      </c>
      <c r="V62" s="45" t="s">
        <v>54</v>
      </c>
      <c r="W62" s="78">
        <f>(Q62+Q63*$C$11+Q64*$C$11^2)/100</f>
        <v>0.76126623376623348</v>
      </c>
      <c r="X62" s="78">
        <f>S62+S63*$C$11+S64*$C$11^2+S65*$C$11^3</f>
        <v>0.37166666666666703</v>
      </c>
      <c r="Y62" s="45" t="s">
        <v>81</v>
      </c>
    </row>
    <row r="63" spans="8:25" ht="15.75" x14ac:dyDescent="0.2">
      <c r="N63" s="75"/>
      <c r="O63" s="76"/>
      <c r="Q63" s="45">
        <v>5.1333666333666372E-3</v>
      </c>
      <c r="R63" s="45">
        <v>4.4967532467532515E-3</v>
      </c>
      <c r="S63" s="45">
        <v>2.450777000776999E-5</v>
      </c>
      <c r="T63" s="45">
        <v>2.6939393939393927E-5</v>
      </c>
      <c r="V63" s="45" t="s">
        <v>55</v>
      </c>
      <c r="W63" s="78">
        <f>(R62+R63*$C$11+R64*$C$11^2)/100</f>
        <v>0.64917957042957031</v>
      </c>
      <c r="X63" s="78">
        <f>T62+T63*$C$11+T64*$C$11^2+T65*$C$11^3</f>
        <v>0.33751966783216808</v>
      </c>
      <c r="Y63" s="45" t="s">
        <v>82</v>
      </c>
    </row>
    <row r="64" spans="8:25" ht="15.75" x14ac:dyDescent="0.2">
      <c r="N64" s="75"/>
      <c r="O64" s="76"/>
      <c r="Q64" s="45">
        <v>-7.867132867132871E-8</v>
      </c>
      <c r="R64" s="45">
        <v>-5.4820179820179877E-8</v>
      </c>
      <c r="S64" s="45">
        <v>-2.2132867132867108E-10</v>
      </c>
      <c r="T64" s="45">
        <v>-2.6532634032634011E-10</v>
      </c>
      <c r="V64" s="45" t="s">
        <v>83</v>
      </c>
      <c r="W64" s="102">
        <v>12000</v>
      </c>
      <c r="X64" s="102">
        <v>20000</v>
      </c>
    </row>
    <row r="65" spans="10:31" ht="15.75" x14ac:dyDescent="0.2">
      <c r="N65" s="75"/>
      <c r="O65" s="76"/>
      <c r="S65" s="45">
        <v>6.9153069153069021E-16</v>
      </c>
      <c r="T65" s="45">
        <v>9.2657342657342504E-16</v>
      </c>
      <c r="V65" s="45" t="s">
        <v>84</v>
      </c>
      <c r="W65" s="102">
        <v>36000</v>
      </c>
      <c r="X65" s="102">
        <v>120000</v>
      </c>
    </row>
    <row r="66" spans="10:31" ht="15.75" x14ac:dyDescent="0.2">
      <c r="N66" s="75"/>
      <c r="O66" s="76"/>
    </row>
    <row r="67" spans="10:31" ht="15.75" x14ac:dyDescent="0.2">
      <c r="N67" s="75"/>
      <c r="O67" s="76"/>
      <c r="U67" s="50"/>
    </row>
    <row r="68" spans="10:31" ht="15.75" customHeight="1" x14ac:dyDescent="0.2">
      <c r="N68" s="75"/>
      <c r="O68" s="76"/>
      <c r="P68" s="45" t="s">
        <v>70</v>
      </c>
      <c r="Q68" s="45" t="s">
        <v>4</v>
      </c>
      <c r="R68" s="45" t="s">
        <v>31</v>
      </c>
      <c r="S68" s="45" t="s">
        <v>4</v>
      </c>
      <c r="T68" s="45" t="s">
        <v>31</v>
      </c>
    </row>
    <row r="69" spans="10:31" x14ac:dyDescent="0.2">
      <c r="P69" s="45" t="s">
        <v>71</v>
      </c>
      <c r="Q69" s="77">
        <v>41030</v>
      </c>
      <c r="R69" s="77">
        <v>41037</v>
      </c>
      <c r="S69" s="77">
        <v>41000</v>
      </c>
      <c r="T69" s="77">
        <v>41037</v>
      </c>
    </row>
    <row r="70" spans="10:31" x14ac:dyDescent="0.2">
      <c r="P70" s="45" t="s">
        <v>72</v>
      </c>
      <c r="Q70" s="77">
        <v>41075</v>
      </c>
      <c r="R70" s="77">
        <v>41100</v>
      </c>
      <c r="S70" s="77">
        <v>41055</v>
      </c>
      <c r="T70" s="77">
        <v>41100</v>
      </c>
    </row>
    <row r="71" spans="10:31" ht="15.75" customHeight="1" x14ac:dyDescent="0.2">
      <c r="L71" s="45" t="s">
        <v>63</v>
      </c>
      <c r="P71" s="45" t="s">
        <v>73</v>
      </c>
      <c r="Q71" s="77">
        <f ca="1">DATE(YEAR(Q69)+$Q$46,MONTH(Q69),DAY(Q69))</f>
        <v>45047</v>
      </c>
      <c r="R71" s="77">
        <f t="shared" ref="R71:T71" ca="1" si="0">DATE(YEAR(R69)+$Q$46,MONTH(R69),DAY(R69))</f>
        <v>45054</v>
      </c>
      <c r="S71" s="77">
        <f t="shared" ca="1" si="0"/>
        <v>45017</v>
      </c>
      <c r="T71" s="77">
        <f t="shared" ca="1" si="0"/>
        <v>45054</v>
      </c>
      <c r="AB71" s="110"/>
      <c r="AC71" s="110"/>
    </row>
    <row r="72" spans="10:31" ht="15.75" x14ac:dyDescent="0.2">
      <c r="L72" s="87">
        <f ca="1">ROUND(F31-C31,2)</f>
        <v>-41.85</v>
      </c>
      <c r="P72" s="45" t="s">
        <v>74</v>
      </c>
      <c r="Q72" s="77">
        <f ca="1">DATE(YEAR(Q70)+$Q$46,MONTH(Q70),DAY(Q70))</f>
        <v>45092</v>
      </c>
      <c r="R72" s="77">
        <f t="shared" ref="R72:T72" ca="1" si="1">DATE(YEAR(R70)+$Q$46,MONTH(R70),DAY(R70))</f>
        <v>45117</v>
      </c>
      <c r="S72" s="77">
        <f t="shared" ca="1" si="1"/>
        <v>45072</v>
      </c>
      <c r="T72" s="77">
        <f t="shared" ca="1" si="1"/>
        <v>45117</v>
      </c>
      <c r="AB72" s="76"/>
      <c r="AC72" s="76"/>
    </row>
    <row r="73" spans="10:31" ht="15.75" x14ac:dyDescent="0.2">
      <c r="AB73" s="95"/>
      <c r="AC73" s="76"/>
      <c r="AD73" s="77"/>
    </row>
    <row r="74" spans="10:31" ht="15.75" x14ac:dyDescent="0.2">
      <c r="J74" s="96"/>
      <c r="L74" s="84" t="s">
        <v>53</v>
      </c>
      <c r="AB74" s="95"/>
      <c r="AC74" s="76"/>
      <c r="AD74" s="77"/>
    </row>
    <row r="75" spans="10:31" ht="15.75" x14ac:dyDescent="0.2">
      <c r="J75" s="96"/>
      <c r="L75" s="33" t="s">
        <v>4</v>
      </c>
      <c r="M75" t="b">
        <f ca="1">IF(C8="Southeast and Southwest MO",(OR(C23&lt;S71,C23&gt;S72)),(OR(C23&lt;Q71,C23&gt;Q72)))</f>
        <v>0</v>
      </c>
      <c r="O75" s="45" t="str">
        <f ca="1">IF(C8=V57,"No data available for planting before "&amp;TEXT(S71,"mmm-dd") &amp; " and after "&amp;TEXT(S72,"mmm-dd")&amp; ". Estimate of yields may not be reliable. ","No data available for planting before "&amp;TEXT(Q71,"mmm-dd")&amp; " and after "&amp;TEXT(Q72,"mmm-dd")&amp; ".  Estimate of yields may not be reliable. ")</f>
        <v xml:space="preserve">No data available for planting before May-01 and after Jun-15.  Estimate of yields may not be reliable. </v>
      </c>
      <c r="AB75" s="95"/>
      <c r="AC75" s="76"/>
      <c r="AD75" s="77"/>
    </row>
    <row r="76" spans="10:31" ht="15.75" x14ac:dyDescent="0.2">
      <c r="J76" s="96"/>
      <c r="L76" s="33" t="s">
        <v>31</v>
      </c>
      <c r="M76" t="b">
        <f ca="1">IF(C8="Southeast and Southwest MO",(OR(C23&lt;T71,C23&gt;T72)),(OR(C23&lt;R71,C23&gt;R72)))</f>
        <v>0</v>
      </c>
      <c r="O76" s="45" t="str">
        <f ca="1">IF(C8=V57,"No data available for planting before "&amp;TEXT(T71,"mmm-dd")&amp;" and after "&amp;TEXT(T72,"mmm-dd")&amp; ".  Estimate of yields may not be reliable.","No data available for planting before "&amp;TEXT(R71,"mmm-dd")&amp;" and after "&amp;TEXT(R72,"mmm-dd")&amp; ".  Estimate of yields may not be reliable.")</f>
        <v>No data available for planting before May-08 and after Jul-10.  Estimate of yields may not be reliable.</v>
      </c>
      <c r="AB76" s="95"/>
      <c r="AC76" s="76"/>
      <c r="AD76" s="77"/>
    </row>
    <row r="77" spans="10:31" ht="15.75" customHeight="1" x14ac:dyDescent="0.2">
      <c r="J77" s="96"/>
      <c r="AB77" s="95"/>
      <c r="AC77" s="76"/>
      <c r="AD77" s="75"/>
      <c r="AE77" s="76"/>
    </row>
    <row r="78" spans="10:31" ht="15.75" x14ac:dyDescent="0.2">
      <c r="J78" s="96"/>
      <c r="AB78" s="95"/>
      <c r="AC78" s="76"/>
      <c r="AD78" s="75"/>
      <c r="AE78" s="76"/>
    </row>
    <row r="79" spans="10:31" ht="15.75" customHeight="1" x14ac:dyDescent="0.2">
      <c r="J79" s="96"/>
      <c r="L79" s="84" t="s">
        <v>78</v>
      </c>
      <c r="AB79" s="95"/>
      <c r="AC79" s="76"/>
      <c r="AD79" s="75"/>
      <c r="AE79" s="76"/>
    </row>
    <row r="80" spans="10:31" ht="15.75" x14ac:dyDescent="0.2">
      <c r="J80" s="96"/>
      <c r="L80" s="45" t="str">
        <f>IF(C4="corn","Normal","30 inch row")</f>
        <v>Normal</v>
      </c>
      <c r="AB80" s="95"/>
      <c r="AC80" s="76"/>
      <c r="AD80" s="75"/>
      <c r="AE80" s="76"/>
    </row>
    <row r="81" spans="8:35" ht="15.75" x14ac:dyDescent="0.2">
      <c r="J81" s="96"/>
      <c r="L81" s="45" t="str">
        <f>IF(C4="corn","High","7 inch row")</f>
        <v>High</v>
      </c>
      <c r="AB81" s="95"/>
      <c r="AC81" s="76"/>
      <c r="AD81" s="75"/>
      <c r="AE81" s="76"/>
    </row>
    <row r="82" spans="8:35" ht="15.75" x14ac:dyDescent="0.2">
      <c r="J82" s="96"/>
      <c r="AB82" s="95"/>
      <c r="AC82" s="76"/>
      <c r="AD82" s="77"/>
      <c r="AE82" s="76"/>
    </row>
    <row r="83" spans="8:35" ht="15.75" x14ac:dyDescent="0.2">
      <c r="J83" s="96"/>
      <c r="AC83" s="97"/>
      <c r="AD83" s="76"/>
      <c r="AE83" s="76"/>
    </row>
    <row r="84" spans="8:35" ht="15.75" x14ac:dyDescent="0.2">
      <c r="J84" s="96"/>
      <c r="AC84" s="97"/>
      <c r="AD84" s="76"/>
      <c r="AE84" s="76"/>
    </row>
    <row r="85" spans="8:35" ht="15.75" x14ac:dyDescent="0.2">
      <c r="AC85" s="97"/>
      <c r="AD85" s="76"/>
      <c r="AE85" s="76"/>
    </row>
    <row r="86" spans="8:35" ht="15.75" customHeight="1" x14ac:dyDescent="0.2">
      <c r="N86" s="91"/>
      <c r="O86" s="92"/>
      <c r="P86" s="92"/>
      <c r="T86" s="76"/>
      <c r="U86" s="76"/>
      <c r="V86" s="76"/>
      <c r="W86" s="76"/>
      <c r="Z86" s="76"/>
      <c r="AA86" s="76"/>
      <c r="AC86" s="97"/>
      <c r="AD86" s="76"/>
      <c r="AE86" s="76"/>
    </row>
    <row r="87" spans="8:35" ht="15.75" x14ac:dyDescent="0.2">
      <c r="K87" s="78"/>
      <c r="L87" s="78"/>
      <c r="M87" s="78"/>
      <c r="N87" s="78"/>
      <c r="O87" s="78"/>
      <c r="P87" s="78"/>
      <c r="T87" s="60"/>
      <c r="U87" s="78"/>
      <c r="V87" s="78"/>
      <c r="W87" s="78"/>
      <c r="X87" s="78"/>
      <c r="Y87" s="78"/>
      <c r="Z87" s="78"/>
      <c r="AA87" s="78"/>
      <c r="AB87" s="78"/>
      <c r="AC87" s="78"/>
      <c r="AD87" s="76"/>
      <c r="AE87" s="76"/>
    </row>
    <row r="88" spans="8:35" ht="15.75" customHeight="1" x14ac:dyDescent="0.2">
      <c r="U88" s="98"/>
    </row>
    <row r="93" spans="8:35" x14ac:dyDescent="0.2">
      <c r="H93" s="73"/>
    </row>
    <row r="94" spans="8:35" x14ac:dyDescent="0.2">
      <c r="H94" s="73"/>
    </row>
    <row r="95" spans="8:35" ht="15.75" customHeight="1" x14ac:dyDescent="0.2">
      <c r="H95" s="73"/>
      <c r="AA95" s="109"/>
      <c r="AB95" s="109"/>
      <c r="AC95" s="109"/>
      <c r="AD95" s="109"/>
      <c r="AF95" s="109"/>
      <c r="AG95" s="109"/>
      <c r="AH95" s="109"/>
      <c r="AI95" s="109"/>
    </row>
    <row r="96" spans="8:35" ht="15.75" x14ac:dyDescent="0.2">
      <c r="H96" s="73"/>
      <c r="AA96" s="99"/>
      <c r="AB96" s="99"/>
      <c r="AC96" s="99"/>
      <c r="AD96" s="99"/>
      <c r="AF96" s="99"/>
      <c r="AG96" s="99"/>
      <c r="AH96" s="99"/>
      <c r="AI96" s="99"/>
    </row>
    <row r="97" spans="11:35" ht="15.75" x14ac:dyDescent="0.2">
      <c r="K97" s="100"/>
      <c r="O97" s="100"/>
      <c r="U97" s="60"/>
      <c r="AA97" s="95"/>
      <c r="AB97" s="76"/>
      <c r="AC97" s="95"/>
      <c r="AD97" s="76"/>
      <c r="AF97" s="93"/>
      <c r="AG97" s="94"/>
      <c r="AH97" s="95"/>
      <c r="AI97" s="76"/>
    </row>
    <row r="98" spans="11:35" ht="15.75" x14ac:dyDescent="0.2">
      <c r="O98" s="100"/>
      <c r="U98" s="60"/>
      <c r="AA98" s="95"/>
      <c r="AB98" s="76"/>
      <c r="AC98" s="95"/>
      <c r="AD98" s="76"/>
      <c r="AF98" s="93"/>
      <c r="AG98" s="94"/>
      <c r="AH98" s="95"/>
      <c r="AI98" s="76"/>
    </row>
    <row r="99" spans="11:35" ht="15.75" x14ac:dyDescent="0.2">
      <c r="O99" s="100"/>
      <c r="U99" s="60"/>
      <c r="AA99" s="95"/>
      <c r="AB99" s="76"/>
      <c r="AC99" s="95"/>
      <c r="AD99" s="76"/>
      <c r="AF99" s="93"/>
      <c r="AG99" s="94"/>
      <c r="AH99" s="95"/>
      <c r="AI99" s="76"/>
    </row>
    <row r="100" spans="11:35" ht="15.75" x14ac:dyDescent="0.2">
      <c r="O100" s="100"/>
      <c r="U100" s="60"/>
      <c r="AA100" s="95"/>
      <c r="AB100" s="76"/>
      <c r="AC100" s="95"/>
      <c r="AD100" s="76"/>
      <c r="AF100" s="93"/>
      <c r="AG100" s="94"/>
      <c r="AH100" s="95"/>
      <c r="AI100" s="76"/>
    </row>
    <row r="101" spans="11:35" ht="15.75" x14ac:dyDescent="0.2">
      <c r="O101" s="100"/>
      <c r="U101" s="60"/>
      <c r="AA101" s="95"/>
      <c r="AB101" s="76"/>
      <c r="AC101" s="95"/>
      <c r="AD101" s="76"/>
      <c r="AF101" s="93"/>
      <c r="AG101" s="94"/>
      <c r="AH101" s="95"/>
      <c r="AI101" s="76"/>
    </row>
    <row r="102" spans="11:35" ht="15.75" x14ac:dyDescent="0.2">
      <c r="O102" s="100"/>
      <c r="U102" s="60"/>
      <c r="AA102" s="95"/>
      <c r="AB102" s="76"/>
      <c r="AC102" s="95"/>
      <c r="AD102" s="76"/>
    </row>
    <row r="103" spans="11:35" ht="15.75" x14ac:dyDescent="0.2">
      <c r="O103" s="100"/>
      <c r="U103" s="60"/>
      <c r="AA103" s="95"/>
      <c r="AB103" s="76"/>
      <c r="AC103" s="95"/>
      <c r="AD103" s="76"/>
    </row>
    <row r="104" spans="11:35" ht="15.75" x14ac:dyDescent="0.2">
      <c r="O104" s="100"/>
      <c r="U104" s="60"/>
      <c r="AA104" s="95"/>
      <c r="AB104" s="76"/>
      <c r="AC104" s="95"/>
      <c r="AD104" s="76"/>
    </row>
    <row r="105" spans="11:35" ht="15.75" x14ac:dyDescent="0.2">
      <c r="O105" s="100"/>
      <c r="U105" s="60"/>
      <c r="AA105" s="95"/>
      <c r="AB105" s="76"/>
      <c r="AC105" s="95"/>
      <c r="AD105" s="76"/>
    </row>
    <row r="106" spans="11:35" ht="15.75" x14ac:dyDescent="0.2">
      <c r="O106" s="100"/>
      <c r="U106" s="60"/>
      <c r="AA106" s="95"/>
      <c r="AB106" s="76"/>
      <c r="AC106" s="95"/>
      <c r="AD106" s="76"/>
    </row>
    <row r="107" spans="11:35" x14ac:dyDescent="0.2">
      <c r="U107" s="60"/>
      <c r="AF107" s="100"/>
    </row>
    <row r="108" spans="11:35" x14ac:dyDescent="0.2">
      <c r="U108" s="60"/>
      <c r="AF108" s="100"/>
    </row>
    <row r="109" spans="11:35" x14ac:dyDescent="0.2">
      <c r="U109" s="60"/>
      <c r="AF109" s="100"/>
    </row>
    <row r="110" spans="11:35" x14ac:dyDescent="0.2">
      <c r="U110" s="60"/>
      <c r="AF110" s="100"/>
    </row>
    <row r="111" spans="11:35" x14ac:dyDescent="0.2">
      <c r="U111" s="60"/>
      <c r="AF111" s="100"/>
    </row>
    <row r="112" spans="11:35" x14ac:dyDescent="0.2">
      <c r="U112" s="60"/>
      <c r="AF112" s="100"/>
    </row>
    <row r="113" spans="21:32" x14ac:dyDescent="0.2">
      <c r="U113" s="60"/>
      <c r="AA113" s="100"/>
      <c r="AF113" s="100"/>
    </row>
    <row r="114" spans="21:32" x14ac:dyDescent="0.2">
      <c r="U114" s="60"/>
      <c r="AA114" s="60"/>
      <c r="AF114" s="100"/>
    </row>
    <row r="115" spans="21:32" x14ac:dyDescent="0.2">
      <c r="U115" s="60"/>
      <c r="AF115" s="100"/>
    </row>
    <row r="116" spans="21:32" x14ac:dyDescent="0.2">
      <c r="U116" s="60"/>
      <c r="AF116" s="100"/>
    </row>
    <row r="117" spans="21:32" x14ac:dyDescent="0.2">
      <c r="U117" s="60"/>
      <c r="AF117" s="100"/>
    </row>
    <row r="118" spans="21:32" x14ac:dyDescent="0.2">
      <c r="U118" s="60"/>
      <c r="AF118" s="100"/>
    </row>
    <row r="119" spans="21:32" x14ac:dyDescent="0.2">
      <c r="U119" s="60"/>
      <c r="AF119" s="100"/>
    </row>
    <row r="120" spans="21:32" x14ac:dyDescent="0.2">
      <c r="U120" s="60"/>
      <c r="AF120" s="100"/>
    </row>
    <row r="121" spans="21:32" x14ac:dyDescent="0.2">
      <c r="U121" s="60"/>
      <c r="AF121" s="100"/>
    </row>
    <row r="122" spans="21:32" x14ac:dyDescent="0.2">
      <c r="U122" s="77"/>
      <c r="AF122" s="100"/>
    </row>
    <row r="123" spans="21:32" x14ac:dyDescent="0.2">
      <c r="U123" s="77"/>
      <c r="AF123" s="100"/>
    </row>
    <row r="124" spans="21:32" x14ac:dyDescent="0.2">
      <c r="U124" s="77"/>
      <c r="AF124" s="100"/>
    </row>
    <row r="125" spans="21:32" x14ac:dyDescent="0.2">
      <c r="U125" s="77"/>
    </row>
    <row r="126" spans="21:32" x14ac:dyDescent="0.2">
      <c r="U126" s="77"/>
    </row>
    <row r="127" spans="21:32" x14ac:dyDescent="0.2">
      <c r="U127" s="77"/>
    </row>
    <row r="128" spans="21:32" x14ac:dyDescent="0.2">
      <c r="U128" s="77"/>
    </row>
    <row r="129" spans="21:21" x14ac:dyDescent="0.2">
      <c r="U129" s="77"/>
    </row>
    <row r="130" spans="21:21" x14ac:dyDescent="0.2">
      <c r="U130" s="77"/>
    </row>
    <row r="131" spans="21:21" x14ac:dyDescent="0.2">
      <c r="U131" s="77"/>
    </row>
    <row r="132" spans="21:21" x14ac:dyDescent="0.2">
      <c r="U132" s="77"/>
    </row>
    <row r="133" spans="21:21" x14ac:dyDescent="0.2">
      <c r="U133" s="77"/>
    </row>
    <row r="134" spans="21:21" x14ac:dyDescent="0.2">
      <c r="U134" s="77"/>
    </row>
    <row r="135" spans="21:21" x14ac:dyDescent="0.2">
      <c r="U135" s="77"/>
    </row>
    <row r="136" spans="21:21" x14ac:dyDescent="0.2">
      <c r="U136" s="77"/>
    </row>
    <row r="137" spans="21:21" x14ac:dyDescent="0.2">
      <c r="U137" s="77"/>
    </row>
    <row r="138" spans="21:21" x14ac:dyDescent="0.2">
      <c r="U138" s="77"/>
    </row>
    <row r="139" spans="21:21" x14ac:dyDescent="0.2">
      <c r="U139" s="77"/>
    </row>
    <row r="140" spans="21:21" x14ac:dyDescent="0.2">
      <c r="U140" s="77"/>
    </row>
    <row r="141" spans="21:21" x14ac:dyDescent="0.2">
      <c r="U141" s="77"/>
    </row>
    <row r="142" spans="21:21" x14ac:dyDescent="0.2">
      <c r="U142" s="77"/>
    </row>
    <row r="143" spans="21:21" x14ac:dyDescent="0.2">
      <c r="U143" s="77"/>
    </row>
    <row r="144" spans="21:21" x14ac:dyDescent="0.2">
      <c r="U144" s="77"/>
    </row>
    <row r="145" spans="21:21" x14ac:dyDescent="0.2">
      <c r="U145" s="77"/>
    </row>
    <row r="146" spans="21:21" x14ac:dyDescent="0.2">
      <c r="U146" s="77"/>
    </row>
    <row r="147" spans="21:21" x14ac:dyDescent="0.2">
      <c r="U147" s="77"/>
    </row>
    <row r="148" spans="21:21" x14ac:dyDescent="0.2">
      <c r="U148" s="77"/>
    </row>
    <row r="149" spans="21:21" x14ac:dyDescent="0.2">
      <c r="U149" s="77"/>
    </row>
    <row r="150" spans="21:21" x14ac:dyDescent="0.2">
      <c r="U150" s="77"/>
    </row>
    <row r="151" spans="21:21" x14ac:dyDescent="0.2">
      <c r="U151" s="77"/>
    </row>
    <row r="152" spans="21:21" x14ac:dyDescent="0.2">
      <c r="U152" s="77"/>
    </row>
    <row r="153" spans="21:21" x14ac:dyDescent="0.2">
      <c r="U153" s="77"/>
    </row>
    <row r="154" spans="21:21" x14ac:dyDescent="0.2">
      <c r="U154" s="77"/>
    </row>
    <row r="155" spans="21:21" x14ac:dyDescent="0.2">
      <c r="U155" s="77"/>
    </row>
    <row r="156" spans="21:21" x14ac:dyDescent="0.2">
      <c r="U156" s="77"/>
    </row>
    <row r="157" spans="21:21" x14ac:dyDescent="0.2">
      <c r="U157" s="77"/>
    </row>
    <row r="158" spans="21:21" x14ac:dyDescent="0.2">
      <c r="U158" s="77"/>
    </row>
    <row r="159" spans="21:21" x14ac:dyDescent="0.2">
      <c r="U159" s="77"/>
    </row>
  </sheetData>
  <sheetProtection sheet="1" objects="1" scenarios="1" selectLockedCells="1"/>
  <sortState xmlns:xlrd2="http://schemas.microsoft.com/office/spreadsheetml/2017/richdata2" ref="N67:P79">
    <sortCondition ref="N64:N76"/>
  </sortState>
  <mergeCells count="12">
    <mergeCell ref="B2:F2"/>
    <mergeCell ref="C8:F8"/>
    <mergeCell ref="AF95:AG95"/>
    <mergeCell ref="AH95:AI95"/>
    <mergeCell ref="AA95:AB95"/>
    <mergeCell ref="AC95:AD95"/>
    <mergeCell ref="AB71:AC71"/>
    <mergeCell ref="B17:F17"/>
    <mergeCell ref="B32:F32"/>
    <mergeCell ref="B33:F33"/>
    <mergeCell ref="B9:F9"/>
    <mergeCell ref="B15:F15"/>
  </mergeCells>
  <phoneticPr fontId="0" type="noConversion"/>
  <conditionalFormatting sqref="F23:N23">
    <cfRule type="expression" dxfId="5" priority="2">
      <formula>$F$23=""</formula>
    </cfRule>
  </conditionalFormatting>
  <conditionalFormatting sqref="F11:M11">
    <cfRule type="expression" dxfId="4" priority="6">
      <formula>$F$11=""</formula>
    </cfRule>
  </conditionalFormatting>
  <dataValidations count="5">
    <dataValidation allowBlank="1" showInputMessage="1" showErrorMessage="1" prompt="High yield environments consistently produce yields of greater than 190 bushels per acre. Soils are deep with excellent water holding capacity. Irrigation is common." sqref="F6" xr:uid="{00000000-0002-0000-0100-000000000000}"/>
    <dataValidation type="list" allowBlank="1" showInputMessage="1" showErrorMessage="1" sqref="D6:E6" xr:uid="{00000000-0002-0000-0100-000001000000}">
      <formula1>#REF!</formula1>
    </dataValidation>
    <dataValidation type="list" allowBlank="1" showInputMessage="1" showErrorMessage="1" sqref="C4" xr:uid="{00000000-0002-0000-0100-000002000000}">
      <formula1>$L$75:$L$76</formula1>
    </dataValidation>
    <dataValidation type="list" allowBlank="1" showInputMessage="1" showErrorMessage="1" sqref="C8:F8" xr:uid="{00000000-0002-0000-0100-000003000000}">
      <formula1>$V$56:$V$57</formula1>
    </dataValidation>
    <dataValidation type="list" allowBlank="1" showInputMessage="1" showErrorMessage="1" sqref="C6" xr:uid="{00000000-0002-0000-0100-000004000000}">
      <formula1>$L$80:$L$81</formula1>
    </dataValidation>
  </dataValidations>
  <printOptions headings="1"/>
  <pageMargins left="1" right="0.75" top="1" bottom="1" header="0.5" footer="0.5"/>
  <pageSetup orientation="portrait" r:id="rId1"/>
  <headerFooter alignWithMargins="0">
    <oddFooter>&amp;C&amp;F:&amp;A</oddFooter>
  </headerFooter>
  <ignoredErrors>
    <ignoredError sqref="F30" formulaRange="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B2:W173"/>
  <sheetViews>
    <sheetView showGridLines="0" zoomScale="115" zoomScaleNormal="115" workbookViewId="0">
      <selection activeCell="C4" sqref="C4:F4"/>
    </sheetView>
  </sheetViews>
  <sheetFormatPr defaultColWidth="8.85546875" defaultRowHeight="12.75" x14ac:dyDescent="0.2"/>
  <cols>
    <col min="1" max="1" width="1.42578125" customWidth="1"/>
    <col min="2" max="2" width="47.5703125" customWidth="1"/>
    <col min="3" max="3" width="11" customWidth="1"/>
    <col min="4" max="4" width="8.42578125" customWidth="1"/>
    <col min="5" max="5" width="1.5703125" customWidth="1"/>
    <col min="6" max="6" width="11.5703125" customWidth="1"/>
    <col min="7" max="7" width="8.42578125" customWidth="1"/>
    <col min="8" max="8" width="1.5703125" customWidth="1"/>
    <col min="9" max="9" width="10.42578125" customWidth="1"/>
    <col min="20" max="20" width="19" customWidth="1"/>
    <col min="21" max="21" width="11.42578125" customWidth="1"/>
    <col min="22" max="22" width="10.85546875" customWidth="1"/>
  </cols>
  <sheetData>
    <row r="2" spans="2:21" ht="15.75" x14ac:dyDescent="0.25">
      <c r="B2" s="106" t="s">
        <v>59</v>
      </c>
      <c r="C2" s="106"/>
      <c r="D2" s="106"/>
      <c r="E2" s="106"/>
      <c r="F2" s="106"/>
      <c r="G2" s="106"/>
      <c r="H2" s="106"/>
      <c r="I2" s="106"/>
      <c r="J2" s="106"/>
    </row>
    <row r="3" spans="2:21" ht="6.75" customHeight="1" x14ac:dyDescent="0.2"/>
    <row r="4" spans="2:21" x14ac:dyDescent="0.2">
      <c r="B4" s="34" t="s">
        <v>26</v>
      </c>
      <c r="C4" s="118" t="s">
        <v>13</v>
      </c>
      <c r="D4" s="118"/>
      <c r="E4" s="118"/>
      <c r="F4" s="118"/>
      <c r="I4" s="15"/>
    </row>
    <row r="5" spans="2:21" ht="6.75" customHeight="1" x14ac:dyDescent="0.2">
      <c r="B5" s="33"/>
      <c r="C5" s="33"/>
      <c r="D5" s="33"/>
      <c r="E5" s="33"/>
      <c r="F5" s="33"/>
      <c r="G5" s="33"/>
      <c r="H5" s="33"/>
      <c r="I5" s="33"/>
      <c r="J5" s="33"/>
    </row>
    <row r="6" spans="2:21" x14ac:dyDescent="0.2">
      <c r="B6" s="119" t="s">
        <v>37</v>
      </c>
      <c r="C6" s="119"/>
      <c r="D6" s="119"/>
      <c r="E6" s="119"/>
      <c r="F6" s="119"/>
      <c r="G6" s="119"/>
      <c r="H6" s="119"/>
      <c r="I6" s="119"/>
      <c r="J6" s="119"/>
    </row>
    <row r="7" spans="2:21" s="15" customFormat="1" ht="5.25" customHeight="1" x14ac:dyDescent="0.2">
      <c r="B7" s="18"/>
      <c r="C7" s="21"/>
      <c r="D7" s="21"/>
      <c r="E7" s="21"/>
    </row>
    <row r="8" spans="2:21" x14ac:dyDescent="0.2">
      <c r="B8" s="35" t="s">
        <v>30</v>
      </c>
      <c r="C8" s="23">
        <v>8</v>
      </c>
      <c r="D8" s="14" t="s">
        <v>39</v>
      </c>
      <c r="E8" s="14"/>
    </row>
    <row r="9" spans="2:21" x14ac:dyDescent="0.2">
      <c r="B9" s="35" t="s">
        <v>38</v>
      </c>
      <c r="C9" s="22">
        <v>30</v>
      </c>
      <c r="D9" s="14" t="s">
        <v>40</v>
      </c>
      <c r="E9" s="14"/>
    </row>
    <row r="10" spans="2:21" ht="5.25" customHeight="1" x14ac:dyDescent="0.2">
      <c r="B10" s="117"/>
      <c r="C10" s="117"/>
      <c r="D10" s="117"/>
      <c r="E10" s="117"/>
      <c r="F10" s="117"/>
      <c r="G10" s="117"/>
      <c r="H10" s="117"/>
      <c r="I10" s="117"/>
      <c r="J10" s="117"/>
    </row>
    <row r="12" spans="2:21" x14ac:dyDescent="0.2">
      <c r="B12" s="36"/>
      <c r="C12" s="37"/>
      <c r="D12" s="37"/>
      <c r="E12" s="37"/>
      <c r="F12" s="37"/>
      <c r="G12" s="37"/>
      <c r="H12" s="37"/>
      <c r="I12" s="38" t="s">
        <v>43</v>
      </c>
      <c r="J12" s="36"/>
    </row>
    <row r="13" spans="2:21" x14ac:dyDescent="0.2">
      <c r="B13" s="39" t="s">
        <v>32</v>
      </c>
      <c r="C13" s="40" t="s">
        <v>4</v>
      </c>
      <c r="D13" s="40"/>
      <c r="E13" s="40"/>
      <c r="F13" s="40" t="s">
        <v>31</v>
      </c>
      <c r="G13" s="40"/>
      <c r="H13" s="40"/>
      <c r="I13" s="40" t="s">
        <v>31</v>
      </c>
      <c r="J13" s="36"/>
    </row>
    <row r="14" spans="2:21" s="15" customFormat="1" ht="5.25" customHeight="1" x14ac:dyDescent="0.2">
      <c r="B14" s="18"/>
      <c r="C14" s="21"/>
      <c r="D14" s="21"/>
      <c r="E14" s="21"/>
      <c r="F14" s="21"/>
      <c r="G14" s="21"/>
      <c r="H14" s="21"/>
      <c r="I14" s="21"/>
      <c r="K14"/>
      <c r="L14"/>
      <c r="M14"/>
      <c r="N14"/>
      <c r="O14"/>
      <c r="P14"/>
      <c r="Q14"/>
      <c r="R14"/>
      <c r="S14"/>
      <c r="T14"/>
      <c r="U14"/>
    </row>
    <row r="15" spans="2:21" x14ac:dyDescent="0.2">
      <c r="B15" s="35" t="s">
        <v>45</v>
      </c>
      <c r="C15" s="103">
        <v>45047</v>
      </c>
      <c r="D15" s="53"/>
      <c r="E15" s="14"/>
      <c r="F15" s="103">
        <v>45078</v>
      </c>
      <c r="H15" s="13"/>
      <c r="I15" s="103">
        <v>45135</v>
      </c>
      <c r="J15" s="53"/>
    </row>
    <row r="16" spans="2:21" x14ac:dyDescent="0.2">
      <c r="B16" s="35" t="s">
        <v>2</v>
      </c>
      <c r="C16" s="24">
        <v>150</v>
      </c>
      <c r="D16" s="14" t="s">
        <v>41</v>
      </c>
      <c r="E16" s="14"/>
      <c r="F16" s="24">
        <v>50</v>
      </c>
      <c r="G16" s="14" t="s">
        <v>41</v>
      </c>
      <c r="H16" s="14"/>
      <c r="I16" s="24">
        <v>35</v>
      </c>
      <c r="J16" s="14" t="s">
        <v>41</v>
      </c>
    </row>
    <row r="17" spans="2:10" x14ac:dyDescent="0.2">
      <c r="B17" s="35" t="s">
        <v>29</v>
      </c>
      <c r="C17" s="5">
        <f ca="1">MIN(C16,IF(C4="Central and North MO",U58,U59))*C16</f>
        <v>128.16608392260969</v>
      </c>
      <c r="D17" s="14" t="s">
        <v>41</v>
      </c>
      <c r="E17" s="14"/>
      <c r="F17" s="5">
        <f ca="1">MIN(F16,IF(C4="Central and North MO",V58,V59))*F16</f>
        <v>47.344619665294886</v>
      </c>
      <c r="G17" s="14" t="s">
        <v>41</v>
      </c>
      <c r="H17" s="14"/>
      <c r="I17" s="5"/>
      <c r="J17" s="14"/>
    </row>
    <row r="18" spans="2:10" x14ac:dyDescent="0.2">
      <c r="B18" s="35" t="s">
        <v>5</v>
      </c>
      <c r="C18" s="23">
        <v>5.5</v>
      </c>
      <c r="D18" s="14" t="s">
        <v>39</v>
      </c>
      <c r="E18" s="14"/>
      <c r="F18" s="23">
        <v>13</v>
      </c>
      <c r="G18" s="14" t="s">
        <v>39</v>
      </c>
      <c r="H18" s="14"/>
      <c r="I18" s="88">
        <f>F18</f>
        <v>13</v>
      </c>
      <c r="J18" s="14" t="s">
        <v>39</v>
      </c>
    </row>
    <row r="19" spans="2:10" x14ac:dyDescent="0.2">
      <c r="B19" s="35" t="s">
        <v>17</v>
      </c>
      <c r="C19" s="13">
        <f ca="1">C17*$C$18</f>
        <v>704.91346157435328</v>
      </c>
      <c r="D19" s="14" t="s">
        <v>40</v>
      </c>
      <c r="E19" s="14"/>
      <c r="F19" s="13">
        <f ca="1">F18*F17</f>
        <v>615.48005564883351</v>
      </c>
      <c r="G19" s="14" t="s">
        <v>40</v>
      </c>
      <c r="H19" s="14"/>
      <c r="I19" s="13">
        <f>I16*I18</f>
        <v>455</v>
      </c>
      <c r="J19" s="14" t="s">
        <v>40</v>
      </c>
    </row>
    <row r="20" spans="2:10" ht="3.75" customHeight="1" x14ac:dyDescent="0.2">
      <c r="B20" s="16"/>
      <c r="C20" s="13"/>
      <c r="D20" s="14"/>
      <c r="E20" s="14"/>
      <c r="F20" s="13"/>
      <c r="G20" s="13"/>
      <c r="H20" s="13"/>
      <c r="I20" s="13"/>
    </row>
    <row r="21" spans="2:10" x14ac:dyDescent="0.2">
      <c r="B21" s="119" t="s">
        <v>33</v>
      </c>
      <c r="C21" s="119"/>
      <c r="D21" s="119"/>
      <c r="E21" s="119"/>
      <c r="F21" s="119"/>
      <c r="G21" s="119"/>
      <c r="H21" s="119"/>
      <c r="I21" s="119"/>
      <c r="J21" s="119"/>
    </row>
    <row r="22" spans="2:10" ht="5.25" customHeight="1" x14ac:dyDescent="0.2">
      <c r="B22" s="18"/>
      <c r="C22" s="20"/>
      <c r="D22" s="20"/>
      <c r="E22" s="20"/>
      <c r="F22" s="20"/>
      <c r="G22" s="20"/>
      <c r="H22" s="20"/>
      <c r="I22" s="20"/>
      <c r="J22" s="15"/>
    </row>
    <row r="23" spans="2:10" x14ac:dyDescent="0.2">
      <c r="B23" s="35" t="s">
        <v>7</v>
      </c>
      <c r="C23" s="23">
        <v>100</v>
      </c>
      <c r="D23" s="14" t="s">
        <v>40</v>
      </c>
      <c r="E23" s="14"/>
      <c r="F23" s="23">
        <v>60</v>
      </c>
      <c r="G23" s="14" t="s">
        <v>40</v>
      </c>
      <c r="H23" s="14"/>
      <c r="I23" s="23">
        <v>60</v>
      </c>
      <c r="J23" s="14" t="s">
        <v>40</v>
      </c>
    </row>
    <row r="24" spans="2:10" x14ac:dyDescent="0.2">
      <c r="B24" s="35" t="s">
        <v>42</v>
      </c>
      <c r="C24" s="25">
        <v>150</v>
      </c>
      <c r="D24" s="14" t="s">
        <v>40</v>
      </c>
      <c r="E24" s="14"/>
      <c r="F24" s="25">
        <v>0</v>
      </c>
      <c r="G24" s="14" t="s">
        <v>40</v>
      </c>
      <c r="H24" s="14"/>
      <c r="I24" s="25">
        <v>10</v>
      </c>
      <c r="J24" s="14" t="s">
        <v>40</v>
      </c>
    </row>
    <row r="25" spans="2:10" x14ac:dyDescent="0.2">
      <c r="B25" s="35" t="s">
        <v>46</v>
      </c>
      <c r="C25" s="25">
        <v>75</v>
      </c>
      <c r="D25" s="14" t="s">
        <v>40</v>
      </c>
      <c r="E25" s="14"/>
      <c r="F25" s="25">
        <v>45</v>
      </c>
      <c r="G25" s="14" t="s">
        <v>40</v>
      </c>
      <c r="H25" s="14"/>
      <c r="I25" s="25">
        <v>45</v>
      </c>
      <c r="J25" s="14" t="s">
        <v>40</v>
      </c>
    </row>
    <row r="26" spans="2:10" x14ac:dyDescent="0.2">
      <c r="B26" s="35" t="s">
        <v>9</v>
      </c>
      <c r="C26" s="25">
        <v>35</v>
      </c>
      <c r="D26" s="14" t="s">
        <v>40</v>
      </c>
      <c r="E26" s="14"/>
      <c r="F26" s="25">
        <v>25</v>
      </c>
      <c r="G26" s="14" t="s">
        <v>40</v>
      </c>
      <c r="H26" s="14"/>
      <c r="I26" s="25">
        <v>25</v>
      </c>
      <c r="J26" s="14" t="s">
        <v>40</v>
      </c>
    </row>
    <row r="27" spans="2:10" x14ac:dyDescent="0.2">
      <c r="B27" s="35" t="s">
        <v>10</v>
      </c>
      <c r="C27" s="25">
        <v>25</v>
      </c>
      <c r="D27" s="14" t="s">
        <v>40</v>
      </c>
      <c r="E27" s="14"/>
      <c r="F27" s="25">
        <v>10</v>
      </c>
      <c r="G27" s="14" t="s">
        <v>40</v>
      </c>
      <c r="H27" s="14"/>
      <c r="I27" s="25">
        <v>10</v>
      </c>
      <c r="J27" s="14" t="s">
        <v>40</v>
      </c>
    </row>
    <row r="28" spans="2:10" ht="6" customHeight="1" x14ac:dyDescent="0.2">
      <c r="B28" s="35"/>
      <c r="C28" s="26"/>
      <c r="D28" s="19"/>
      <c r="E28" s="19"/>
      <c r="F28" s="26"/>
      <c r="G28" s="19"/>
      <c r="H28" s="19"/>
      <c r="I28" s="26"/>
      <c r="J28" s="14"/>
    </row>
    <row r="29" spans="2:10" x14ac:dyDescent="0.2">
      <c r="B29" s="34" t="s">
        <v>60</v>
      </c>
      <c r="C29" s="13">
        <f>SUM(C23:C27)</f>
        <v>385</v>
      </c>
      <c r="D29" s="14" t="s">
        <v>40</v>
      </c>
      <c r="E29" s="14"/>
      <c r="F29" s="13">
        <f>SUM(F23:F27)</f>
        <v>140</v>
      </c>
      <c r="G29" s="14" t="s">
        <v>40</v>
      </c>
      <c r="H29" s="14"/>
      <c r="I29" s="13">
        <f>SUM(I23:I27)</f>
        <v>150</v>
      </c>
      <c r="J29" s="14" t="s">
        <v>40</v>
      </c>
    </row>
    <row r="30" spans="2:10" x14ac:dyDescent="0.2">
      <c r="B30" s="34" t="s">
        <v>18</v>
      </c>
      <c r="C30" s="13">
        <f ca="1">C19-C29</f>
        <v>319.91346157435328</v>
      </c>
      <c r="D30" s="14" t="s">
        <v>40</v>
      </c>
      <c r="E30" s="14"/>
      <c r="F30" s="13">
        <f ca="1">F19-F29</f>
        <v>475.48005564883351</v>
      </c>
      <c r="G30" s="14" t="s">
        <v>40</v>
      </c>
      <c r="H30" s="14"/>
      <c r="I30" s="13">
        <f>I19-I29</f>
        <v>305</v>
      </c>
      <c r="J30" s="14" t="s">
        <v>40</v>
      </c>
    </row>
    <row r="31" spans="2:10" ht="5.25" customHeight="1" x14ac:dyDescent="0.2">
      <c r="B31" s="117"/>
      <c r="C31" s="117"/>
      <c r="D31" s="117"/>
      <c r="E31" s="117"/>
      <c r="F31" s="117"/>
      <c r="G31" s="117"/>
      <c r="H31" s="117"/>
      <c r="I31" s="117"/>
      <c r="J31" s="117"/>
    </row>
    <row r="32" spans="2:10" ht="4.5" customHeight="1" x14ac:dyDescent="0.2"/>
    <row r="33" spans="2:17" ht="28.5" customHeight="1" x14ac:dyDescent="0.2">
      <c r="B33" s="121" t="str">
        <f ca="1">IF(AND(Q73=TRUE,Q74=TRUE),R73&amp;". "&amp;R74&amp;". "&amp;" Estimates may be unreliable.",IF(Q73=TRUE,R73&amp;".  Estimates are unreliable.",IF(Q74=TRUE,R74&amp;".  Estimates are unreliable.","")))</f>
        <v/>
      </c>
      <c r="C33" s="122"/>
      <c r="D33" s="122"/>
      <c r="E33" s="122"/>
      <c r="F33" s="122"/>
      <c r="G33" s="122"/>
      <c r="H33" s="122"/>
      <c r="I33" s="122"/>
      <c r="J33" s="122"/>
    </row>
    <row r="34" spans="2:17" ht="3" customHeight="1" x14ac:dyDescent="0.2">
      <c r="I34" s="3"/>
      <c r="J34" s="3"/>
    </row>
    <row r="35" spans="2:17" ht="12.75" customHeight="1" x14ac:dyDescent="0.2">
      <c r="B35" s="119" t="s">
        <v>44</v>
      </c>
      <c r="C35" s="119"/>
      <c r="D35" s="119"/>
      <c r="E35" s="119"/>
      <c r="F35" s="119"/>
      <c r="G35" s="119"/>
      <c r="H35" s="119"/>
      <c r="I35" s="119"/>
      <c r="J35" s="119"/>
    </row>
    <row r="36" spans="2:17" ht="6.75" customHeight="1" x14ac:dyDescent="0.2">
      <c r="B36" s="41"/>
      <c r="C36" s="41"/>
      <c r="D36" s="41"/>
      <c r="E36" s="41"/>
      <c r="F36" s="41"/>
      <c r="G36" s="41"/>
      <c r="H36" s="41"/>
      <c r="I36" s="41"/>
      <c r="J36" s="41"/>
    </row>
    <row r="37" spans="2:17" ht="12.75" customHeight="1" x14ac:dyDescent="0.2">
      <c r="B37" s="120" t="str">
        <f ca="1">CONCATENATE("If double crop wheat-soybeans is not an option and wheat yields are expected to be less than "&amp;ROUND(MAX(L74,L75),0)&amp;" bushels/acre, consider abandoning the wheat and planting "&amp;VLOOKUP(MAX(L74:L75),L74:M75,2)&amp;".")</f>
        <v>If double crop wheat-soybeans is not an option and wheat yields are expected to be less than 63 bushels/acre, consider abandoning the wheat and planting soybean.</v>
      </c>
      <c r="C37" s="120"/>
      <c r="D37" s="120"/>
      <c r="E37" s="120"/>
      <c r="F37" s="120"/>
      <c r="G37" s="120"/>
      <c r="H37" s="120"/>
      <c r="I37" s="120"/>
      <c r="J37" s="120"/>
    </row>
    <row r="38" spans="2:17" x14ac:dyDescent="0.2">
      <c r="B38" s="120"/>
      <c r="C38" s="120"/>
      <c r="D38" s="120"/>
      <c r="E38" s="120"/>
      <c r="F38" s="120"/>
      <c r="G38" s="120"/>
      <c r="H38" s="120"/>
      <c r="I38" s="120"/>
      <c r="J38" s="120"/>
    </row>
    <row r="39" spans="2:17" ht="12.75" customHeight="1" x14ac:dyDescent="0.2">
      <c r="B39" s="15"/>
      <c r="C39" s="15"/>
      <c r="D39" s="15"/>
      <c r="E39" s="15"/>
      <c r="F39" s="15"/>
      <c r="G39" s="15"/>
      <c r="H39" s="15"/>
    </row>
    <row r="40" spans="2:17" ht="12.75" customHeight="1" x14ac:dyDescent="0.2">
      <c r="B40" s="120" t="str">
        <f ca="1">CONCATENATE("If you are planning to double crop wheat and soybeans but wheat yields are expected to be less than "&amp;ROUND(MAX(L78:L79),0)&amp;" bushels/acre, consider abandoning the wheat and planting "&amp;VLOOKUP(MAX(L78:L79),L78:M79,2)&amp;" at the earlier date.")</f>
        <v>If you are planning to double crop wheat and soybeans but wheat yields are expected to be less than 25 bushels/acre, consider abandoning the wheat and planting soybean at the earlier date.</v>
      </c>
      <c r="C40" s="120"/>
      <c r="D40" s="120"/>
      <c r="E40" s="120"/>
      <c r="F40" s="120"/>
      <c r="G40" s="120"/>
      <c r="H40" s="120"/>
      <c r="I40" s="120"/>
      <c r="J40" s="120"/>
    </row>
    <row r="41" spans="2:17" x14ac:dyDescent="0.2">
      <c r="B41" s="120"/>
      <c r="C41" s="120"/>
      <c r="D41" s="120"/>
      <c r="E41" s="120"/>
      <c r="F41" s="120"/>
      <c r="G41" s="120"/>
      <c r="H41" s="120"/>
      <c r="I41" s="120"/>
      <c r="J41" s="120"/>
    </row>
    <row r="42" spans="2:17" ht="5.25" customHeight="1" x14ac:dyDescent="0.2">
      <c r="B42" s="116"/>
      <c r="C42" s="116"/>
      <c r="D42" s="116"/>
      <c r="E42" s="116"/>
      <c r="F42" s="116"/>
      <c r="G42" s="116"/>
      <c r="H42" s="116"/>
      <c r="I42" s="116"/>
      <c r="J42" s="116"/>
    </row>
    <row r="43" spans="2:17" ht="5.25" customHeight="1" x14ac:dyDescent="0.2">
      <c r="B43" s="8"/>
      <c r="C43" s="8"/>
      <c r="D43" s="8"/>
      <c r="E43" s="8"/>
      <c r="F43" s="8"/>
      <c r="G43" s="8"/>
      <c r="H43" s="8"/>
      <c r="I43" s="8"/>
      <c r="J43" s="8"/>
    </row>
    <row r="44" spans="2:17" ht="5.25" customHeight="1" x14ac:dyDescent="0.2">
      <c r="B44" s="8"/>
      <c r="C44" s="8"/>
      <c r="D44" s="8"/>
      <c r="E44" s="8"/>
      <c r="F44" s="8"/>
      <c r="G44" s="8"/>
      <c r="H44" s="8"/>
      <c r="I44" s="8"/>
      <c r="J44" s="8"/>
    </row>
    <row r="45" spans="2:17" ht="5.25" customHeight="1" x14ac:dyDescent="0.2">
      <c r="B45" s="8"/>
      <c r="C45" s="8"/>
      <c r="D45" s="8"/>
      <c r="E45" s="8"/>
      <c r="F45" s="8"/>
      <c r="G45" s="8"/>
      <c r="H45" s="8"/>
      <c r="I45" s="8"/>
      <c r="J45" s="8"/>
    </row>
    <row r="46" spans="2:17" ht="5.25" customHeight="1" x14ac:dyDescent="0.2">
      <c r="B46" s="8"/>
      <c r="C46" s="8"/>
      <c r="D46" s="8"/>
      <c r="E46" s="8"/>
      <c r="F46" s="8"/>
      <c r="G46" s="8"/>
      <c r="H46" s="8"/>
      <c r="I46" s="8"/>
      <c r="J46" s="8"/>
    </row>
    <row r="48" spans="2:17" x14ac:dyDescent="0.2">
      <c r="N48" s="45" t="s">
        <v>75</v>
      </c>
      <c r="O48" s="45">
        <v>2012</v>
      </c>
      <c r="P48" s="45"/>
      <c r="Q48" s="45"/>
    </row>
    <row r="49" spans="4:23" x14ac:dyDescent="0.2">
      <c r="N49" s="45" t="s">
        <v>76</v>
      </c>
      <c r="O49" s="45">
        <f ca="1">YEAR(NOW())</f>
        <v>2023</v>
      </c>
      <c r="P49" s="45"/>
      <c r="Q49" s="45"/>
    </row>
    <row r="50" spans="4:23" x14ac:dyDescent="0.2">
      <c r="N50" s="45" t="s">
        <v>77</v>
      </c>
      <c r="O50" s="45">
        <f ca="1">O49-O48</f>
        <v>11</v>
      </c>
      <c r="P50" s="45"/>
    </row>
    <row r="51" spans="4:23" x14ac:dyDescent="0.2">
      <c r="N51" s="45" t="s">
        <v>64</v>
      </c>
      <c r="O51" s="77"/>
      <c r="P51" s="77"/>
    </row>
    <row r="54" spans="4:23" x14ac:dyDescent="0.2">
      <c r="N54" s="45" t="s">
        <v>57</v>
      </c>
      <c r="O54" s="45"/>
      <c r="P54" s="45"/>
      <c r="Q54" s="45"/>
      <c r="R54" s="45"/>
      <c r="S54" s="45"/>
      <c r="T54" s="45"/>
      <c r="U54" s="45"/>
      <c r="V54" s="45"/>
    </row>
    <row r="55" spans="4:23" x14ac:dyDescent="0.2">
      <c r="N55" s="45" t="s">
        <v>79</v>
      </c>
      <c r="O55" s="45"/>
      <c r="P55" s="45"/>
      <c r="Q55" s="45"/>
      <c r="R55" s="45"/>
      <c r="S55" s="45"/>
      <c r="T55" s="45"/>
      <c r="U55" s="45"/>
      <c r="V55" s="45"/>
    </row>
    <row r="56" spans="4:23" x14ac:dyDescent="0.2">
      <c r="D56" s="10"/>
      <c r="E56" s="10"/>
      <c r="N56" s="45"/>
      <c r="O56" s="45" t="s">
        <v>20</v>
      </c>
      <c r="P56" s="45"/>
      <c r="Q56" s="45" t="s">
        <v>12</v>
      </c>
      <c r="R56" s="45"/>
      <c r="S56" s="45"/>
      <c r="T56" s="45" t="s">
        <v>69</v>
      </c>
      <c r="U56" s="45" t="s">
        <v>4</v>
      </c>
      <c r="V56" s="33" t="s">
        <v>31</v>
      </c>
      <c r="W56" s="45" t="s">
        <v>85</v>
      </c>
    </row>
    <row r="57" spans="4:23" x14ac:dyDescent="0.2">
      <c r="N57" s="45" t="s">
        <v>65</v>
      </c>
      <c r="O57" s="45" t="s">
        <v>4</v>
      </c>
      <c r="P57" s="45" t="s">
        <v>31</v>
      </c>
      <c r="Q57" s="45" t="s">
        <v>4</v>
      </c>
      <c r="R57" s="45" t="s">
        <v>31</v>
      </c>
      <c r="S57" s="45"/>
      <c r="T57" s="84" t="s">
        <v>58</v>
      </c>
      <c r="U57" s="77">
        <f ca="1">DATE(YEAR(C15)-$O$50,MONTH(C15),DAY(C15))</f>
        <v>41030</v>
      </c>
      <c r="V57" s="77">
        <f ca="1">DATE(YEAR(F15)-$O$50,MONTH(F15),DAY(F15))</f>
        <v>41061</v>
      </c>
      <c r="W57" s="77">
        <f ca="1">DATE(YEAR(I15)-$O$50,MONTH(I15),DAY(I15))</f>
        <v>41118</v>
      </c>
    </row>
    <row r="58" spans="4:23" x14ac:dyDescent="0.2">
      <c r="N58" s="45" t="s">
        <v>66</v>
      </c>
      <c r="O58" s="45">
        <v>-6358381.1318135969</v>
      </c>
      <c r="P58" s="45">
        <v>-17181786.020406116</v>
      </c>
      <c r="Q58" s="45">
        <v>-10434114.083420666</v>
      </c>
      <c r="R58" s="45">
        <v>-14710355.179590281</v>
      </c>
      <c r="S58" s="45"/>
      <c r="T58" s="66" t="s">
        <v>20</v>
      </c>
      <c r="U58" s="90">
        <f ca="1">(O58+U57*O59+U57^2*O60)/100</f>
        <v>0.93918181816115975</v>
      </c>
      <c r="V58" s="90">
        <f ca="1">(P58+V57*P59+V57^2*P60)/100</f>
        <v>0.91665306117385625</v>
      </c>
      <c r="W58" s="90">
        <f ca="1">(P58+V57*P59+V57^2*P60)/100</f>
        <v>0.91665306117385625</v>
      </c>
    </row>
    <row r="59" spans="4:23" x14ac:dyDescent="0.2">
      <c r="N59" s="45" t="s">
        <v>67</v>
      </c>
      <c r="O59" s="45">
        <v>310.3880303028069</v>
      </c>
      <c r="P59" s="45">
        <v>837.43741496588643</v>
      </c>
      <c r="Q59" s="45">
        <v>509.25824175844087</v>
      </c>
      <c r="R59" s="45">
        <v>716.93910018545284</v>
      </c>
      <c r="S59" s="45"/>
      <c r="T59" s="45" t="s">
        <v>13</v>
      </c>
      <c r="U59" s="90">
        <f ca="1">(Q58+U57*Q59+U57^2*Q60)/100</f>
        <v>0.85444055948406461</v>
      </c>
      <c r="V59" s="90">
        <f ca="1">(R58+V57*R59+V57^2*R60)/100</f>
        <v>0.94689239330589769</v>
      </c>
      <c r="W59" s="90">
        <f ca="1">(R58+V57*R59+V57^2*R60)/100</f>
        <v>0.94689239330589769</v>
      </c>
    </row>
    <row r="60" spans="4:23" x14ac:dyDescent="0.2">
      <c r="N60" s="45" t="s">
        <v>68</v>
      </c>
      <c r="O60" s="74">
        <v>-3.7878787878760675E-3</v>
      </c>
      <c r="P60" s="45">
        <v>-1.0204081632651843E-2</v>
      </c>
      <c r="Q60" s="45">
        <v>-6.2137862137886402E-3</v>
      </c>
      <c r="R60" s="45">
        <v>-8.7353123067399532E-3</v>
      </c>
      <c r="S60" s="45"/>
      <c r="T60" s="45" t="s">
        <v>83</v>
      </c>
      <c r="U60" s="102">
        <v>12000</v>
      </c>
      <c r="V60" s="102">
        <v>20000</v>
      </c>
    </row>
    <row r="61" spans="4:23" x14ac:dyDescent="0.2">
      <c r="T61" s="45" t="s">
        <v>84</v>
      </c>
      <c r="U61" s="102">
        <v>36000</v>
      </c>
      <c r="V61" s="102">
        <v>120000</v>
      </c>
    </row>
    <row r="66" spans="12:18" x14ac:dyDescent="0.2">
      <c r="O66" s="45" t="s">
        <v>20</v>
      </c>
      <c r="P66" s="45"/>
      <c r="Q66" s="45" t="s">
        <v>12</v>
      </c>
    </row>
    <row r="67" spans="12:18" x14ac:dyDescent="0.2">
      <c r="N67" s="45" t="s">
        <v>70</v>
      </c>
      <c r="O67" s="45" t="s">
        <v>4</v>
      </c>
      <c r="P67" s="45" t="s">
        <v>31</v>
      </c>
      <c r="Q67" s="45" t="s">
        <v>4</v>
      </c>
      <c r="R67" s="45" t="s">
        <v>31</v>
      </c>
    </row>
    <row r="68" spans="12:18" x14ac:dyDescent="0.2">
      <c r="N68" s="45" t="s">
        <v>71</v>
      </c>
      <c r="O68" s="77">
        <v>41030</v>
      </c>
      <c r="P68" s="77">
        <v>41037</v>
      </c>
      <c r="Q68" s="77">
        <v>41000</v>
      </c>
      <c r="R68" s="77">
        <v>41037</v>
      </c>
    </row>
    <row r="69" spans="12:18" x14ac:dyDescent="0.2">
      <c r="N69" s="45" t="s">
        <v>72</v>
      </c>
      <c r="O69" s="77">
        <v>41075</v>
      </c>
      <c r="P69" s="77">
        <v>41100</v>
      </c>
      <c r="Q69" s="77">
        <v>41055</v>
      </c>
      <c r="R69" s="77">
        <v>41100</v>
      </c>
    </row>
    <row r="70" spans="12:18" x14ac:dyDescent="0.2">
      <c r="N70" s="45" t="s">
        <v>73</v>
      </c>
      <c r="O70" s="77">
        <f ca="1">DATE(YEAR(O68)+$O$50,MONTH(O68),DAY(O68))</f>
        <v>45047</v>
      </c>
      <c r="P70" s="77">
        <f t="shared" ref="P70:R70" ca="1" si="0">DATE(YEAR(P68)+$O$50,MONTH(P68),DAY(P68))</f>
        <v>45054</v>
      </c>
      <c r="Q70" s="77">
        <f t="shared" ca="1" si="0"/>
        <v>45017</v>
      </c>
      <c r="R70" s="77">
        <f t="shared" ca="1" si="0"/>
        <v>45054</v>
      </c>
    </row>
    <row r="71" spans="12:18" x14ac:dyDescent="0.2">
      <c r="N71" s="45" t="s">
        <v>74</v>
      </c>
      <c r="O71" s="77">
        <f ca="1">DATE(YEAR(O69)+$O$50,MONTH(O69),DAY(O69))</f>
        <v>45092</v>
      </c>
      <c r="P71" s="77">
        <f t="shared" ref="P71:R71" ca="1" si="1">DATE(YEAR(P69)+$O$50,MONTH(P69),DAY(P69))</f>
        <v>45117</v>
      </c>
      <c r="Q71" s="77">
        <f t="shared" ca="1" si="1"/>
        <v>45072</v>
      </c>
      <c r="R71" s="77">
        <f t="shared" ca="1" si="1"/>
        <v>45117</v>
      </c>
    </row>
    <row r="73" spans="12:18" x14ac:dyDescent="0.2">
      <c r="L73" s="6" t="s">
        <v>35</v>
      </c>
      <c r="M73" s="4"/>
      <c r="P73" s="33" t="s">
        <v>4</v>
      </c>
      <c r="Q73" t="b">
        <f ca="1">IF(C4="Central and North MO",(OR(C15&lt;O70,C15&gt;O71)),(OR(C15&lt;Q70,C15&gt;Q71)))</f>
        <v>0</v>
      </c>
      <c r="R73" t="str">
        <f ca="1">IF(C4=P80,"No data available for corn planting before "&amp;TEXT(Q70,"mmm-dd") &amp; " and after "&amp;TEXT(Q71,"mmm-dd"),"No data available for corn planting before "&amp;TEXT(O70,"mmm-dd")&amp; " and after "&amp;TEXT(O71,"mmm-dd"))</f>
        <v>No data available for corn planting before Apr-01 and after May-26</v>
      </c>
    </row>
    <row r="74" spans="12:18" x14ac:dyDescent="0.2">
      <c r="L74" s="10">
        <f ca="1">(C30+$C$9)/$C$8</f>
        <v>43.73918269679416</v>
      </c>
      <c r="M74" t="s">
        <v>34</v>
      </c>
      <c r="P74" s="33" t="s">
        <v>31</v>
      </c>
      <c r="Q74" s="53" t="b">
        <f ca="1">IF(C4="Central and North MO",(OR(F15&lt;P70,F15&gt;P71)),(OR(F15&lt;R70,F15&gt;R71)))</f>
        <v>0</v>
      </c>
      <c r="R74" t="str">
        <f ca="1">IF(C4=P80,"No data available for soybean planting before "&amp;TEXT(R70,"mmm-dd") &amp; " and after "&amp;TEXT(R71,"mmm-dd"),"No data available for soybean planting before "&amp;TEXT(P70,"mmm-dd")&amp; " and after "&amp;TEXT(P71,"mmm-dd"))</f>
        <v>No data available for soybean planting before May-08 and after Jul-10</v>
      </c>
    </row>
    <row r="75" spans="12:18" x14ac:dyDescent="0.2">
      <c r="L75" s="10">
        <f ca="1">(F30+$C$9)/$C$8</f>
        <v>63.185006956104189</v>
      </c>
      <c r="M75" t="s">
        <v>11</v>
      </c>
    </row>
    <row r="76" spans="12:18" x14ac:dyDescent="0.2">
      <c r="L76" s="10"/>
    </row>
    <row r="77" spans="12:18" x14ac:dyDescent="0.2">
      <c r="L77" s="11" t="s">
        <v>36</v>
      </c>
      <c r="M77" s="10"/>
    </row>
    <row r="78" spans="12:18" x14ac:dyDescent="0.2">
      <c r="L78" s="9">
        <f ca="1">(C30-I30+C9)/$C$8</f>
        <v>5.6141826967941597</v>
      </c>
      <c r="M78" t="s">
        <v>34</v>
      </c>
      <c r="P78" s="85" t="s">
        <v>58</v>
      </c>
    </row>
    <row r="79" spans="12:18" x14ac:dyDescent="0.2">
      <c r="L79" s="9">
        <f ca="1">(F30-I30+C9)/$C$8</f>
        <v>25.060006956104189</v>
      </c>
      <c r="M79" t="s">
        <v>11</v>
      </c>
      <c r="P79" s="4" t="s">
        <v>20</v>
      </c>
    </row>
    <row r="80" spans="12:18" x14ac:dyDescent="0.2">
      <c r="M80" s="1"/>
      <c r="P80" t="s">
        <v>13</v>
      </c>
    </row>
    <row r="93" spans="12:16" x14ac:dyDescent="0.2">
      <c r="L93" s="2"/>
      <c r="P93" s="2"/>
    </row>
    <row r="94" spans="12:16" x14ac:dyDescent="0.2">
      <c r="L94" s="2"/>
      <c r="P94" s="2"/>
    </row>
    <row r="95" spans="12:16" x14ac:dyDescent="0.2">
      <c r="L95" s="2"/>
      <c r="P95" s="2"/>
    </row>
    <row r="96" spans="12:16" x14ac:dyDescent="0.2">
      <c r="L96" s="2"/>
      <c r="P96" s="2"/>
    </row>
    <row r="97" spans="12:16" x14ac:dyDescent="0.2">
      <c r="L97" s="2"/>
      <c r="P97" s="2"/>
    </row>
    <row r="98" spans="12:16" x14ac:dyDescent="0.2">
      <c r="L98" s="2"/>
      <c r="P98" s="2"/>
    </row>
    <row r="99" spans="12:16" x14ac:dyDescent="0.2">
      <c r="L99" s="2"/>
      <c r="P99" s="2"/>
    </row>
    <row r="100" spans="12:16" x14ac:dyDescent="0.2">
      <c r="L100" s="2"/>
      <c r="P100" s="2"/>
    </row>
    <row r="101" spans="12:16" x14ac:dyDescent="0.2">
      <c r="L101" s="2"/>
      <c r="P101" s="2"/>
    </row>
    <row r="102" spans="12:16" x14ac:dyDescent="0.2">
      <c r="L102" s="2"/>
      <c r="P102" s="2"/>
    </row>
    <row r="103" spans="12:16" x14ac:dyDescent="0.2">
      <c r="L103" s="2"/>
      <c r="P103" s="2"/>
    </row>
    <row r="104" spans="12:16" x14ac:dyDescent="0.2">
      <c r="L104" s="2"/>
      <c r="P104" s="2"/>
    </row>
    <row r="105" spans="12:16" x14ac:dyDescent="0.2">
      <c r="L105" s="2"/>
      <c r="P105" s="2"/>
    </row>
    <row r="106" spans="12:16" x14ac:dyDescent="0.2">
      <c r="L106" s="2"/>
      <c r="P106" s="2"/>
    </row>
    <row r="107" spans="12:16" x14ac:dyDescent="0.2">
      <c r="L107" s="2"/>
      <c r="P107" s="2"/>
    </row>
    <row r="108" spans="12:16" x14ac:dyDescent="0.2">
      <c r="L108" s="2"/>
      <c r="P108" s="2"/>
    </row>
    <row r="109" spans="12:16" x14ac:dyDescent="0.2">
      <c r="L109" s="2"/>
      <c r="P109" s="2"/>
    </row>
    <row r="110" spans="12:16" x14ac:dyDescent="0.2">
      <c r="L110" s="2"/>
      <c r="P110" s="2"/>
    </row>
    <row r="111" spans="12:16" x14ac:dyDescent="0.2">
      <c r="L111" s="2"/>
      <c r="P111" s="2"/>
    </row>
    <row r="112" spans="12:16" x14ac:dyDescent="0.2">
      <c r="L112" s="2"/>
      <c r="P112" s="2"/>
    </row>
    <row r="113" spans="12:16" x14ac:dyDescent="0.2">
      <c r="L113" s="2"/>
      <c r="P113" s="2"/>
    </row>
    <row r="114" spans="12:16" x14ac:dyDescent="0.2">
      <c r="L114" s="2"/>
      <c r="P114" s="2"/>
    </row>
    <row r="115" spans="12:16" x14ac:dyDescent="0.2">
      <c r="L115" s="2"/>
      <c r="P115" s="2"/>
    </row>
    <row r="116" spans="12:16" x14ac:dyDescent="0.2">
      <c r="L116" s="2"/>
      <c r="P116" s="2"/>
    </row>
    <row r="117" spans="12:16" x14ac:dyDescent="0.2">
      <c r="L117" s="2"/>
      <c r="P117" s="2"/>
    </row>
    <row r="118" spans="12:16" x14ac:dyDescent="0.2">
      <c r="L118" s="2"/>
      <c r="P118" s="2"/>
    </row>
    <row r="119" spans="12:16" x14ac:dyDescent="0.2">
      <c r="L119" s="2"/>
      <c r="P119" s="2"/>
    </row>
    <row r="120" spans="12:16" x14ac:dyDescent="0.2">
      <c r="L120" s="2"/>
      <c r="P120" s="2"/>
    </row>
    <row r="121" spans="12:16" x14ac:dyDescent="0.2">
      <c r="L121" s="2"/>
      <c r="P121" s="2"/>
    </row>
    <row r="122" spans="12:16" x14ac:dyDescent="0.2">
      <c r="L122" s="2"/>
      <c r="P122" s="2"/>
    </row>
    <row r="123" spans="12:16" x14ac:dyDescent="0.2">
      <c r="L123" s="2"/>
      <c r="P123" s="2"/>
    </row>
    <row r="124" spans="12:16" x14ac:dyDescent="0.2">
      <c r="L124" s="2"/>
      <c r="P124" s="2"/>
    </row>
    <row r="125" spans="12:16" x14ac:dyDescent="0.2">
      <c r="L125" s="2"/>
      <c r="P125" s="2"/>
    </row>
    <row r="126" spans="12:16" x14ac:dyDescent="0.2">
      <c r="L126" s="2"/>
      <c r="P126" s="2"/>
    </row>
    <row r="127" spans="12:16" x14ac:dyDescent="0.2">
      <c r="L127" s="2"/>
      <c r="P127" s="2"/>
    </row>
    <row r="128" spans="12:16" x14ac:dyDescent="0.2">
      <c r="L128" s="2"/>
      <c r="P128" s="2"/>
    </row>
    <row r="129" spans="12:16" x14ac:dyDescent="0.2">
      <c r="L129" s="2"/>
      <c r="P129" s="2"/>
    </row>
    <row r="130" spans="12:16" x14ac:dyDescent="0.2">
      <c r="L130" s="2"/>
      <c r="P130" s="2"/>
    </row>
    <row r="131" spans="12:16" x14ac:dyDescent="0.2">
      <c r="L131" s="2"/>
      <c r="P131" s="2"/>
    </row>
    <row r="132" spans="12:16" x14ac:dyDescent="0.2">
      <c r="L132" s="2"/>
      <c r="P132" s="2"/>
    </row>
    <row r="133" spans="12:16" x14ac:dyDescent="0.2">
      <c r="L133" s="2"/>
      <c r="P133" s="2"/>
    </row>
    <row r="134" spans="12:16" x14ac:dyDescent="0.2">
      <c r="L134" s="2"/>
      <c r="P134" s="2"/>
    </row>
    <row r="135" spans="12:16" x14ac:dyDescent="0.2">
      <c r="L135" s="2"/>
      <c r="P135" s="2"/>
    </row>
    <row r="136" spans="12:16" x14ac:dyDescent="0.2">
      <c r="L136" s="2"/>
      <c r="P136" s="2"/>
    </row>
    <row r="137" spans="12:16" x14ac:dyDescent="0.2">
      <c r="L137" s="2"/>
      <c r="P137" s="2"/>
    </row>
    <row r="138" spans="12:16" x14ac:dyDescent="0.2">
      <c r="L138" s="2"/>
      <c r="P138" s="2"/>
    </row>
    <row r="139" spans="12:16" x14ac:dyDescent="0.2">
      <c r="L139" s="2"/>
      <c r="P139" s="2"/>
    </row>
    <row r="140" spans="12:16" x14ac:dyDescent="0.2">
      <c r="L140" s="2"/>
      <c r="P140" s="2"/>
    </row>
    <row r="141" spans="12:16" x14ac:dyDescent="0.2">
      <c r="L141" s="2"/>
      <c r="P141" s="2"/>
    </row>
    <row r="142" spans="12:16" x14ac:dyDescent="0.2">
      <c r="L142" s="2"/>
      <c r="P142" s="2"/>
    </row>
    <row r="143" spans="12:16" x14ac:dyDescent="0.2">
      <c r="L143" s="2"/>
      <c r="P143" s="2"/>
    </row>
    <row r="144" spans="12:16" x14ac:dyDescent="0.2">
      <c r="L144" s="2"/>
      <c r="P144" s="2"/>
    </row>
    <row r="145" spans="12:16" x14ac:dyDescent="0.2">
      <c r="L145" s="2"/>
      <c r="P145" s="2"/>
    </row>
    <row r="146" spans="12:16" x14ac:dyDescent="0.2">
      <c r="L146" s="2"/>
      <c r="P146" s="2"/>
    </row>
    <row r="147" spans="12:16" x14ac:dyDescent="0.2">
      <c r="L147" s="2"/>
      <c r="P147" s="2"/>
    </row>
    <row r="148" spans="12:16" x14ac:dyDescent="0.2">
      <c r="L148" s="2"/>
      <c r="P148" s="2"/>
    </row>
    <row r="149" spans="12:16" x14ac:dyDescent="0.2">
      <c r="L149" s="2"/>
      <c r="P149" s="2"/>
    </row>
    <row r="150" spans="12:16" x14ac:dyDescent="0.2">
      <c r="L150" s="2"/>
      <c r="P150" s="2"/>
    </row>
    <row r="151" spans="12:16" x14ac:dyDescent="0.2">
      <c r="L151" s="2"/>
      <c r="P151" s="2"/>
    </row>
    <row r="152" spans="12:16" x14ac:dyDescent="0.2">
      <c r="L152" s="2"/>
      <c r="P152" s="2"/>
    </row>
    <row r="153" spans="12:16" x14ac:dyDescent="0.2">
      <c r="L153" s="2"/>
      <c r="P153" s="2"/>
    </row>
    <row r="154" spans="12:16" x14ac:dyDescent="0.2">
      <c r="L154" s="2"/>
      <c r="P154" s="2"/>
    </row>
    <row r="155" spans="12:16" x14ac:dyDescent="0.2">
      <c r="L155" s="2"/>
    </row>
    <row r="156" spans="12:16" x14ac:dyDescent="0.2">
      <c r="L156" s="2"/>
    </row>
    <row r="157" spans="12:16" x14ac:dyDescent="0.2">
      <c r="L157" s="2"/>
    </row>
    <row r="158" spans="12:16" x14ac:dyDescent="0.2">
      <c r="L158" s="2"/>
    </row>
    <row r="159" spans="12:16" x14ac:dyDescent="0.2">
      <c r="L159" s="2"/>
    </row>
    <row r="160" spans="12:16" x14ac:dyDescent="0.2">
      <c r="L160" s="2"/>
    </row>
    <row r="161" spans="12:12" x14ac:dyDescent="0.2">
      <c r="L161" s="2"/>
    </row>
    <row r="162" spans="12:12" x14ac:dyDescent="0.2">
      <c r="L162" s="2"/>
    </row>
    <row r="163" spans="12:12" x14ac:dyDescent="0.2">
      <c r="L163" s="2"/>
    </row>
    <row r="164" spans="12:12" x14ac:dyDescent="0.2">
      <c r="L164" s="2"/>
    </row>
    <row r="165" spans="12:12" x14ac:dyDescent="0.2">
      <c r="L165" s="2"/>
    </row>
    <row r="166" spans="12:12" x14ac:dyDescent="0.2">
      <c r="L166" s="2"/>
    </row>
    <row r="167" spans="12:12" x14ac:dyDescent="0.2">
      <c r="L167" s="2"/>
    </row>
    <row r="168" spans="12:12" x14ac:dyDescent="0.2">
      <c r="L168" s="2"/>
    </row>
    <row r="169" spans="12:12" x14ac:dyDescent="0.2">
      <c r="L169" s="2"/>
    </row>
    <row r="170" spans="12:12" x14ac:dyDescent="0.2">
      <c r="L170" s="2"/>
    </row>
    <row r="171" spans="12:12" x14ac:dyDescent="0.2">
      <c r="L171" s="2"/>
    </row>
    <row r="172" spans="12:12" x14ac:dyDescent="0.2">
      <c r="L172" s="2"/>
    </row>
    <row r="173" spans="12:12" x14ac:dyDescent="0.2">
      <c r="L173" s="2"/>
    </row>
  </sheetData>
  <sheetProtection sheet="1" objects="1" scenarios="1" selectLockedCells="1"/>
  <mergeCells count="11">
    <mergeCell ref="B42:J42"/>
    <mergeCell ref="B10:J10"/>
    <mergeCell ref="B31:J31"/>
    <mergeCell ref="C4:F4"/>
    <mergeCell ref="B2:J2"/>
    <mergeCell ref="B6:J6"/>
    <mergeCell ref="B21:J21"/>
    <mergeCell ref="B35:J35"/>
    <mergeCell ref="B37:J38"/>
    <mergeCell ref="B40:J41"/>
    <mergeCell ref="B33:J33"/>
  </mergeCells>
  <phoneticPr fontId="0" type="noConversion"/>
  <conditionalFormatting sqref="D15">
    <cfRule type="expression" dxfId="3" priority="4">
      <formula>$E$23=""</formula>
    </cfRule>
  </conditionalFormatting>
  <conditionalFormatting sqref="Q74">
    <cfRule type="expression" dxfId="2" priority="3">
      <formula>$E$23=""</formula>
    </cfRule>
  </conditionalFormatting>
  <conditionalFormatting sqref="J15">
    <cfRule type="expression" dxfId="1" priority="2">
      <formula>$E$23=""</formula>
    </cfRule>
  </conditionalFormatting>
  <conditionalFormatting sqref="B33">
    <cfRule type="expression" dxfId="0" priority="5">
      <formula>$B$33=""</formula>
    </cfRule>
  </conditionalFormatting>
  <dataValidations count="1">
    <dataValidation type="list" allowBlank="1" showInputMessage="1" showErrorMessage="1" sqref="C4:D4" xr:uid="{00000000-0002-0000-0200-000000000000}">
      <formula1>P79:P80</formula1>
    </dataValidation>
  </dataValidations>
  <pageMargins left="1.25" right="0.75" top="1" bottom="1" header="0.5" footer="0.5"/>
  <pageSetup orientation="landscape" r:id="rId1"/>
  <headerFooter alignWithMargins="0">
    <oddFooter>&amp;C&amp;F:&amp;A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Introduction</vt:lpstr>
      <vt:lpstr>Corn or Soybean</vt:lpstr>
      <vt:lpstr>Wheat to ...</vt:lpstr>
      <vt:lpstr>'Corn or Soybean'!Print_Area</vt:lpstr>
      <vt:lpstr>'Wheat to ...'!Print_Area</vt:lpstr>
    </vt:vector>
  </TitlesOfParts>
  <Company>SSU - University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Ray Massey</dc:creator>
  <dc:description>Changes from version 2-22-12: 
--Corrected error message in range M54:M55
--Corrected the yield graph headings
--changed equations dealing with date so they used the date function</dc:description>
  <cp:lastModifiedBy>Massey, Ray</cp:lastModifiedBy>
  <cp:lastPrinted>2012-02-22T22:02:05Z</cp:lastPrinted>
  <dcterms:created xsi:type="dcterms:W3CDTF">1998-10-09T13:51:43Z</dcterms:created>
  <dcterms:modified xsi:type="dcterms:W3CDTF">2023-03-24T19:41:56Z</dcterms:modified>
</cp:coreProperties>
</file>