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lhollinr\Documents\"/>
    </mc:Choice>
  </mc:AlternateContent>
  <workbookProtection lockStructure="1"/>
  <bookViews>
    <workbookView xWindow="0" yWindow="0" windowWidth="24000" windowHeight="14235" activeTab="1"/>
  </bookViews>
  <sheets>
    <sheet name="Introduction" sheetId="2" r:id="rId1"/>
    <sheet name="Compare 3 Drought Options" sheetId="3" r:id="rId2"/>
  </sheets>
  <calcPr calcId="152511"/>
</workbook>
</file>

<file path=xl/calcChain.xml><?xml version="1.0" encoding="utf-8"?>
<calcChain xmlns="http://schemas.openxmlformats.org/spreadsheetml/2006/main">
  <c r="D88" i="3" l="1"/>
  <c r="D80" i="3"/>
  <c r="H79" i="3"/>
  <c r="H78" i="3"/>
  <c r="H77" i="3"/>
  <c r="I69" i="3"/>
  <c r="F65" i="3"/>
  <c r="G65" i="3" s="1"/>
  <c r="F64" i="3"/>
  <c r="G64" i="3" s="1"/>
  <c r="G63" i="3"/>
  <c r="F63" i="3"/>
  <c r="G62" i="3"/>
  <c r="F62" i="3"/>
  <c r="F61" i="3"/>
  <c r="F59" i="3"/>
  <c r="G59" i="3" s="1"/>
  <c r="G58" i="3"/>
  <c r="F58" i="3"/>
  <c r="G57" i="3"/>
  <c r="F57" i="3"/>
  <c r="G56" i="3"/>
  <c r="F56" i="3"/>
  <c r="I53" i="3"/>
  <c r="I49" i="3"/>
  <c r="I45" i="3"/>
  <c r="D40" i="3"/>
  <c r="I41" i="3" s="1"/>
  <c r="E28" i="3"/>
  <c r="D91" i="3" s="1"/>
  <c r="H22" i="3"/>
  <c r="I22" i="3" s="1"/>
  <c r="G22" i="3"/>
  <c r="I21" i="3"/>
  <c r="H21" i="3"/>
  <c r="G21" i="3"/>
  <c r="I20" i="3"/>
  <c r="H20" i="3"/>
  <c r="G20" i="3"/>
  <c r="I19" i="3"/>
  <c r="H19" i="3"/>
  <c r="G19" i="3"/>
  <c r="H18" i="3"/>
  <c r="I18" i="3" s="1"/>
  <c r="G18" i="3"/>
  <c r="I17" i="3"/>
  <c r="H17" i="3"/>
  <c r="G17" i="3"/>
  <c r="I16" i="3"/>
  <c r="I15" i="3"/>
  <c r="H15" i="3"/>
  <c r="G15" i="3"/>
  <c r="I14" i="3"/>
  <c r="H14" i="3"/>
  <c r="G14" i="3"/>
  <c r="I13" i="3"/>
  <c r="H13" i="3"/>
  <c r="G13" i="3"/>
  <c r="H12" i="3"/>
  <c r="I12" i="3" s="1"/>
  <c r="G12" i="3"/>
  <c r="I11" i="3"/>
  <c r="H11" i="3"/>
  <c r="G11" i="3"/>
  <c r="I23" i="3" l="1"/>
  <c r="D90" i="3" s="1"/>
  <c r="G92" i="3" s="1"/>
  <c r="I60" i="3"/>
  <c r="I66" i="3"/>
  <c r="H71" i="3" s="1"/>
  <c r="I105" i="3" s="1"/>
  <c r="G85" i="3"/>
  <c r="C32" i="3"/>
  <c r="C31" i="3" s="1"/>
  <c r="F80" i="3"/>
  <c r="H80" i="3" s="1"/>
  <c r="H82" i="3" l="1"/>
  <c r="D95" i="3"/>
  <c r="G98" i="3" s="1"/>
  <c r="G99" i="3" s="1"/>
  <c r="C33" i="3"/>
  <c r="I104" i="3"/>
  <c r="I106" i="3" l="1"/>
  <c r="G100" i="3"/>
</calcChain>
</file>

<file path=xl/sharedStrings.xml><?xml version="1.0" encoding="utf-8"?>
<sst xmlns="http://schemas.openxmlformats.org/spreadsheetml/2006/main" count="160" uniqueCount="133">
  <si>
    <t>Freight</t>
  </si>
  <si>
    <t>months</t>
  </si>
  <si>
    <t>per head</t>
  </si>
  <si>
    <t>Hay &amp; Roughage</t>
  </si>
  <si>
    <t>Units</t>
  </si>
  <si>
    <t>Soyhulls</t>
  </si>
  <si>
    <t>Health papers for out of state shipments</t>
  </si>
  <si>
    <t>Option 3 - Destock and Restock</t>
  </si>
  <si>
    <t>Pasture</t>
  </si>
  <si>
    <t>Soybean meal</t>
  </si>
  <si>
    <t>Corn gluten feed pellets</t>
  </si>
  <si>
    <t>Distillers grains</t>
  </si>
  <si>
    <t>Grass hay--good quality</t>
  </si>
  <si>
    <t>Grass hay -- mature fescue</t>
  </si>
  <si>
    <t>CRP hay</t>
  </si>
  <si>
    <t>Corn stover</t>
  </si>
  <si>
    <t>Supplements</t>
  </si>
  <si>
    <t xml:space="preserve">      Per Period</t>
  </si>
  <si>
    <t xml:space="preserve">      Per Month</t>
  </si>
  <si>
    <t xml:space="preserve">      Per Day</t>
  </si>
  <si>
    <t>Total Feed and Pasture Costs Per Head for Drought and Wintering</t>
  </si>
  <si>
    <t xml:space="preserve">Head of cattle per load </t>
  </si>
  <si>
    <t>Health</t>
  </si>
  <si>
    <t>Cost per loaded mile</t>
  </si>
  <si>
    <t>Distance to haul (one-way)</t>
  </si>
  <si>
    <t># of Months Fed</t>
  </si>
  <si>
    <t>Death loss percentage (cows)</t>
  </si>
  <si>
    <t>Head</t>
  </si>
  <si>
    <t>Net Sales Revenue</t>
  </si>
  <si>
    <t>Cost Savings</t>
  </si>
  <si>
    <t>% Dry Matter</t>
  </si>
  <si>
    <t>Option 2 - Ship Herd to Graze in Another State Until Drought &amp; Winter Finished</t>
  </si>
  <si>
    <t>Option 1 - Buy in Pasture, Hay and Supplements to Feed till Drought &amp; Winter Finished</t>
  </si>
  <si>
    <t xml:space="preserve"> Feed Paid by Cattle Owner</t>
  </si>
  <si>
    <t>Destocking calculator works independently of the other two options so all three options can be compared</t>
  </si>
  <si>
    <t>Summary of Options</t>
  </si>
  <si>
    <t>Whole cotton seed</t>
  </si>
  <si>
    <t>Costs saved from not holding cows between now and repurchase date</t>
  </si>
  <si>
    <t xml:space="preserve">Total Cost Savings Between Dates </t>
  </si>
  <si>
    <t>$ / Head</t>
  </si>
  <si>
    <t>Opportunity cost on capital invested</t>
  </si>
  <si>
    <t xml:space="preserve">Amount that Could Be Paid for Replacement Animals </t>
  </si>
  <si>
    <t>Price per Unit</t>
  </si>
  <si>
    <t>Price per Ton</t>
  </si>
  <si>
    <t>Grass hay - mature fescue</t>
  </si>
  <si>
    <t xml:space="preserve">Time between sale and repurchase date </t>
  </si>
  <si>
    <t>Destocking</t>
  </si>
  <si>
    <t>Increase in Cow Price Next Spring Afforded by Savings</t>
  </si>
  <si>
    <t>Mineral</t>
  </si>
  <si>
    <t>Corn Stalks</t>
  </si>
  <si>
    <t>Corn Silage</t>
  </si>
  <si>
    <t>Option 2 - Ship Herd to Graze Outside the Drought Region Until Drought &amp; Winter Finished</t>
  </si>
  <si>
    <t>First, start by answering the key question below</t>
  </si>
  <si>
    <t>Restocking</t>
  </si>
  <si>
    <t>Total Head Sold</t>
  </si>
  <si>
    <t>Hours per day to feed cows</t>
  </si>
  <si>
    <t>Total head in herd</t>
  </si>
  <si>
    <t>Cost per hour for labor &amp; machinery operation</t>
  </si>
  <si>
    <t>Estimated Cost per Day to Feed Cows Hay &amp; Supplement (including labor and machinery operation)</t>
  </si>
  <si>
    <t>Labor &amp; Machinery Cost per head per day</t>
  </si>
  <si>
    <t>Total Feed Cost per Month</t>
  </si>
  <si>
    <t>Veterinary care during other party's care</t>
  </si>
  <si>
    <t>Other- Specify</t>
  </si>
  <si>
    <t>$/hd/period</t>
  </si>
  <si>
    <t>Total Freight</t>
  </si>
  <si>
    <t>Total Health</t>
  </si>
  <si>
    <t>Total Death Loss</t>
  </si>
  <si>
    <t>Total Pasture</t>
  </si>
  <si>
    <t>Total freight cost (both ways)</t>
  </si>
  <si>
    <t>Average current price of young to mid age cow</t>
  </si>
  <si>
    <t xml:space="preserve">Extra Death Loss from Moving </t>
  </si>
  <si>
    <t>Remote pasture lease</t>
  </si>
  <si>
    <t>Months paying pasture lease</t>
  </si>
  <si>
    <t>Total Supplement</t>
  </si>
  <si>
    <t>Total Roughage</t>
  </si>
  <si>
    <t>(covers labor, machinery, and facilities charge for entire period on remote farm)</t>
  </si>
  <si>
    <t>Total Yardage</t>
  </si>
  <si>
    <t>Total $/Hd for Remote Care, Pasture, Feeding, Vet, &amp; Hauling During Drought &amp; Wintering</t>
  </si>
  <si>
    <t>Cattle Sales</t>
  </si>
  <si>
    <t>Any other net earnings if cattle are sold</t>
  </si>
  <si>
    <t>Estimated length of drought &amp; wintering feeding from this date=</t>
  </si>
  <si>
    <t>Options</t>
  </si>
  <si>
    <t>The key assumption is the first entry -- how many months until spring grass arrives?</t>
  </si>
  <si>
    <t>The summary at the bottom compares the three options on a per head basis.</t>
  </si>
  <si>
    <t>Note:</t>
  </si>
  <si>
    <t>Options for Beef Cow Calf Producers Survival During Major Droughts</t>
  </si>
  <si>
    <t>The following table details savings available by reducing wastage</t>
  </si>
  <si>
    <t xml:space="preserve">Round Bales - No feeder, and not consumed in one day </t>
  </si>
  <si>
    <t>Percent Wasted</t>
  </si>
  <si>
    <t xml:space="preserve">Round Bales - feeder, and not consumed in one day </t>
  </si>
  <si>
    <t xml:space="preserve">Round Bales - No feeder, and  consumed in one day </t>
  </si>
  <si>
    <t>Pregnant cows to sell</t>
  </si>
  <si>
    <t>Open cows to sell</t>
  </si>
  <si>
    <t>Cow calf pairs to sell</t>
  </si>
  <si>
    <t>Marketing costs % of sales</t>
  </si>
  <si>
    <t>Procurement costs for restocking (find &amp; haul)</t>
  </si>
  <si>
    <t>per head (or pair)</t>
  </si>
  <si>
    <t xml:space="preserve">Daily yardage fee to cover </t>
  </si>
  <si>
    <t xml:space="preserve">Earnings on capital reinvested from net sales </t>
  </si>
  <si>
    <t>Prepared by Joe Horner, Justin Sexten, and Ryan Milhollin, University of Missouri Extension</t>
  </si>
  <si>
    <t>Supplements (can be changed by users)</t>
  </si>
  <si>
    <t>Hay &amp; Roughage (can be changed by user)</t>
  </si>
  <si>
    <t>Quantity fed per day including waste
(Lbs. As Fed Basis)</t>
  </si>
  <si>
    <t>(ie: pasture rent received)</t>
  </si>
  <si>
    <t>Price per Animal That Could Be Paid to Restock Next Spring Assuming You Buy Same Number</t>
  </si>
  <si>
    <t>Option 3 - Destock and Restock ($/cow you can afford to pay next spring if you destock now)</t>
  </si>
  <si>
    <r>
      <t xml:space="preserve">Quantity fed per day including waste
</t>
    </r>
    <r>
      <rPr>
        <b/>
        <sz val="10"/>
        <color theme="1"/>
        <rFont val="Calibri"/>
        <family val="2"/>
        <scheme val="minor"/>
      </rPr>
      <t>(Lbs. As Fed Basis)</t>
    </r>
  </si>
  <si>
    <r>
      <t xml:space="preserve">Fed Quantity 
</t>
    </r>
    <r>
      <rPr>
        <b/>
        <sz val="10"/>
        <color theme="1"/>
        <rFont val="Calibri"/>
        <family val="2"/>
        <scheme val="minor"/>
      </rPr>
      <t>per Month</t>
    </r>
  </si>
  <si>
    <r>
      <t xml:space="preserve">Total Feed Cost 
</t>
    </r>
    <r>
      <rPr>
        <b/>
        <sz val="10"/>
        <color theme="1"/>
        <rFont val="Calibri"/>
        <family val="2"/>
        <scheme val="minor"/>
      </rPr>
      <t>per Month</t>
    </r>
  </si>
  <si>
    <t>per ton</t>
  </si>
  <si>
    <t>miles</t>
  </si>
  <si>
    <t>percent</t>
  </si>
  <si>
    <t>head</t>
  </si>
  <si>
    <t>per loaded mile</t>
  </si>
  <si>
    <t>per round trip</t>
  </si>
  <si>
    <t xml:space="preserve">per  load </t>
  </si>
  <si>
    <t>per cow per month</t>
  </si>
  <si>
    <t>Yardage</t>
  </si>
  <si>
    <t>days calculated from estimate of drought length</t>
  </si>
  <si>
    <t>per day</t>
  </si>
  <si>
    <t>Feed cost (per head)</t>
  </si>
  <si>
    <t>Labor &amp; machinery costs (per head)</t>
  </si>
  <si>
    <t>Value per Head</t>
  </si>
  <si>
    <r>
      <t xml:space="preserve">Quantity per Day
</t>
    </r>
    <r>
      <rPr>
        <b/>
        <sz val="10"/>
        <color theme="1"/>
        <rFont val="Calibri"/>
        <family val="2"/>
        <scheme val="minor"/>
      </rPr>
      <t>(Lbs. DM basis)</t>
    </r>
  </si>
  <si>
    <t>$/head/day</t>
  </si>
  <si>
    <t>$ total</t>
  </si>
  <si>
    <t>$ per head</t>
  </si>
  <si>
    <t xml:space="preserve">This spreadsheet allows cow calf producers to compare three options for getting through a major drought and wintering until grass returns the following spring </t>
  </si>
  <si>
    <t xml:space="preserve">All input cells are marked in yellow.   </t>
  </si>
  <si>
    <t xml:space="preserve">Producers can lower the cost of wintering or dry lot feeding of cattle by selective culling, early weaning, limit feeding, and reducing wastage </t>
  </si>
  <si>
    <t>Total Cost</t>
  </si>
  <si>
    <t xml:space="preserve">Round Bales - feeder, and consumed in one day </t>
  </si>
  <si>
    <t>Updated: 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</si>
</sst>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56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color theme="6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97">
    <xf numFmtId="0" fontId="0" fillId="0" borderId="0" xfId="0"/>
    <xf numFmtId="0" fontId="3" fillId="3" borderId="0" xfId="0" applyFont="1" applyFill="1"/>
    <xf numFmtId="0" fontId="3" fillId="3" borderId="0" xfId="0" applyFont="1" applyFill="1" applyBorder="1"/>
    <xf numFmtId="9" fontId="3" fillId="3" borderId="0" xfId="1" applyFont="1" applyFill="1" applyBorder="1"/>
    <xf numFmtId="0" fontId="8" fillId="0" borderId="0" xfId="0" applyFont="1" applyBorder="1" applyProtection="1"/>
    <xf numFmtId="0" fontId="11" fillId="4" borderId="1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Protection="1"/>
    <xf numFmtId="0" fontId="8" fillId="3" borderId="0" xfId="0" applyFont="1" applyFill="1" applyBorder="1" applyAlignment="1" applyProtection="1">
      <alignment horizontal="left" vertical="center" indent="1"/>
    </xf>
    <xf numFmtId="0" fontId="8" fillId="3" borderId="5" xfId="0" applyFont="1" applyFill="1" applyBorder="1" applyProtection="1"/>
    <xf numFmtId="0" fontId="8" fillId="3" borderId="6" xfId="0" applyFont="1" applyFill="1" applyBorder="1" applyProtection="1"/>
    <xf numFmtId="0" fontId="8" fillId="3" borderId="8" xfId="0" applyFont="1" applyFill="1" applyBorder="1" applyProtection="1"/>
    <xf numFmtId="0" fontId="8" fillId="3" borderId="9" xfId="0" applyFont="1" applyFill="1" applyBorder="1" applyProtection="1"/>
    <xf numFmtId="0" fontId="8" fillId="3" borderId="0" xfId="0" applyFont="1" applyFill="1" applyBorder="1" applyAlignment="1" applyProtection="1">
      <alignment horizontal="center"/>
    </xf>
    <xf numFmtId="0" fontId="8" fillId="3" borderId="0" xfId="0" applyFont="1" applyFill="1" applyProtection="1"/>
    <xf numFmtId="0" fontId="9" fillId="3" borderId="0" xfId="0" applyFont="1" applyFill="1" applyBorder="1" applyAlignment="1" applyProtection="1">
      <alignment horizontal="center"/>
    </xf>
    <xf numFmtId="164" fontId="8" fillId="3" borderId="0" xfId="0" applyNumberFormat="1" applyFont="1" applyFill="1" applyBorder="1" applyProtection="1"/>
    <xf numFmtId="164" fontId="8" fillId="3" borderId="0" xfId="0" applyNumberFormat="1" applyFont="1" applyFill="1" applyBorder="1" applyAlignment="1" applyProtection="1">
      <alignment horizontal="right"/>
    </xf>
    <xf numFmtId="0" fontId="9" fillId="3" borderId="0" xfId="0" applyFont="1" applyFill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 wrapText="1"/>
    </xf>
    <xf numFmtId="0" fontId="15" fillId="3" borderId="5" xfId="0" applyFont="1" applyFill="1" applyBorder="1" applyAlignment="1" applyProtection="1">
      <alignment horizontal="left"/>
    </xf>
    <xf numFmtId="2" fontId="8" fillId="3" borderId="0" xfId="0" applyNumberFormat="1" applyFont="1" applyFill="1" applyBorder="1" applyAlignment="1" applyProtection="1">
      <alignment horizontal="right"/>
    </xf>
    <xf numFmtId="0" fontId="8" fillId="3" borderId="0" xfId="0" applyFont="1" applyFill="1" applyBorder="1" applyAlignment="1" applyProtection="1">
      <alignment horizontal="right"/>
    </xf>
    <xf numFmtId="164" fontId="8" fillId="3" borderId="6" xfId="0" applyNumberFormat="1" applyFont="1" applyFill="1" applyBorder="1" applyAlignment="1" applyProtection="1">
      <alignment horizontal="right"/>
    </xf>
    <xf numFmtId="0" fontId="8" fillId="3" borderId="0" xfId="0" applyFont="1" applyFill="1" applyBorder="1" applyAlignment="1" applyProtection="1">
      <alignment horizontal="left"/>
    </xf>
    <xf numFmtId="164" fontId="9" fillId="3" borderId="6" xfId="0" applyNumberFormat="1" applyFont="1" applyFill="1" applyBorder="1" applyProtection="1"/>
    <xf numFmtId="2" fontId="8" fillId="3" borderId="0" xfId="0" applyNumberFormat="1" applyFont="1" applyFill="1" applyBorder="1" applyAlignment="1" applyProtection="1">
      <alignment horizontal="center"/>
    </xf>
    <xf numFmtId="0" fontId="15" fillId="3" borderId="5" xfId="0" applyFont="1" applyFill="1" applyBorder="1" applyAlignment="1" applyProtection="1">
      <alignment horizontal="left"/>
    </xf>
    <xf numFmtId="0" fontId="15" fillId="3" borderId="6" xfId="0" applyFont="1" applyFill="1" applyBorder="1" applyAlignment="1" applyProtection="1"/>
    <xf numFmtId="2" fontId="8" fillId="3" borderId="0" xfId="0" applyNumberFormat="1" applyFont="1" applyFill="1" applyBorder="1" applyAlignment="1" applyProtection="1">
      <alignment horizontal="left" indent="1"/>
    </xf>
    <xf numFmtId="0" fontId="8" fillId="4" borderId="5" xfId="0" applyFont="1" applyFill="1" applyBorder="1" applyProtection="1">
      <protection locked="0"/>
    </xf>
    <xf numFmtId="2" fontId="8" fillId="4" borderId="0" xfId="0" applyNumberFormat="1" applyFont="1" applyFill="1" applyBorder="1" applyAlignment="1" applyProtection="1">
      <alignment horizontal="right"/>
      <protection locked="0"/>
    </xf>
    <xf numFmtId="165" fontId="8" fillId="4" borderId="0" xfId="0" applyNumberFormat="1" applyFont="1" applyFill="1" applyBorder="1" applyAlignment="1" applyProtection="1">
      <alignment horizontal="right"/>
      <protection locked="0"/>
    </xf>
    <xf numFmtId="7" fontId="8" fillId="4" borderId="0" xfId="2" applyNumberFormat="1" applyFont="1" applyFill="1" applyBorder="1" applyAlignment="1" applyProtection="1">
      <alignment horizontal="right"/>
      <protection locked="0"/>
    </xf>
    <xf numFmtId="1" fontId="8" fillId="4" borderId="0" xfId="0" applyNumberFormat="1" applyFont="1" applyFill="1" applyBorder="1" applyAlignment="1" applyProtection="1">
      <alignment horizontal="right"/>
      <protection locked="0"/>
    </xf>
    <xf numFmtId="0" fontId="8" fillId="4" borderId="0" xfId="0" applyFont="1" applyFill="1" applyBorder="1" applyProtection="1">
      <protection locked="0"/>
    </xf>
    <xf numFmtId="164" fontId="8" fillId="4" borderId="0" xfId="0" applyNumberFormat="1" applyFont="1" applyFill="1" applyBorder="1" applyProtection="1">
      <protection locked="0"/>
    </xf>
    <xf numFmtId="166" fontId="8" fillId="4" borderId="0" xfId="0" applyNumberFormat="1" applyFont="1" applyFill="1" applyBorder="1" applyProtection="1">
      <protection locked="0"/>
    </xf>
    <xf numFmtId="165" fontId="8" fillId="4" borderId="0" xfId="0" applyNumberFormat="1" applyFont="1" applyFill="1" applyBorder="1" applyProtection="1">
      <protection locked="0"/>
    </xf>
    <xf numFmtId="0" fontId="8" fillId="4" borderId="0" xfId="0" applyFont="1" applyFill="1" applyBorder="1" applyAlignment="1" applyProtection="1">
      <alignment horizontal="right"/>
      <protection locked="0"/>
    </xf>
    <xf numFmtId="164" fontId="8" fillId="4" borderId="0" xfId="0" applyNumberFormat="1" applyFont="1" applyFill="1" applyBorder="1" applyAlignment="1" applyProtection="1">
      <alignment horizontal="right"/>
      <protection locked="0"/>
    </xf>
    <xf numFmtId="0" fontId="13" fillId="3" borderId="8" xfId="0" applyFont="1" applyFill="1" applyBorder="1" applyAlignment="1" applyProtection="1">
      <alignment horizontal="center" wrapText="1"/>
    </xf>
    <xf numFmtId="0" fontId="13" fillId="3" borderId="9" xfId="0" applyFont="1" applyFill="1" applyBorder="1" applyAlignment="1" applyProtection="1">
      <alignment horizontal="center" wrapText="1"/>
    </xf>
    <xf numFmtId="0" fontId="13" fillId="3" borderId="8" xfId="0" applyFont="1" applyFill="1" applyBorder="1" applyAlignment="1" applyProtection="1">
      <alignment horizontal="right" wrapText="1"/>
    </xf>
    <xf numFmtId="0" fontId="13" fillId="3" borderId="8" xfId="0" applyFont="1" applyFill="1" applyBorder="1" applyAlignment="1" applyProtection="1">
      <alignment horizontal="left" wrapText="1" indent="2"/>
    </xf>
    <xf numFmtId="2" fontId="8" fillId="4" borderId="8" xfId="0" applyNumberFormat="1" applyFont="1" applyFill="1" applyBorder="1" applyAlignment="1" applyProtection="1">
      <alignment horizontal="right"/>
      <protection locked="0"/>
    </xf>
    <xf numFmtId="165" fontId="8" fillId="4" borderId="8" xfId="0" applyNumberFormat="1" applyFont="1" applyFill="1" applyBorder="1" applyAlignment="1" applyProtection="1">
      <alignment horizontal="right"/>
      <protection locked="0"/>
    </xf>
    <xf numFmtId="2" fontId="8" fillId="3" borderId="8" xfId="0" applyNumberFormat="1" applyFont="1" applyFill="1" applyBorder="1" applyAlignment="1" applyProtection="1">
      <alignment horizontal="right"/>
    </xf>
    <xf numFmtId="0" fontId="8" fillId="3" borderId="8" xfId="0" applyFont="1" applyFill="1" applyBorder="1" applyAlignment="1" applyProtection="1">
      <alignment horizontal="right"/>
    </xf>
    <xf numFmtId="164" fontId="8" fillId="3" borderId="9" xfId="0" applyNumberFormat="1" applyFont="1" applyFill="1" applyBorder="1" applyAlignment="1" applyProtection="1">
      <alignment horizontal="right"/>
    </xf>
    <xf numFmtId="7" fontId="8" fillId="3" borderId="0" xfId="0" applyNumberFormat="1" applyFont="1" applyFill="1" applyBorder="1" applyAlignment="1" applyProtection="1">
      <alignment horizontal="right"/>
    </xf>
    <xf numFmtId="0" fontId="8" fillId="3" borderId="5" xfId="0" applyFont="1" applyFill="1" applyBorder="1" applyAlignment="1" applyProtection="1">
      <alignment horizontal="left"/>
    </xf>
    <xf numFmtId="44" fontId="9" fillId="3" borderId="0" xfId="0" applyNumberFormat="1" applyFont="1" applyFill="1" applyBorder="1" applyAlignment="1" applyProtection="1">
      <alignment horizontal="center"/>
    </xf>
    <xf numFmtId="164" fontId="9" fillId="3" borderId="0" xfId="0" applyNumberFormat="1" applyFont="1" applyFill="1" applyBorder="1" applyProtection="1"/>
    <xf numFmtId="0" fontId="8" fillId="3" borderId="7" xfId="0" applyFont="1" applyFill="1" applyBorder="1" applyAlignment="1" applyProtection="1">
      <alignment horizontal="left"/>
    </xf>
    <xf numFmtId="164" fontId="9" fillId="3" borderId="8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8" fillId="3" borderId="0" xfId="0" applyFont="1" applyFill="1" applyBorder="1" applyAlignment="1" applyProtection="1">
      <alignment horizontal="left" indent="1"/>
    </xf>
    <xf numFmtId="0" fontId="8" fillId="3" borderId="0" xfId="0" applyFont="1" applyFill="1" applyBorder="1" applyAlignment="1" applyProtection="1">
      <alignment horizontal="left" indent="2"/>
    </xf>
    <xf numFmtId="0" fontId="8" fillId="3" borderId="8" xfId="0" applyFont="1" applyFill="1" applyBorder="1" applyAlignment="1" applyProtection="1">
      <alignment horizontal="left" indent="2"/>
    </xf>
    <xf numFmtId="0" fontId="9" fillId="3" borderId="0" xfId="0" applyFont="1" applyFill="1" applyAlignment="1" applyProtection="1">
      <alignment horizontal="left"/>
    </xf>
    <xf numFmtId="0" fontId="17" fillId="3" borderId="0" xfId="0" applyFont="1" applyFill="1" applyBorder="1" applyAlignment="1" applyProtection="1">
      <alignment horizontal="left"/>
    </xf>
    <xf numFmtId="0" fontId="15" fillId="3" borderId="5" xfId="0" applyFont="1" applyFill="1" applyBorder="1" applyProtection="1"/>
    <xf numFmtId="165" fontId="8" fillId="3" borderId="0" xfId="0" applyNumberFormat="1" applyFont="1" applyFill="1" applyBorder="1" applyProtection="1"/>
    <xf numFmtId="7" fontId="8" fillId="3" borderId="6" xfId="2" applyNumberFormat="1" applyFont="1" applyFill="1" applyBorder="1" applyProtection="1"/>
    <xf numFmtId="7" fontId="9" fillId="3" borderId="6" xfId="2" applyNumberFormat="1" applyFont="1" applyFill="1" applyBorder="1" applyAlignment="1" applyProtection="1">
      <alignment horizontal="center"/>
    </xf>
    <xf numFmtId="0" fontId="9" fillId="3" borderId="5" xfId="0" applyFont="1" applyFill="1" applyBorder="1" applyProtection="1"/>
    <xf numFmtId="0" fontId="6" fillId="3" borderId="0" xfId="0" applyFont="1" applyFill="1" applyBorder="1" applyAlignment="1" applyProtection="1">
      <alignment horizontal="center" wrapText="1"/>
    </xf>
    <xf numFmtId="44" fontId="8" fillId="3" borderId="6" xfId="2" applyFont="1" applyFill="1" applyBorder="1" applyAlignment="1" applyProtection="1">
      <alignment horizontal="right"/>
    </xf>
    <xf numFmtId="7" fontId="9" fillId="3" borderId="9" xfId="2" applyNumberFormat="1" applyFont="1" applyFill="1" applyBorder="1" applyProtection="1"/>
    <xf numFmtId="0" fontId="8" fillId="3" borderId="5" xfId="0" applyFont="1" applyFill="1" applyBorder="1" applyAlignment="1" applyProtection="1">
      <alignment horizontal="right"/>
    </xf>
    <xf numFmtId="165" fontId="9" fillId="3" borderId="0" xfId="0" applyNumberFormat="1" applyFont="1" applyFill="1" applyBorder="1" applyAlignment="1" applyProtection="1">
      <alignment horizontal="right"/>
    </xf>
    <xf numFmtId="165" fontId="8" fillId="3" borderId="8" xfId="0" applyNumberFormat="1" applyFont="1" applyFill="1" applyBorder="1" applyProtection="1"/>
    <xf numFmtId="0" fontId="8" fillId="3" borderId="6" xfId="0" applyFont="1" applyFill="1" applyBorder="1" applyAlignment="1" applyProtection="1">
      <alignment horizontal="right"/>
    </xf>
    <xf numFmtId="7" fontId="8" fillId="3" borderId="0" xfId="2" applyNumberFormat="1" applyFont="1" applyFill="1" applyBorder="1" applyProtection="1"/>
    <xf numFmtId="164" fontId="8" fillId="3" borderId="0" xfId="0" applyNumberFormat="1" applyFont="1" applyFill="1" applyBorder="1" applyAlignment="1" applyProtection="1"/>
    <xf numFmtId="0" fontId="8" fillId="3" borderId="0" xfId="0" applyFont="1" applyFill="1" applyBorder="1" applyAlignment="1" applyProtection="1"/>
    <xf numFmtId="44" fontId="8" fillId="3" borderId="0" xfId="2" applyFont="1" applyFill="1" applyBorder="1" applyProtection="1"/>
    <xf numFmtId="7" fontId="8" fillId="3" borderId="0" xfId="2" applyNumberFormat="1" applyFont="1" applyFill="1" applyBorder="1" applyAlignment="1" applyProtection="1">
      <alignment wrapText="1"/>
    </xf>
    <xf numFmtId="0" fontId="16" fillId="3" borderId="0" xfId="0" applyFont="1" applyFill="1" applyBorder="1" applyAlignment="1" applyProtection="1">
      <alignment horizontal="left" indent="1"/>
    </xf>
    <xf numFmtId="0" fontId="8" fillId="3" borderId="0" xfId="0" applyFont="1" applyFill="1" applyBorder="1" applyAlignment="1" applyProtection="1">
      <alignment horizontal="left" indent="1"/>
    </xf>
    <xf numFmtId="7" fontId="13" fillId="3" borderId="4" xfId="2" applyNumberFormat="1" applyFont="1" applyFill="1" applyBorder="1" applyAlignment="1" applyProtection="1">
      <alignment horizontal="center" wrapText="1"/>
    </xf>
    <xf numFmtId="0" fontId="8" fillId="3" borderId="0" xfId="0" applyFont="1" applyFill="1" applyBorder="1" applyAlignment="1" applyProtection="1">
      <alignment horizontal="right"/>
    </xf>
    <xf numFmtId="1" fontId="18" fillId="4" borderId="0" xfId="0" applyNumberFormat="1" applyFont="1" applyFill="1" applyBorder="1" applyAlignment="1" applyProtection="1">
      <alignment horizontal="right"/>
      <protection locked="0"/>
    </xf>
    <xf numFmtId="166" fontId="8" fillId="4" borderId="0" xfId="1" applyNumberFormat="1" applyFont="1" applyFill="1" applyBorder="1" applyAlignment="1" applyProtection="1">
      <protection locked="0"/>
    </xf>
    <xf numFmtId="7" fontId="8" fillId="4" borderId="0" xfId="2" applyNumberFormat="1" applyFont="1" applyFill="1" applyBorder="1" applyAlignment="1" applyProtection="1">
      <protection locked="0"/>
    </xf>
    <xf numFmtId="10" fontId="8" fillId="4" borderId="0" xfId="0" applyNumberFormat="1" applyFont="1" applyFill="1" applyBorder="1" applyProtection="1">
      <protection locked="0"/>
    </xf>
    <xf numFmtId="164" fontId="8" fillId="4" borderId="0" xfId="0" applyNumberFormat="1" applyFont="1" applyFill="1" applyBorder="1" applyAlignment="1" applyProtection="1">
      <protection locked="0"/>
    </xf>
    <xf numFmtId="2" fontId="13" fillId="3" borderId="0" xfId="0" applyNumberFormat="1" applyFont="1" applyFill="1" applyBorder="1" applyAlignment="1" applyProtection="1">
      <alignment horizontal="center" wrapText="1"/>
    </xf>
    <xf numFmtId="165" fontId="8" fillId="3" borderId="0" xfId="0" applyNumberFormat="1" applyFont="1" applyFill="1" applyBorder="1" applyAlignment="1" applyProtection="1"/>
    <xf numFmtId="14" fontId="19" fillId="3" borderId="0" xfId="0" applyNumberFormat="1" applyFont="1" applyFill="1" applyBorder="1" applyAlignment="1" applyProtection="1">
      <alignment horizontal="center"/>
    </xf>
    <xf numFmtId="1" fontId="8" fillId="3" borderId="0" xfId="0" applyNumberFormat="1" applyFont="1" applyFill="1" applyBorder="1" applyAlignment="1" applyProtection="1"/>
    <xf numFmtId="9" fontId="8" fillId="3" borderId="0" xfId="1" applyFont="1" applyFill="1" applyBorder="1" applyAlignment="1" applyProtection="1"/>
    <xf numFmtId="1" fontId="8" fillId="3" borderId="0" xfId="0" applyNumberFormat="1" applyFont="1" applyFill="1" applyBorder="1" applyProtection="1"/>
    <xf numFmtId="0" fontId="8" fillId="4" borderId="5" xfId="0" applyFont="1" applyFill="1" applyBorder="1" applyAlignment="1" applyProtection="1">
      <alignment horizontal="left"/>
      <protection locked="0"/>
    </xf>
    <xf numFmtId="165" fontId="8" fillId="3" borderId="6" xfId="0" applyNumberFormat="1" applyFont="1" applyFill="1" applyBorder="1" applyProtection="1"/>
    <xf numFmtId="7" fontId="9" fillId="3" borderId="9" xfId="2" applyNumberFormat="1" applyFont="1" applyFill="1" applyBorder="1" applyAlignment="1" applyProtection="1">
      <alignment horizontal="right"/>
    </xf>
    <xf numFmtId="165" fontId="8" fillId="4" borderId="0" xfId="0" applyNumberFormat="1" applyFont="1" applyFill="1" applyBorder="1" applyAlignment="1" applyProtection="1">
      <alignment horizontal="right"/>
      <protection locked="0"/>
    </xf>
    <xf numFmtId="0" fontId="8" fillId="3" borderId="5" xfId="0" applyFont="1" applyFill="1" applyBorder="1" applyAlignment="1" applyProtection="1"/>
    <xf numFmtId="2" fontId="8" fillId="3" borderId="8" xfId="0" applyNumberFormat="1" applyFont="1" applyFill="1" applyBorder="1" applyAlignment="1" applyProtection="1">
      <alignment horizontal="left" indent="1"/>
    </xf>
    <xf numFmtId="2" fontId="8" fillId="3" borderId="6" xfId="0" applyNumberFormat="1" applyFont="1" applyFill="1" applyBorder="1" applyAlignment="1" applyProtection="1">
      <alignment horizontal="right"/>
    </xf>
    <xf numFmtId="0" fontId="16" fillId="3" borderId="6" xfId="0" applyFont="1" applyFill="1" applyBorder="1" applyAlignment="1" applyProtection="1">
      <alignment horizontal="center"/>
    </xf>
    <xf numFmtId="165" fontId="8" fillId="3" borderId="9" xfId="0" applyNumberFormat="1" applyFont="1" applyFill="1" applyBorder="1" applyProtection="1"/>
    <xf numFmtId="0" fontId="0" fillId="3" borderId="0" xfId="0" applyFill="1"/>
    <xf numFmtId="0" fontId="0" fillId="3" borderId="6" xfId="0" applyFill="1" applyBorder="1"/>
    <xf numFmtId="7" fontId="8" fillId="3" borderId="0" xfId="2" applyNumberFormat="1" applyFont="1" applyFill="1" applyBorder="1" applyAlignment="1" applyProtection="1">
      <alignment horizontal="right"/>
    </xf>
    <xf numFmtId="44" fontId="8" fillId="3" borderId="0" xfId="2" applyFont="1" applyFill="1" applyBorder="1" applyAlignment="1" applyProtection="1">
      <alignment horizontal="right"/>
    </xf>
    <xf numFmtId="0" fontId="12" fillId="3" borderId="0" xfId="0" applyFont="1" applyFill="1" applyProtection="1"/>
    <xf numFmtId="0" fontId="3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right" vertical="center" indent="1"/>
    </xf>
    <xf numFmtId="0" fontId="5" fillId="3" borderId="0" xfId="0" applyFont="1" applyFill="1" applyBorder="1" applyAlignment="1">
      <alignment horizontal="right" vertical="center" indent="1"/>
    </xf>
    <xf numFmtId="0" fontId="5" fillId="3" borderId="6" xfId="0" applyFont="1" applyFill="1" applyBorder="1" applyAlignment="1">
      <alignment horizontal="right" vertical="center" indent="1"/>
    </xf>
    <xf numFmtId="0" fontId="5" fillId="3" borderId="7" xfId="0" applyFont="1" applyFill="1" applyBorder="1" applyAlignment="1">
      <alignment horizontal="right" vertical="center" indent="1"/>
    </xf>
    <xf numFmtId="0" fontId="5" fillId="3" borderId="8" xfId="0" applyFont="1" applyFill="1" applyBorder="1" applyAlignment="1">
      <alignment horizontal="right" vertical="center" indent="1"/>
    </xf>
    <xf numFmtId="0" fontId="5" fillId="3" borderId="9" xfId="0" applyFont="1" applyFill="1" applyBorder="1" applyAlignment="1">
      <alignment horizontal="right" vertical="center" indent="1"/>
    </xf>
    <xf numFmtId="0" fontId="3" fillId="3" borderId="5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/>
    </xf>
    <xf numFmtId="0" fontId="23" fillId="6" borderId="2" xfId="0" applyFont="1" applyFill="1" applyBorder="1" applyAlignment="1">
      <alignment horizontal="left"/>
    </xf>
    <xf numFmtId="0" fontId="23" fillId="6" borderId="3" xfId="0" applyFont="1" applyFill="1" applyBorder="1" applyAlignment="1">
      <alignment horizontal="left"/>
    </xf>
    <xf numFmtId="0" fontId="23" fillId="6" borderId="4" xfId="0" applyFont="1" applyFill="1" applyBorder="1" applyAlignment="1">
      <alignment horizontal="left"/>
    </xf>
    <xf numFmtId="0" fontId="21" fillId="5" borderId="2" xfId="0" applyFont="1" applyFill="1" applyBorder="1" applyAlignment="1" applyProtection="1">
      <alignment horizontal="left"/>
    </xf>
    <xf numFmtId="0" fontId="21" fillId="5" borderId="3" xfId="0" applyFont="1" applyFill="1" applyBorder="1" applyAlignment="1" applyProtection="1">
      <alignment horizontal="left"/>
    </xf>
    <xf numFmtId="0" fontId="21" fillId="5" borderId="4" xfId="0" applyFont="1" applyFill="1" applyBorder="1" applyAlignment="1" applyProtection="1">
      <alignment horizontal="left"/>
    </xf>
    <xf numFmtId="0" fontId="8" fillId="3" borderId="5" xfId="0" applyFont="1" applyFill="1" applyBorder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7" xfId="0" applyFont="1" applyFill="1" applyBorder="1" applyAlignment="1" applyProtection="1">
      <alignment horizontal="left"/>
    </xf>
    <xf numFmtId="0" fontId="8" fillId="3" borderId="8" xfId="0" applyFont="1" applyFill="1" applyBorder="1" applyAlignment="1" applyProtection="1">
      <alignment horizontal="left"/>
    </xf>
    <xf numFmtId="0" fontId="8" fillId="3" borderId="3" xfId="0" applyFont="1" applyFill="1" applyBorder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20" fillId="3" borderId="3" xfId="0" applyFont="1" applyFill="1" applyBorder="1" applyAlignment="1" applyProtection="1">
      <alignment horizontal="right" vertical="top"/>
    </xf>
    <xf numFmtId="0" fontId="20" fillId="3" borderId="0" xfId="0" applyFont="1" applyFill="1" applyBorder="1" applyAlignment="1" applyProtection="1">
      <alignment horizontal="right" vertical="top"/>
    </xf>
    <xf numFmtId="3" fontId="8" fillId="3" borderId="0" xfId="0" applyNumberFormat="1" applyFont="1" applyFill="1" applyBorder="1" applyAlignment="1" applyProtection="1">
      <alignment horizontal="left" indent="1"/>
    </xf>
    <xf numFmtId="3" fontId="8" fillId="3" borderId="6" xfId="0" applyNumberFormat="1" applyFont="1" applyFill="1" applyBorder="1" applyAlignment="1" applyProtection="1">
      <alignment horizontal="left" indent="1"/>
    </xf>
    <xf numFmtId="3" fontId="8" fillId="3" borderId="8" xfId="0" applyNumberFormat="1" applyFont="1" applyFill="1" applyBorder="1" applyAlignment="1" applyProtection="1">
      <alignment horizontal="left" indent="1"/>
    </xf>
    <xf numFmtId="3" fontId="8" fillId="3" borderId="9" xfId="0" applyNumberFormat="1" applyFont="1" applyFill="1" applyBorder="1" applyAlignment="1" applyProtection="1">
      <alignment horizontal="left" indent="1"/>
    </xf>
    <xf numFmtId="0" fontId="8" fillId="3" borderId="5" xfId="0" applyFont="1" applyFill="1" applyBorder="1" applyAlignment="1" applyProtection="1">
      <alignment horizontal="left" indent="2"/>
    </xf>
    <xf numFmtId="0" fontId="8" fillId="3" borderId="0" xfId="0" applyFont="1" applyFill="1" applyBorder="1" applyAlignment="1" applyProtection="1">
      <alignment horizontal="left" indent="2"/>
    </xf>
    <xf numFmtId="0" fontId="8" fillId="3" borderId="0" xfId="0" applyFont="1" applyFill="1" applyBorder="1" applyAlignment="1" applyProtection="1">
      <alignment horizontal="right"/>
    </xf>
    <xf numFmtId="0" fontId="8" fillId="3" borderId="0" xfId="0" applyFont="1" applyFill="1" applyBorder="1" applyAlignment="1" applyProtection="1">
      <alignment horizontal="left" indent="1"/>
    </xf>
    <xf numFmtId="165" fontId="8" fillId="3" borderId="6" xfId="0" applyNumberFormat="1" applyFont="1" applyFill="1" applyBorder="1" applyAlignment="1" applyProtection="1">
      <alignment horizontal="right"/>
    </xf>
    <xf numFmtId="0" fontId="22" fillId="3" borderId="0" xfId="0" applyFont="1" applyFill="1" applyBorder="1" applyAlignment="1" applyProtection="1">
      <alignment horizontal="left" indent="1"/>
    </xf>
    <xf numFmtId="0" fontId="22" fillId="3" borderId="6" xfId="0" applyFont="1" applyFill="1" applyBorder="1" applyAlignment="1" applyProtection="1">
      <alignment horizontal="left" indent="1"/>
    </xf>
    <xf numFmtId="165" fontId="8" fillId="4" borderId="0" xfId="0" applyNumberFormat="1" applyFont="1" applyFill="1" applyBorder="1" applyAlignment="1" applyProtection="1">
      <alignment horizontal="right"/>
      <protection locked="0"/>
    </xf>
    <xf numFmtId="165" fontId="8" fillId="3" borderId="0" xfId="0" applyNumberFormat="1" applyFont="1" applyFill="1" applyBorder="1" applyAlignment="1" applyProtection="1">
      <alignment horizontal="right"/>
    </xf>
    <xf numFmtId="2" fontId="9" fillId="3" borderId="0" xfId="0" applyNumberFormat="1" applyFont="1" applyFill="1" applyBorder="1" applyAlignment="1" applyProtection="1">
      <alignment horizontal="center" wrapText="1"/>
    </xf>
    <xf numFmtId="2" fontId="9" fillId="3" borderId="6" xfId="0" applyNumberFormat="1" applyFont="1" applyFill="1" applyBorder="1" applyAlignment="1" applyProtection="1">
      <alignment horizontal="center" wrapText="1"/>
    </xf>
    <xf numFmtId="0" fontId="10" fillId="3" borderId="5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left"/>
    </xf>
    <xf numFmtId="164" fontId="8" fillId="3" borderId="8" xfId="0" applyNumberFormat="1" applyFont="1" applyFill="1" applyBorder="1" applyAlignment="1" applyProtection="1">
      <alignment horizontal="right"/>
    </xf>
    <xf numFmtId="0" fontId="21" fillId="2" borderId="2" xfId="0" applyFont="1" applyFill="1" applyBorder="1" applyAlignment="1" applyProtection="1">
      <alignment horizontal="left"/>
    </xf>
    <xf numFmtId="0" fontId="21" fillId="2" borderId="3" xfId="0" applyFont="1" applyFill="1" applyBorder="1" applyAlignment="1" applyProtection="1">
      <alignment horizontal="left"/>
    </xf>
    <xf numFmtId="0" fontId="21" fillId="2" borderId="4" xfId="0" applyFont="1" applyFill="1" applyBorder="1" applyAlignment="1" applyProtection="1">
      <alignment horizontal="left"/>
    </xf>
    <xf numFmtId="0" fontId="9" fillId="3" borderId="5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left"/>
    </xf>
    <xf numFmtId="0" fontId="9" fillId="3" borderId="6" xfId="0" applyFont="1" applyFill="1" applyBorder="1" applyAlignment="1" applyProtection="1">
      <alignment horizontal="left"/>
    </xf>
    <xf numFmtId="0" fontId="8" fillId="3" borderId="6" xfId="0" applyFont="1" applyFill="1" applyBorder="1" applyAlignment="1" applyProtection="1">
      <alignment horizontal="left"/>
    </xf>
    <xf numFmtId="0" fontId="8" fillId="3" borderId="5" xfId="0" applyFont="1" applyFill="1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Border="1" applyAlignment="1" applyProtection="1">
      <alignment horizontal="center"/>
    </xf>
    <xf numFmtId="0" fontId="8" fillId="3" borderId="8" xfId="0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left" indent="1"/>
    </xf>
    <xf numFmtId="44" fontId="8" fillId="3" borderId="8" xfId="2" applyFont="1" applyFill="1" applyBorder="1" applyAlignment="1" applyProtection="1">
      <alignment horizontal="right"/>
    </xf>
    <xf numFmtId="0" fontId="15" fillId="3" borderId="5" xfId="0" applyFont="1" applyFill="1" applyBorder="1" applyAlignment="1" applyProtection="1">
      <alignment horizontal="left"/>
    </xf>
    <xf numFmtId="0" fontId="15" fillId="3" borderId="0" xfId="0" applyFont="1" applyFill="1" applyBorder="1" applyAlignment="1" applyProtection="1">
      <alignment horizontal="left"/>
    </xf>
    <xf numFmtId="0" fontId="8" fillId="4" borderId="5" xfId="0" applyFont="1" applyFill="1" applyBorder="1" applyAlignment="1" applyProtection="1">
      <alignment horizontal="left"/>
      <protection locked="0"/>
    </xf>
    <xf numFmtId="0" fontId="8" fillId="4" borderId="0" xfId="0" applyFont="1" applyFill="1" applyBorder="1" applyAlignment="1" applyProtection="1">
      <alignment horizontal="left"/>
      <protection locked="0"/>
    </xf>
    <xf numFmtId="0" fontId="8" fillId="3" borderId="5" xfId="0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center"/>
    </xf>
    <xf numFmtId="0" fontId="9" fillId="3" borderId="5" xfId="0" applyFont="1" applyFill="1" applyBorder="1" applyAlignment="1" applyProtection="1">
      <alignment horizontal="right"/>
    </xf>
    <xf numFmtId="0" fontId="9" fillId="3" borderId="0" xfId="0" applyFont="1" applyFill="1" applyBorder="1" applyAlignment="1" applyProtection="1">
      <alignment horizontal="right"/>
    </xf>
    <xf numFmtId="0" fontId="7" fillId="5" borderId="2" xfId="0" applyFont="1" applyFill="1" applyBorder="1" applyAlignment="1" applyProtection="1">
      <alignment horizontal="left"/>
    </xf>
    <xf numFmtId="0" fontId="7" fillId="5" borderId="3" xfId="0" applyFont="1" applyFill="1" applyBorder="1" applyAlignment="1" applyProtection="1">
      <alignment horizontal="left"/>
    </xf>
    <xf numFmtId="0" fontId="7" fillId="5" borderId="4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left" vertical="center"/>
    </xf>
    <xf numFmtId="0" fontId="8" fillId="3" borderId="0" xfId="0" applyFont="1" applyFill="1" applyBorder="1" applyAlignment="1" applyProtection="1">
      <alignment horizontal="left" vertical="center"/>
    </xf>
    <xf numFmtId="7" fontId="9" fillId="3" borderId="8" xfId="2" applyNumberFormat="1" applyFont="1" applyFill="1" applyBorder="1" applyAlignment="1" applyProtection="1">
      <alignment horizontal="right"/>
    </xf>
    <xf numFmtId="7" fontId="9" fillId="3" borderId="9" xfId="2" applyNumberFormat="1" applyFont="1" applyFill="1" applyBorder="1" applyAlignment="1" applyProtection="1">
      <alignment horizontal="right"/>
    </xf>
    <xf numFmtId="0" fontId="9" fillId="3" borderId="7" xfId="0" applyFont="1" applyFill="1" applyBorder="1" applyAlignment="1" applyProtection="1">
      <alignment horizontal="left"/>
    </xf>
    <xf numFmtId="0" fontId="9" fillId="3" borderId="8" xfId="0" applyFont="1" applyFill="1" applyBorder="1" applyAlignment="1" applyProtection="1">
      <alignment horizontal="left"/>
    </xf>
    <xf numFmtId="0" fontId="15" fillId="0" borderId="5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/>
    </xf>
    <xf numFmtId="0" fontId="8" fillId="3" borderId="3" xfId="0" applyFont="1" applyFill="1" applyBorder="1" applyAlignment="1" applyProtection="1">
      <alignment horizontal="right"/>
    </xf>
    <xf numFmtId="0" fontId="15" fillId="3" borderId="6" xfId="0" applyFont="1" applyFill="1" applyBorder="1" applyAlignment="1" applyProtection="1">
      <alignment horizontal="left"/>
    </xf>
    <xf numFmtId="0" fontId="8" fillId="3" borderId="7" xfId="0" applyFont="1" applyFill="1" applyBorder="1" applyAlignment="1" applyProtection="1">
      <alignment horizontal="center"/>
    </xf>
    <xf numFmtId="0" fontId="8" fillId="3" borderId="8" xfId="0" applyFont="1" applyFill="1" applyBorder="1" applyAlignment="1" applyProtection="1">
      <alignment horizontal="center"/>
    </xf>
    <xf numFmtId="0" fontId="8" fillId="3" borderId="9" xfId="0" applyFont="1" applyFill="1" applyBorder="1" applyAlignment="1" applyProtection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29</xdr:row>
      <xdr:rowOff>38100</xdr:rowOff>
    </xdr:from>
    <xdr:to>
      <xdr:col>4</xdr:col>
      <xdr:colOff>117573</xdr:colOff>
      <xdr:row>32</xdr:row>
      <xdr:rowOff>15240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5600700"/>
          <a:ext cx="1822548" cy="548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100</xdr:row>
      <xdr:rowOff>0</xdr:rowOff>
    </xdr:from>
    <xdr:ext cx="323850" cy="0"/>
    <xdr:pic>
      <xdr:nvPicPr>
        <xdr:cNvPr id="2" name="Picture 6" descr="Research+logo7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17074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38099</xdr:colOff>
      <xdr:row>106</xdr:row>
      <xdr:rowOff>104775</xdr:rowOff>
    </xdr:from>
    <xdr:to>
      <xdr:col>1</xdr:col>
      <xdr:colOff>1876425</xdr:colOff>
      <xdr:row>109</xdr:row>
      <xdr:rowOff>53340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49" y="24212550"/>
          <a:ext cx="1838326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izzou 2">
      <a:dk1>
        <a:srgbClr val="000000"/>
      </a:dk1>
      <a:lt1>
        <a:sysClr val="window" lastClr="FFFFFF"/>
      </a:lt1>
      <a:dk2>
        <a:srgbClr val="000000"/>
      </a:dk2>
      <a:lt2>
        <a:srgbClr val="FBEEC9"/>
      </a:lt2>
      <a:accent1>
        <a:srgbClr val="CC9933"/>
      </a:accent1>
      <a:accent2>
        <a:srgbClr val="666666"/>
      </a:accent2>
      <a:accent3>
        <a:srgbClr val="FFFFFF"/>
      </a:accent3>
      <a:accent4>
        <a:srgbClr val="FFFFCC"/>
      </a:accent4>
      <a:accent5>
        <a:srgbClr val="000000"/>
      </a:accent5>
      <a:accent6>
        <a:srgbClr val="F7E09E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L33"/>
  <sheetViews>
    <sheetView workbookViewId="0">
      <selection activeCell="N19" sqref="N19"/>
    </sheetView>
  </sheetViews>
  <sheetFormatPr defaultRowHeight="15" x14ac:dyDescent="0.2"/>
  <cols>
    <col min="1" max="1" width="7.7109375" style="1" customWidth="1"/>
    <col min="2" max="11" width="9.140625" style="1"/>
    <col min="12" max="12" width="9.85546875" style="1" customWidth="1"/>
    <col min="13" max="16384" width="9.140625" style="1"/>
  </cols>
  <sheetData>
    <row r="2" spans="2:12" ht="20.25" x14ac:dyDescent="0.3">
      <c r="B2" s="126" t="s">
        <v>85</v>
      </c>
      <c r="C2" s="127"/>
      <c r="D2" s="127"/>
      <c r="E2" s="127"/>
      <c r="F2" s="127"/>
      <c r="G2" s="127"/>
      <c r="H2" s="127"/>
      <c r="I2" s="127"/>
      <c r="J2" s="127"/>
      <c r="K2" s="127"/>
      <c r="L2" s="128"/>
    </row>
    <row r="3" spans="2:12" x14ac:dyDescent="0.2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10"/>
    </row>
    <row r="4" spans="2:12" x14ac:dyDescent="0.2">
      <c r="B4" s="122" t="s">
        <v>127</v>
      </c>
      <c r="C4" s="123"/>
      <c r="D4" s="123"/>
      <c r="E4" s="123"/>
      <c r="F4" s="123"/>
      <c r="G4" s="123"/>
      <c r="H4" s="123"/>
      <c r="I4" s="123"/>
      <c r="J4" s="123"/>
      <c r="K4" s="123"/>
      <c r="L4" s="124"/>
    </row>
    <row r="5" spans="2:12" x14ac:dyDescent="0.2">
      <c r="B5" s="122"/>
      <c r="C5" s="123"/>
      <c r="D5" s="123"/>
      <c r="E5" s="123"/>
      <c r="F5" s="123"/>
      <c r="G5" s="123"/>
      <c r="H5" s="123"/>
      <c r="I5" s="123"/>
      <c r="J5" s="123"/>
      <c r="K5" s="123"/>
      <c r="L5" s="124"/>
    </row>
    <row r="6" spans="2:12" x14ac:dyDescent="0.2">
      <c r="B6" s="122"/>
      <c r="C6" s="123"/>
      <c r="D6" s="123"/>
      <c r="E6" s="123"/>
      <c r="F6" s="123"/>
      <c r="G6" s="123"/>
      <c r="H6" s="123"/>
      <c r="I6" s="123"/>
      <c r="J6" s="123"/>
      <c r="K6" s="123"/>
      <c r="L6" s="124"/>
    </row>
    <row r="7" spans="2:12" ht="15.75" x14ac:dyDescent="0.25">
      <c r="B7" s="119" t="s">
        <v>81</v>
      </c>
      <c r="C7" s="120"/>
      <c r="D7" s="120"/>
      <c r="E7" s="120"/>
      <c r="F7" s="120"/>
      <c r="G7" s="120"/>
      <c r="H7" s="120"/>
      <c r="I7" s="120"/>
      <c r="J7" s="120"/>
      <c r="K7" s="120"/>
      <c r="L7" s="121"/>
    </row>
    <row r="8" spans="2:12" x14ac:dyDescent="0.2">
      <c r="B8" s="117" t="s">
        <v>32</v>
      </c>
      <c r="C8" s="118"/>
      <c r="D8" s="118"/>
      <c r="E8" s="118"/>
      <c r="F8" s="118"/>
      <c r="G8" s="118"/>
      <c r="H8" s="118"/>
      <c r="I8" s="118"/>
      <c r="J8" s="118"/>
      <c r="K8" s="118"/>
      <c r="L8" s="125"/>
    </row>
    <row r="9" spans="2:12" x14ac:dyDescent="0.2">
      <c r="B9" s="117" t="s">
        <v>51</v>
      </c>
      <c r="C9" s="118"/>
      <c r="D9" s="118"/>
      <c r="E9" s="118"/>
      <c r="F9" s="118"/>
      <c r="G9" s="118"/>
      <c r="H9" s="118"/>
      <c r="I9" s="118"/>
      <c r="J9" s="118"/>
      <c r="K9" s="118"/>
      <c r="L9" s="125"/>
    </row>
    <row r="10" spans="2:12" x14ac:dyDescent="0.2">
      <c r="B10" s="117" t="s">
        <v>7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25"/>
    </row>
    <row r="11" spans="2:12" x14ac:dyDescent="0.2">
      <c r="B11" s="117"/>
      <c r="C11" s="118"/>
      <c r="D11" s="118"/>
      <c r="E11" s="118"/>
      <c r="F11" s="118"/>
      <c r="G11" s="118"/>
      <c r="H11" s="118"/>
      <c r="I11" s="118"/>
      <c r="J11" s="118"/>
      <c r="K11" s="118"/>
      <c r="L11" s="125"/>
    </row>
    <row r="12" spans="2:12" x14ac:dyDescent="0.2">
      <c r="B12" s="117" t="s">
        <v>82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25"/>
    </row>
    <row r="13" spans="2:12" x14ac:dyDescent="0.2">
      <c r="B13" s="117" t="s">
        <v>128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25"/>
    </row>
    <row r="14" spans="2:12" x14ac:dyDescent="0.2">
      <c r="B14" s="117" t="s">
        <v>83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25"/>
    </row>
    <row r="15" spans="2:12" x14ac:dyDescent="0.2"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10"/>
    </row>
    <row r="16" spans="2:12" x14ac:dyDescent="0.2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10"/>
    </row>
    <row r="17" spans="2:12" ht="15.75" x14ac:dyDescent="0.25">
      <c r="B17" s="119" t="s">
        <v>84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1"/>
    </row>
    <row r="18" spans="2:12" x14ac:dyDescent="0.2">
      <c r="B18" s="122" t="s">
        <v>129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4"/>
    </row>
    <row r="19" spans="2:12" x14ac:dyDescent="0.2">
      <c r="B19" s="122"/>
      <c r="C19" s="123"/>
      <c r="D19" s="123"/>
      <c r="E19" s="123"/>
      <c r="F19" s="123"/>
      <c r="G19" s="123"/>
      <c r="H19" s="123"/>
      <c r="I19" s="123"/>
      <c r="J19" s="123"/>
      <c r="K19" s="123"/>
      <c r="L19" s="124"/>
    </row>
    <row r="20" spans="2:12" x14ac:dyDescent="0.2">
      <c r="B20" s="108"/>
      <c r="C20" s="109"/>
      <c r="D20" s="109"/>
      <c r="E20" s="109"/>
      <c r="F20" s="109"/>
      <c r="G20" s="109"/>
      <c r="H20" s="109"/>
      <c r="I20" s="109"/>
      <c r="J20" s="109"/>
      <c r="K20" s="109"/>
      <c r="L20" s="110"/>
    </row>
    <row r="21" spans="2:12" x14ac:dyDescent="0.2">
      <c r="B21" s="117" t="s">
        <v>86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25"/>
    </row>
    <row r="22" spans="2:12" x14ac:dyDescent="0.2">
      <c r="B22" s="108"/>
      <c r="C22" s="109"/>
      <c r="D22" s="109"/>
      <c r="E22" s="109"/>
      <c r="F22" s="109"/>
      <c r="G22" s="109"/>
      <c r="H22" s="109"/>
      <c r="I22" s="109" t="s">
        <v>88</v>
      </c>
      <c r="J22" s="109"/>
      <c r="K22" s="109"/>
      <c r="L22" s="110"/>
    </row>
    <row r="23" spans="2:12" x14ac:dyDescent="0.2">
      <c r="B23" s="117" t="s">
        <v>87</v>
      </c>
      <c r="C23" s="118"/>
      <c r="D23" s="118"/>
      <c r="E23" s="118"/>
      <c r="F23" s="118"/>
      <c r="G23" s="118"/>
      <c r="H23" s="118"/>
      <c r="I23" s="3">
        <v>0.4</v>
      </c>
      <c r="J23" s="2"/>
      <c r="K23" s="109"/>
      <c r="L23" s="110"/>
    </row>
    <row r="24" spans="2:12" x14ac:dyDescent="0.2">
      <c r="B24" s="117" t="s">
        <v>90</v>
      </c>
      <c r="C24" s="118"/>
      <c r="D24" s="118"/>
      <c r="E24" s="118"/>
      <c r="F24" s="118"/>
      <c r="G24" s="118"/>
      <c r="H24" s="118"/>
      <c r="I24" s="3">
        <v>0.15</v>
      </c>
      <c r="J24" s="2"/>
      <c r="K24" s="109"/>
      <c r="L24" s="110"/>
    </row>
    <row r="25" spans="2:12" x14ac:dyDescent="0.2">
      <c r="B25" s="117" t="s">
        <v>89</v>
      </c>
      <c r="C25" s="118"/>
      <c r="D25" s="118"/>
      <c r="E25" s="118"/>
      <c r="F25" s="118"/>
      <c r="G25" s="118"/>
      <c r="H25" s="118"/>
      <c r="I25" s="3">
        <v>0.25</v>
      </c>
      <c r="J25" s="2"/>
      <c r="K25" s="109"/>
      <c r="L25" s="110"/>
    </row>
    <row r="26" spans="2:12" x14ac:dyDescent="0.2">
      <c r="B26" s="117" t="s">
        <v>131</v>
      </c>
      <c r="C26" s="118"/>
      <c r="D26" s="118"/>
      <c r="E26" s="118"/>
      <c r="F26" s="118"/>
      <c r="G26" s="118"/>
      <c r="H26" s="118"/>
      <c r="I26" s="3">
        <v>7.0000000000000007E-2</v>
      </c>
      <c r="J26" s="2"/>
      <c r="K26" s="109"/>
      <c r="L26" s="110"/>
    </row>
    <row r="27" spans="2:12" x14ac:dyDescent="0.2">
      <c r="B27" s="108"/>
      <c r="C27" s="109"/>
      <c r="D27" s="109"/>
      <c r="E27" s="109"/>
      <c r="F27" s="109"/>
      <c r="G27" s="109"/>
      <c r="H27" s="109"/>
      <c r="I27" s="109"/>
      <c r="J27" s="109"/>
      <c r="K27" s="109"/>
      <c r="L27" s="110"/>
    </row>
    <row r="28" spans="2:12" x14ac:dyDescent="0.2">
      <c r="B28" s="108" t="s">
        <v>99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10"/>
    </row>
    <row r="29" spans="2:12" x14ac:dyDescent="0.2">
      <c r="B29" s="111" t="s">
        <v>132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3"/>
    </row>
    <row r="30" spans="2:12" x14ac:dyDescent="0.2">
      <c r="B30" s="111"/>
      <c r="C30" s="112"/>
      <c r="D30" s="112"/>
      <c r="E30" s="112"/>
      <c r="F30" s="112"/>
      <c r="G30" s="112"/>
      <c r="H30" s="112"/>
      <c r="I30" s="112"/>
      <c r="J30" s="112"/>
      <c r="K30" s="112"/>
      <c r="L30" s="113"/>
    </row>
    <row r="31" spans="2:12" x14ac:dyDescent="0.2">
      <c r="B31" s="111"/>
      <c r="C31" s="112"/>
      <c r="D31" s="112"/>
      <c r="E31" s="112"/>
      <c r="F31" s="112"/>
      <c r="G31" s="112"/>
      <c r="H31" s="112"/>
      <c r="I31" s="112"/>
      <c r="J31" s="112"/>
      <c r="K31" s="112"/>
      <c r="L31" s="113"/>
    </row>
    <row r="32" spans="2:12" x14ac:dyDescent="0.2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3"/>
    </row>
    <row r="33" spans="2:12" x14ac:dyDescent="0.2">
      <c r="B33" s="114"/>
      <c r="C33" s="115"/>
      <c r="D33" s="115"/>
      <c r="E33" s="115"/>
      <c r="F33" s="115"/>
      <c r="G33" s="115"/>
      <c r="H33" s="115"/>
      <c r="I33" s="115"/>
      <c r="J33" s="115"/>
      <c r="K33" s="115"/>
      <c r="L33" s="116"/>
    </row>
  </sheetData>
  <sheetProtection sheet="1" objects="1" scenarios="1"/>
  <mergeCells count="30">
    <mergeCell ref="B15:L16"/>
    <mergeCell ref="B2:L2"/>
    <mergeCell ref="B4:L6"/>
    <mergeCell ref="B3:L3"/>
    <mergeCell ref="B7:L7"/>
    <mergeCell ref="B8:L8"/>
    <mergeCell ref="B9:L9"/>
    <mergeCell ref="B10:L10"/>
    <mergeCell ref="B11:L11"/>
    <mergeCell ref="B12:L12"/>
    <mergeCell ref="B13:L13"/>
    <mergeCell ref="B14:L14"/>
    <mergeCell ref="B17:L17"/>
    <mergeCell ref="B18:L19"/>
    <mergeCell ref="B20:L20"/>
    <mergeCell ref="B21:L21"/>
    <mergeCell ref="I22:J22"/>
    <mergeCell ref="B22:H22"/>
    <mergeCell ref="K22:L22"/>
    <mergeCell ref="B27:L27"/>
    <mergeCell ref="B28:L28"/>
    <mergeCell ref="B29:L33"/>
    <mergeCell ref="B23:H23"/>
    <mergeCell ref="B24:H24"/>
    <mergeCell ref="B25:H25"/>
    <mergeCell ref="B26:H26"/>
    <mergeCell ref="K23:L23"/>
    <mergeCell ref="K24:L24"/>
    <mergeCell ref="K25:L25"/>
    <mergeCell ref="K26:L26"/>
  </mergeCells>
  <pageMargins left="0.7" right="0.7" top="0.75" bottom="0.75" header="0.3" footer="0.3"/>
  <pageSetup orientation="portrait" r:id="rId1"/>
  <customProperties>
    <customPr name="SSCSheetTrackingNo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tabSelected="1" topLeftCell="A19" workbookViewId="0">
      <selection activeCell="L114" sqref="L114"/>
    </sheetView>
  </sheetViews>
  <sheetFormatPr defaultRowHeight="12.75" x14ac:dyDescent="0.2"/>
  <cols>
    <col min="1" max="1" width="7.7109375" style="103" customWidth="1"/>
    <col min="2" max="2" width="31.5703125" style="103" customWidth="1"/>
    <col min="3" max="3" width="18.28515625" style="103" customWidth="1"/>
    <col min="4" max="4" width="13.42578125" style="103" customWidth="1"/>
    <col min="5" max="5" width="12.140625" style="103" customWidth="1"/>
    <col min="6" max="6" width="11.140625" style="103" customWidth="1"/>
    <col min="7" max="7" width="12.7109375" style="103" customWidth="1"/>
    <col min="8" max="8" width="11.42578125" style="103" customWidth="1"/>
    <col min="9" max="9" width="10.7109375" style="103" customWidth="1"/>
    <col min="10" max="16384" width="9.140625" style="103"/>
  </cols>
  <sheetData>
    <row r="1" spans="1:9" ht="15" customHeight="1" x14ac:dyDescent="0.25">
      <c r="A1" s="13"/>
      <c r="B1" s="13"/>
      <c r="C1" s="13"/>
      <c r="D1" s="13"/>
      <c r="E1" s="13"/>
      <c r="F1" s="13"/>
      <c r="G1" s="13"/>
      <c r="H1" s="13"/>
      <c r="I1" s="13"/>
    </row>
    <row r="2" spans="1:9" ht="21" x14ac:dyDescent="0.35">
      <c r="A2" s="13"/>
      <c r="B2" s="179" t="s">
        <v>52</v>
      </c>
      <c r="C2" s="180"/>
      <c r="D2" s="180"/>
      <c r="E2" s="180"/>
      <c r="F2" s="180"/>
      <c r="G2" s="180"/>
      <c r="H2" s="180"/>
      <c r="I2" s="181"/>
    </row>
    <row r="3" spans="1:9" ht="16.5" thickBot="1" x14ac:dyDescent="0.3">
      <c r="A3" s="13"/>
      <c r="B3" s="175"/>
      <c r="C3" s="176"/>
      <c r="D3" s="176"/>
      <c r="E3" s="182"/>
      <c r="F3" s="182"/>
      <c r="G3" s="176"/>
      <c r="H3" s="176"/>
      <c r="I3" s="183"/>
    </row>
    <row r="4" spans="1:9" ht="19.5" thickBot="1" x14ac:dyDescent="0.3">
      <c r="A4" s="13"/>
      <c r="B4" s="184" t="s">
        <v>80</v>
      </c>
      <c r="C4" s="185"/>
      <c r="D4" s="185"/>
      <c r="E4" s="5">
        <v>6</v>
      </c>
      <c r="F4" s="7" t="s">
        <v>1</v>
      </c>
      <c r="G4" s="176"/>
      <c r="H4" s="176"/>
      <c r="I4" s="183"/>
    </row>
    <row r="5" spans="1:9" ht="15.75" x14ac:dyDescent="0.25">
      <c r="A5" s="13"/>
      <c r="B5" s="194"/>
      <c r="C5" s="195"/>
      <c r="D5" s="195"/>
      <c r="E5" s="195"/>
      <c r="F5" s="195"/>
      <c r="G5" s="195"/>
      <c r="H5" s="195"/>
      <c r="I5" s="196"/>
    </row>
    <row r="6" spans="1:9" ht="15.75" x14ac:dyDescent="0.25">
      <c r="A6" s="13"/>
      <c r="B6" s="6"/>
      <c r="C6" s="6"/>
      <c r="D6" s="6"/>
      <c r="E6" s="6"/>
      <c r="F6" s="6"/>
      <c r="G6" s="6"/>
      <c r="H6" s="12"/>
      <c r="I6" s="6"/>
    </row>
    <row r="7" spans="1:9" ht="21" x14ac:dyDescent="0.35">
      <c r="A7" s="13"/>
      <c r="B7" s="129" t="s">
        <v>32</v>
      </c>
      <c r="C7" s="130"/>
      <c r="D7" s="130"/>
      <c r="E7" s="130"/>
      <c r="F7" s="130"/>
      <c r="G7" s="130"/>
      <c r="H7" s="130"/>
      <c r="I7" s="131"/>
    </row>
    <row r="8" spans="1:9" ht="15.75" x14ac:dyDescent="0.25">
      <c r="A8" s="13"/>
      <c r="B8" s="175"/>
      <c r="C8" s="176"/>
      <c r="D8" s="176"/>
      <c r="E8" s="176"/>
      <c r="F8" s="176"/>
      <c r="G8" s="176"/>
      <c r="H8" s="176"/>
      <c r="I8" s="183"/>
    </row>
    <row r="9" spans="1:9" ht="60.75" x14ac:dyDescent="0.25">
      <c r="A9" s="13"/>
      <c r="B9" s="8"/>
      <c r="C9" s="41" t="s">
        <v>106</v>
      </c>
      <c r="D9" s="43" t="s">
        <v>30</v>
      </c>
      <c r="E9" s="43" t="s">
        <v>42</v>
      </c>
      <c r="F9" s="44" t="s">
        <v>4</v>
      </c>
      <c r="G9" s="41" t="s">
        <v>123</v>
      </c>
      <c r="H9" s="41" t="s">
        <v>107</v>
      </c>
      <c r="I9" s="42" t="s">
        <v>108</v>
      </c>
    </row>
    <row r="10" spans="1:9" ht="15.75" x14ac:dyDescent="0.25">
      <c r="A10" s="13"/>
      <c r="B10" s="171" t="s">
        <v>101</v>
      </c>
      <c r="C10" s="172"/>
      <c r="D10" s="172"/>
      <c r="E10" s="172"/>
      <c r="F10" s="172"/>
      <c r="G10" s="172"/>
      <c r="H10" s="172"/>
      <c r="I10" s="28"/>
    </row>
    <row r="11" spans="1:9" ht="15.75" x14ac:dyDescent="0.25">
      <c r="A11" s="13"/>
      <c r="B11" s="30" t="s">
        <v>12</v>
      </c>
      <c r="C11" s="31"/>
      <c r="D11" s="31">
        <v>0.85</v>
      </c>
      <c r="E11" s="32">
        <v>150</v>
      </c>
      <c r="F11" s="29" t="s">
        <v>109</v>
      </c>
      <c r="G11" s="21" t="str">
        <f>IF(C11="","",C11*D11)</f>
        <v/>
      </c>
      <c r="H11" s="22" t="str">
        <f>IF(C11=0, "",C11*30.5)</f>
        <v/>
      </c>
      <c r="I11" s="23" t="str">
        <f>IF(C11=0,"",(H11/2000)*E11)</f>
        <v/>
      </c>
    </row>
    <row r="12" spans="1:9" ht="15.75" x14ac:dyDescent="0.25">
      <c r="A12" s="13"/>
      <c r="B12" s="30" t="s">
        <v>13</v>
      </c>
      <c r="C12" s="31">
        <v>30</v>
      </c>
      <c r="D12" s="31">
        <v>0.85</v>
      </c>
      <c r="E12" s="32">
        <v>125</v>
      </c>
      <c r="F12" s="29" t="s">
        <v>109</v>
      </c>
      <c r="G12" s="21">
        <f>IF(C12="","",C12*D12)</f>
        <v>25.5</v>
      </c>
      <c r="H12" s="22">
        <f>IF(C12=0, "",C12*30.5)</f>
        <v>915</v>
      </c>
      <c r="I12" s="23">
        <f t="shared" ref="I12:I22" si="0">IF(C12=0,"",(H12/2000)*E12)</f>
        <v>57.1875</v>
      </c>
    </row>
    <row r="13" spans="1:9" ht="15.75" x14ac:dyDescent="0.25">
      <c r="A13" s="13"/>
      <c r="B13" s="30" t="s">
        <v>14</v>
      </c>
      <c r="C13" s="31"/>
      <c r="D13" s="31">
        <v>0.85</v>
      </c>
      <c r="E13" s="32">
        <v>85</v>
      </c>
      <c r="F13" s="29" t="s">
        <v>109</v>
      </c>
      <c r="G13" s="21" t="str">
        <f>IF(C13="","",C13*D13)</f>
        <v/>
      </c>
      <c r="H13" s="22" t="str">
        <f>IF(C13=0, "",C13*30.5)</f>
        <v/>
      </c>
      <c r="I13" s="23" t="str">
        <f t="shared" si="0"/>
        <v/>
      </c>
    </row>
    <row r="14" spans="1:9" ht="15.75" x14ac:dyDescent="0.25">
      <c r="A14" s="13"/>
      <c r="B14" s="30" t="s">
        <v>15</v>
      </c>
      <c r="C14" s="31"/>
      <c r="D14" s="31">
        <v>0.85</v>
      </c>
      <c r="E14" s="32">
        <v>75</v>
      </c>
      <c r="F14" s="29" t="s">
        <v>109</v>
      </c>
      <c r="G14" s="21" t="str">
        <f>IF(C14="","",C14*D14)</f>
        <v/>
      </c>
      <c r="H14" s="22" t="str">
        <f>IF(C14=0, "",C14*30.5)</f>
        <v/>
      </c>
      <c r="I14" s="23" t="str">
        <f t="shared" si="0"/>
        <v/>
      </c>
    </row>
    <row r="15" spans="1:9" ht="15.75" x14ac:dyDescent="0.25">
      <c r="A15" s="13"/>
      <c r="B15" s="30" t="s">
        <v>49</v>
      </c>
      <c r="C15" s="31"/>
      <c r="D15" s="31">
        <v>0.85</v>
      </c>
      <c r="E15" s="32">
        <v>80</v>
      </c>
      <c r="F15" s="29" t="s">
        <v>109</v>
      </c>
      <c r="G15" s="21" t="str">
        <f>IF(C15="","",C15*D15)</f>
        <v/>
      </c>
      <c r="H15" s="22" t="str">
        <f>IF(C15=0, "",C15*30.5)</f>
        <v/>
      </c>
      <c r="I15" s="23" t="str">
        <f t="shared" si="0"/>
        <v/>
      </c>
    </row>
    <row r="16" spans="1:9" ht="15.75" x14ac:dyDescent="0.25">
      <c r="A16" s="13"/>
      <c r="B16" s="190" t="s">
        <v>100</v>
      </c>
      <c r="C16" s="191"/>
      <c r="D16" s="191"/>
      <c r="E16" s="191"/>
      <c r="F16" s="191"/>
      <c r="G16" s="191"/>
      <c r="H16" s="191"/>
      <c r="I16" s="23" t="str">
        <f t="shared" si="0"/>
        <v/>
      </c>
    </row>
    <row r="17" spans="1:9" ht="15.75" x14ac:dyDescent="0.25">
      <c r="A17" s="13"/>
      <c r="B17" s="30" t="s">
        <v>9</v>
      </c>
      <c r="C17" s="31"/>
      <c r="D17" s="31">
        <v>0.9</v>
      </c>
      <c r="E17" s="32">
        <v>360</v>
      </c>
      <c r="F17" s="29" t="s">
        <v>109</v>
      </c>
      <c r="G17" s="21" t="str">
        <f t="shared" ref="G17:G22" si="1">IF(C17="","",C17*D17)</f>
        <v/>
      </c>
      <c r="H17" s="22" t="str">
        <f t="shared" ref="H17:H22" si="2">IF(C17=0, "",C17*30.5)</f>
        <v/>
      </c>
      <c r="I17" s="23" t="str">
        <f t="shared" si="0"/>
        <v/>
      </c>
    </row>
    <row r="18" spans="1:9" ht="15.75" x14ac:dyDescent="0.25">
      <c r="A18" s="13"/>
      <c r="B18" s="30" t="s">
        <v>10</v>
      </c>
      <c r="C18" s="31">
        <v>5</v>
      </c>
      <c r="D18" s="31">
        <v>0.9</v>
      </c>
      <c r="E18" s="32">
        <v>175</v>
      </c>
      <c r="F18" s="29" t="s">
        <v>109</v>
      </c>
      <c r="G18" s="21">
        <f t="shared" si="1"/>
        <v>4.5</v>
      </c>
      <c r="H18" s="22">
        <f t="shared" si="2"/>
        <v>152.5</v>
      </c>
      <c r="I18" s="23">
        <f t="shared" si="0"/>
        <v>13.34375</v>
      </c>
    </row>
    <row r="19" spans="1:9" ht="15.75" x14ac:dyDescent="0.25">
      <c r="A19" s="13"/>
      <c r="B19" s="30" t="s">
        <v>11</v>
      </c>
      <c r="C19" s="31"/>
      <c r="D19" s="31">
        <v>0.9</v>
      </c>
      <c r="E19" s="32">
        <v>165</v>
      </c>
      <c r="F19" s="29" t="s">
        <v>109</v>
      </c>
      <c r="G19" s="21" t="str">
        <f t="shared" si="1"/>
        <v/>
      </c>
      <c r="H19" s="22" t="str">
        <f t="shared" si="2"/>
        <v/>
      </c>
      <c r="I19" s="23" t="str">
        <f t="shared" si="0"/>
        <v/>
      </c>
    </row>
    <row r="20" spans="1:9" ht="15.75" x14ac:dyDescent="0.25">
      <c r="A20" s="13"/>
      <c r="B20" s="30" t="s">
        <v>5</v>
      </c>
      <c r="C20" s="31"/>
      <c r="D20" s="31">
        <v>0.9</v>
      </c>
      <c r="E20" s="32">
        <v>175</v>
      </c>
      <c r="F20" s="29" t="s">
        <v>109</v>
      </c>
      <c r="G20" s="21" t="str">
        <f t="shared" si="1"/>
        <v/>
      </c>
      <c r="H20" s="22" t="str">
        <f t="shared" si="2"/>
        <v/>
      </c>
      <c r="I20" s="23" t="str">
        <f t="shared" si="0"/>
        <v/>
      </c>
    </row>
    <row r="21" spans="1:9" ht="15.75" x14ac:dyDescent="0.25">
      <c r="A21" s="13"/>
      <c r="B21" s="30"/>
      <c r="C21" s="31"/>
      <c r="D21" s="31">
        <v>0.9</v>
      </c>
      <c r="E21" s="32"/>
      <c r="F21" s="29" t="s">
        <v>109</v>
      </c>
      <c r="G21" s="21" t="str">
        <f t="shared" si="1"/>
        <v/>
      </c>
      <c r="H21" s="22" t="str">
        <f t="shared" si="2"/>
        <v/>
      </c>
      <c r="I21" s="23" t="str">
        <f t="shared" si="0"/>
        <v/>
      </c>
    </row>
    <row r="22" spans="1:9" ht="15.75" x14ac:dyDescent="0.25">
      <c r="A22" s="13"/>
      <c r="B22" s="30" t="s">
        <v>48</v>
      </c>
      <c r="C22" s="45">
        <v>0.25</v>
      </c>
      <c r="D22" s="45">
        <v>0.9</v>
      </c>
      <c r="E22" s="46">
        <v>1000</v>
      </c>
      <c r="F22" s="99" t="s">
        <v>109</v>
      </c>
      <c r="G22" s="47">
        <f t="shared" si="1"/>
        <v>0.22500000000000001</v>
      </c>
      <c r="H22" s="48">
        <f t="shared" si="2"/>
        <v>7.625</v>
      </c>
      <c r="I22" s="49">
        <f t="shared" si="0"/>
        <v>3.8125</v>
      </c>
    </row>
    <row r="23" spans="1:9" ht="15.75" x14ac:dyDescent="0.25">
      <c r="A23" s="13"/>
      <c r="B23" s="98"/>
      <c r="C23" s="76"/>
      <c r="D23" s="76"/>
      <c r="E23" s="76"/>
      <c r="F23" s="192" t="s">
        <v>60</v>
      </c>
      <c r="G23" s="192"/>
      <c r="H23" s="192"/>
      <c r="I23" s="25">
        <f>SUM(I11:I22)</f>
        <v>74.34375</v>
      </c>
    </row>
    <row r="24" spans="1:9" ht="15.75" x14ac:dyDescent="0.25">
      <c r="A24" s="13"/>
      <c r="B24" s="171" t="s">
        <v>58</v>
      </c>
      <c r="C24" s="172"/>
      <c r="D24" s="172"/>
      <c r="E24" s="172"/>
      <c r="F24" s="172"/>
      <c r="G24" s="172"/>
      <c r="H24" s="172"/>
      <c r="I24" s="193"/>
    </row>
    <row r="25" spans="1:9" ht="15.75" x14ac:dyDescent="0.25">
      <c r="A25" s="13"/>
      <c r="B25" s="132" t="s">
        <v>55</v>
      </c>
      <c r="C25" s="133"/>
      <c r="D25" s="133"/>
      <c r="E25" s="31">
        <v>0.5</v>
      </c>
      <c r="F25" s="14"/>
      <c r="G25" s="14"/>
      <c r="H25" s="14"/>
      <c r="I25" s="9"/>
    </row>
    <row r="26" spans="1:9" ht="15.75" x14ac:dyDescent="0.25">
      <c r="A26" s="13"/>
      <c r="B26" s="132" t="s">
        <v>57</v>
      </c>
      <c r="C26" s="133"/>
      <c r="D26" s="133"/>
      <c r="E26" s="33">
        <v>25</v>
      </c>
      <c r="F26" s="14"/>
      <c r="G26" s="14"/>
      <c r="H26" s="14"/>
      <c r="I26" s="9"/>
    </row>
    <row r="27" spans="1:9" ht="15.75" x14ac:dyDescent="0.25">
      <c r="A27" s="13"/>
      <c r="B27" s="132" t="s">
        <v>56</v>
      </c>
      <c r="C27" s="133"/>
      <c r="D27" s="133"/>
      <c r="E27" s="34">
        <v>50</v>
      </c>
      <c r="F27" s="14"/>
      <c r="G27" s="14"/>
      <c r="H27" s="14"/>
      <c r="I27" s="9"/>
    </row>
    <row r="28" spans="1:9" ht="15.75" x14ac:dyDescent="0.25">
      <c r="A28" s="13"/>
      <c r="B28" s="177" t="s">
        <v>59</v>
      </c>
      <c r="C28" s="178"/>
      <c r="D28" s="178"/>
      <c r="E28" s="50">
        <f>E25*E26/E27</f>
        <v>0.25</v>
      </c>
      <c r="F28" s="14"/>
      <c r="G28" s="14"/>
      <c r="H28" s="14"/>
      <c r="I28" s="9"/>
    </row>
    <row r="29" spans="1:9" ht="15.75" x14ac:dyDescent="0.25">
      <c r="A29" s="13"/>
      <c r="B29" s="51"/>
      <c r="C29" s="14"/>
      <c r="D29" s="14"/>
      <c r="E29" s="52"/>
      <c r="F29" s="14"/>
      <c r="G29" s="14"/>
      <c r="H29" s="14"/>
      <c r="I29" s="9"/>
    </row>
    <row r="30" spans="1:9" ht="15.75" x14ac:dyDescent="0.25">
      <c r="A30" s="13"/>
      <c r="B30" s="161" t="s">
        <v>20</v>
      </c>
      <c r="C30" s="162"/>
      <c r="D30" s="162"/>
      <c r="E30" s="162"/>
      <c r="F30" s="6"/>
      <c r="G30" s="6"/>
      <c r="H30" s="6"/>
      <c r="I30" s="9"/>
    </row>
    <row r="31" spans="1:9" ht="15.75" x14ac:dyDescent="0.25">
      <c r="A31" s="13"/>
      <c r="B31" s="51" t="s">
        <v>17</v>
      </c>
      <c r="C31" s="53">
        <f>C32*E4</f>
        <v>491.8125</v>
      </c>
      <c r="D31" s="58" t="s">
        <v>2</v>
      </c>
      <c r="E31" s="6"/>
      <c r="F31" s="6"/>
      <c r="G31" s="6"/>
      <c r="H31" s="6"/>
      <c r="I31" s="9"/>
    </row>
    <row r="32" spans="1:9" ht="15.75" x14ac:dyDescent="0.25">
      <c r="A32" s="13"/>
      <c r="B32" s="51" t="s">
        <v>18</v>
      </c>
      <c r="C32" s="53">
        <f>SUM(I11:I22)+(30.5*E28)</f>
        <v>81.96875</v>
      </c>
      <c r="D32" s="58" t="s">
        <v>2</v>
      </c>
      <c r="E32" s="6"/>
      <c r="F32" s="6"/>
      <c r="G32" s="6"/>
      <c r="H32" s="6"/>
      <c r="I32" s="9"/>
    </row>
    <row r="33" spans="1:9" ht="15.75" x14ac:dyDescent="0.25">
      <c r="A33" s="13"/>
      <c r="B33" s="54" t="s">
        <v>19</v>
      </c>
      <c r="C33" s="55">
        <f>(C32/30.5)</f>
        <v>2.6875</v>
      </c>
      <c r="D33" s="59" t="s">
        <v>2</v>
      </c>
      <c r="E33" s="10"/>
      <c r="F33" s="10"/>
      <c r="G33" s="10"/>
      <c r="H33" s="10"/>
      <c r="I33" s="11"/>
    </row>
    <row r="34" spans="1:9" ht="15.75" x14ac:dyDescent="0.25">
      <c r="A34" s="13"/>
      <c r="B34" s="60"/>
      <c r="C34" s="13"/>
      <c r="D34" s="13"/>
      <c r="E34" s="13"/>
      <c r="F34" s="13"/>
      <c r="G34" s="13"/>
      <c r="H34" s="13"/>
      <c r="I34" s="13"/>
    </row>
    <row r="35" spans="1:9" ht="21" x14ac:dyDescent="0.35">
      <c r="A35" s="13"/>
      <c r="B35" s="129" t="s">
        <v>51</v>
      </c>
      <c r="C35" s="130"/>
      <c r="D35" s="130"/>
      <c r="E35" s="130"/>
      <c r="F35" s="130"/>
      <c r="G35" s="130"/>
      <c r="H35" s="130"/>
      <c r="I35" s="131"/>
    </row>
    <row r="36" spans="1:9" ht="15.75" x14ac:dyDescent="0.25">
      <c r="A36" s="13"/>
      <c r="B36" s="171" t="s">
        <v>0</v>
      </c>
      <c r="C36" s="172"/>
      <c r="D36" s="172"/>
      <c r="E36" s="79"/>
      <c r="F36" s="80"/>
      <c r="G36" s="6"/>
      <c r="H36" s="6"/>
      <c r="I36" s="73" t="s">
        <v>63</v>
      </c>
    </row>
    <row r="37" spans="1:9" ht="15.75" x14ac:dyDescent="0.25">
      <c r="A37" s="13"/>
      <c r="B37" s="132" t="s">
        <v>24</v>
      </c>
      <c r="C37" s="133"/>
      <c r="D37" s="35">
        <v>250</v>
      </c>
      <c r="E37" s="147" t="s">
        <v>110</v>
      </c>
      <c r="F37" s="147"/>
      <c r="G37" s="6"/>
      <c r="H37" s="77"/>
      <c r="I37" s="9"/>
    </row>
    <row r="38" spans="1:9" ht="15.75" x14ac:dyDescent="0.25">
      <c r="A38" s="13"/>
      <c r="B38" s="132" t="s">
        <v>21</v>
      </c>
      <c r="C38" s="133"/>
      <c r="D38" s="35">
        <v>35</v>
      </c>
      <c r="E38" s="147" t="s">
        <v>112</v>
      </c>
      <c r="F38" s="147"/>
      <c r="G38" s="6"/>
      <c r="H38" s="77"/>
      <c r="I38" s="9"/>
    </row>
    <row r="39" spans="1:9" ht="15.75" x14ac:dyDescent="0.25">
      <c r="A39" s="13"/>
      <c r="B39" s="132" t="s">
        <v>23</v>
      </c>
      <c r="C39" s="133"/>
      <c r="D39" s="36">
        <v>4</v>
      </c>
      <c r="E39" s="147" t="s">
        <v>113</v>
      </c>
      <c r="F39" s="147"/>
      <c r="G39" s="6"/>
      <c r="H39" s="77"/>
      <c r="I39" s="9"/>
    </row>
    <row r="40" spans="1:9" ht="15.75" x14ac:dyDescent="0.25">
      <c r="A40" s="13"/>
      <c r="B40" s="132" t="s">
        <v>68</v>
      </c>
      <c r="C40" s="133"/>
      <c r="D40" s="63">
        <f>D37*D39*2</f>
        <v>2000</v>
      </c>
      <c r="E40" s="147" t="s">
        <v>114</v>
      </c>
      <c r="F40" s="147"/>
      <c r="G40" s="4"/>
      <c r="H40" s="6"/>
      <c r="I40" s="9"/>
    </row>
    <row r="41" spans="1:9" ht="15.75" x14ac:dyDescent="0.25">
      <c r="A41" s="13"/>
      <c r="B41" s="175"/>
      <c r="C41" s="176"/>
      <c r="D41" s="176"/>
      <c r="E41" s="147"/>
      <c r="F41" s="147"/>
      <c r="G41" s="157" t="s">
        <v>64</v>
      </c>
      <c r="H41" s="157"/>
      <c r="I41" s="69">
        <f>D40/D38</f>
        <v>57.142857142857146</v>
      </c>
    </row>
    <row r="42" spans="1:9" ht="15.75" x14ac:dyDescent="0.25">
      <c r="A42" s="13"/>
      <c r="B42" s="171" t="s">
        <v>22</v>
      </c>
      <c r="C42" s="172"/>
      <c r="D42" s="172"/>
      <c r="E42" s="147"/>
      <c r="F42" s="147"/>
      <c r="G42" s="6"/>
      <c r="H42" s="74"/>
      <c r="I42" s="9"/>
    </row>
    <row r="43" spans="1:9" ht="15.75" x14ac:dyDescent="0.25">
      <c r="A43" s="13"/>
      <c r="B43" s="132" t="s">
        <v>6</v>
      </c>
      <c r="C43" s="133"/>
      <c r="D43" s="36">
        <v>100</v>
      </c>
      <c r="E43" s="147" t="s">
        <v>115</v>
      </c>
      <c r="F43" s="147"/>
      <c r="G43" s="6"/>
      <c r="H43" s="74"/>
      <c r="I43" s="9"/>
    </row>
    <row r="44" spans="1:9" ht="15.75" x14ac:dyDescent="0.25">
      <c r="A44" s="13"/>
      <c r="B44" s="132" t="s">
        <v>61</v>
      </c>
      <c r="C44" s="133"/>
      <c r="D44" s="36">
        <v>12</v>
      </c>
      <c r="E44" s="147" t="s">
        <v>2</v>
      </c>
      <c r="F44" s="147"/>
      <c r="G44" s="6"/>
      <c r="H44" s="74"/>
      <c r="I44" s="9"/>
    </row>
    <row r="45" spans="1:9" ht="15.75" x14ac:dyDescent="0.25">
      <c r="A45" s="13"/>
      <c r="B45" s="175"/>
      <c r="C45" s="176"/>
      <c r="D45" s="176"/>
      <c r="E45" s="147"/>
      <c r="F45" s="147"/>
      <c r="G45" s="168" t="s">
        <v>65</v>
      </c>
      <c r="H45" s="168"/>
      <c r="I45" s="69">
        <f>(D43/D38)*2+D44</f>
        <v>17.714285714285715</v>
      </c>
    </row>
    <row r="46" spans="1:9" ht="15.75" x14ac:dyDescent="0.25">
      <c r="A46" s="13"/>
      <c r="B46" s="171" t="s">
        <v>70</v>
      </c>
      <c r="C46" s="172"/>
      <c r="D46" s="172"/>
      <c r="E46" s="147"/>
      <c r="F46" s="147"/>
      <c r="G46" s="6"/>
      <c r="H46" s="74"/>
      <c r="I46" s="9"/>
    </row>
    <row r="47" spans="1:9" ht="15.75" x14ac:dyDescent="0.25">
      <c r="A47" s="13"/>
      <c r="B47" s="132" t="s">
        <v>26</v>
      </c>
      <c r="C47" s="133"/>
      <c r="D47" s="37">
        <v>0.01</v>
      </c>
      <c r="E47" s="147" t="s">
        <v>111</v>
      </c>
      <c r="F47" s="147"/>
      <c r="G47" s="6"/>
      <c r="H47" s="74"/>
      <c r="I47" s="9"/>
    </row>
    <row r="48" spans="1:9" ht="15.75" x14ac:dyDescent="0.25">
      <c r="A48" s="13"/>
      <c r="B48" s="132" t="s">
        <v>69</v>
      </c>
      <c r="C48" s="133"/>
      <c r="D48" s="38">
        <v>1100</v>
      </c>
      <c r="E48" s="147" t="s">
        <v>2</v>
      </c>
      <c r="F48" s="147"/>
      <c r="G48" s="6"/>
      <c r="H48" s="74"/>
      <c r="I48" s="9"/>
    </row>
    <row r="49" spans="1:9" ht="15.75" x14ac:dyDescent="0.25">
      <c r="A49" s="13"/>
      <c r="B49" s="175"/>
      <c r="C49" s="176"/>
      <c r="D49" s="176"/>
      <c r="E49" s="147"/>
      <c r="F49" s="147"/>
      <c r="G49" s="170" t="s">
        <v>66</v>
      </c>
      <c r="H49" s="170"/>
      <c r="I49" s="69">
        <f>D48*D47</f>
        <v>11</v>
      </c>
    </row>
    <row r="50" spans="1:9" ht="15.75" x14ac:dyDescent="0.25">
      <c r="A50" s="13"/>
      <c r="B50" s="171" t="s">
        <v>8</v>
      </c>
      <c r="C50" s="172"/>
      <c r="D50" s="172"/>
      <c r="E50" s="147"/>
      <c r="F50" s="147"/>
      <c r="G50" s="6"/>
      <c r="H50" s="74"/>
      <c r="I50" s="9"/>
    </row>
    <row r="51" spans="1:9" ht="15.75" x14ac:dyDescent="0.25">
      <c r="A51" s="13"/>
      <c r="B51" s="173" t="s">
        <v>71</v>
      </c>
      <c r="C51" s="174"/>
      <c r="D51" s="36">
        <v>30</v>
      </c>
      <c r="E51" s="147" t="s">
        <v>116</v>
      </c>
      <c r="F51" s="147"/>
      <c r="G51" s="6"/>
      <c r="H51" s="78"/>
      <c r="I51" s="9"/>
    </row>
    <row r="52" spans="1:9" ht="15.75" x14ac:dyDescent="0.25">
      <c r="A52" s="13"/>
      <c r="B52" s="173" t="s">
        <v>72</v>
      </c>
      <c r="C52" s="174"/>
      <c r="D52" s="39">
        <v>3</v>
      </c>
      <c r="E52" s="169" t="s">
        <v>1</v>
      </c>
      <c r="F52" s="169"/>
      <c r="G52" s="6"/>
      <c r="H52" s="6"/>
      <c r="I52" s="9"/>
    </row>
    <row r="53" spans="1:9" ht="15.75" x14ac:dyDescent="0.25">
      <c r="A53" s="13"/>
      <c r="B53" s="165"/>
      <c r="C53" s="166"/>
      <c r="D53" s="166"/>
      <c r="E53" s="167"/>
      <c r="F53" s="167"/>
      <c r="G53" s="157" t="s">
        <v>67</v>
      </c>
      <c r="H53" s="157"/>
      <c r="I53" s="69">
        <f>D51*D52</f>
        <v>90</v>
      </c>
    </row>
    <row r="54" spans="1:9" ht="60" x14ac:dyDescent="0.25">
      <c r="A54" s="13"/>
      <c r="B54" s="66" t="s">
        <v>33</v>
      </c>
      <c r="C54" s="67" t="s">
        <v>102</v>
      </c>
      <c r="D54" s="19" t="s">
        <v>43</v>
      </c>
      <c r="E54" s="19" t="s">
        <v>25</v>
      </c>
      <c r="F54" s="19" t="s">
        <v>107</v>
      </c>
      <c r="G54" s="17" t="s">
        <v>130</v>
      </c>
      <c r="H54" s="6"/>
      <c r="I54" s="81"/>
    </row>
    <row r="55" spans="1:9" ht="15.75" x14ac:dyDescent="0.25">
      <c r="A55" s="13"/>
      <c r="B55" s="27" t="s">
        <v>16</v>
      </c>
      <c r="C55" s="6"/>
      <c r="D55" s="6"/>
      <c r="E55" s="6"/>
      <c r="F55" s="17"/>
      <c r="G55" s="6"/>
      <c r="H55" s="6"/>
      <c r="I55" s="65"/>
    </row>
    <row r="56" spans="1:9" ht="15.75" x14ac:dyDescent="0.25">
      <c r="A56" s="13"/>
      <c r="B56" s="94" t="s">
        <v>5</v>
      </c>
      <c r="C56" s="31">
        <v>0</v>
      </c>
      <c r="D56" s="97">
        <v>0</v>
      </c>
      <c r="E56" s="35">
        <v>0</v>
      </c>
      <c r="F56" s="82" t="str">
        <f>IF(C56=0, "",C56*30.5)</f>
        <v/>
      </c>
      <c r="G56" s="105" t="str">
        <f>IF(C56=0,"",(F56/2000)*D56*E56)</f>
        <v/>
      </c>
      <c r="H56" s="6"/>
      <c r="I56" s="104"/>
    </row>
    <row r="57" spans="1:9" ht="15.75" x14ac:dyDescent="0.25">
      <c r="A57" s="13"/>
      <c r="B57" s="94" t="s">
        <v>36</v>
      </c>
      <c r="C57" s="31">
        <v>0</v>
      </c>
      <c r="D57" s="97">
        <v>0</v>
      </c>
      <c r="E57" s="35">
        <v>0</v>
      </c>
      <c r="F57" s="82" t="str">
        <f t="shared" ref="F57:F59" si="3">IF(C57=0, "",C57*30.5)</f>
        <v/>
      </c>
      <c r="G57" s="105" t="str">
        <f>IF(C57=0,"",(F57/2000)*D57*E57)</f>
        <v/>
      </c>
      <c r="H57" s="6"/>
      <c r="I57" s="104"/>
    </row>
    <row r="58" spans="1:9" ht="15.75" x14ac:dyDescent="0.25">
      <c r="A58" s="13"/>
      <c r="B58" s="94" t="s">
        <v>62</v>
      </c>
      <c r="C58" s="31">
        <v>0</v>
      </c>
      <c r="D58" s="97">
        <v>0</v>
      </c>
      <c r="E58" s="35">
        <v>0</v>
      </c>
      <c r="F58" s="82" t="str">
        <f t="shared" si="3"/>
        <v/>
      </c>
      <c r="G58" s="105" t="str">
        <f>IF(C58=0,"",(F58/2000)*D58*E58)</f>
        <v/>
      </c>
      <c r="H58" s="6"/>
      <c r="I58" s="104"/>
    </row>
    <row r="59" spans="1:9" ht="15.75" x14ac:dyDescent="0.25">
      <c r="A59" s="13"/>
      <c r="B59" s="94" t="s">
        <v>48</v>
      </c>
      <c r="C59" s="31">
        <v>0.25</v>
      </c>
      <c r="D59" s="97">
        <v>800</v>
      </c>
      <c r="E59" s="39">
        <v>5</v>
      </c>
      <c r="F59" s="82">
        <f t="shared" si="3"/>
        <v>7.625</v>
      </c>
      <c r="G59" s="105">
        <f>IF(C59=0,"",(F59/2000)*D59*E59)</f>
        <v>15.25</v>
      </c>
      <c r="H59" s="6"/>
      <c r="I59" s="104"/>
    </row>
    <row r="60" spans="1:9" ht="15.75" x14ac:dyDescent="0.25">
      <c r="A60" s="13"/>
      <c r="B60" s="70"/>
      <c r="C60" s="16"/>
      <c r="D60" s="82"/>
      <c r="E60" s="16"/>
      <c r="F60" s="4"/>
      <c r="G60" s="168" t="s">
        <v>73</v>
      </c>
      <c r="H60" s="168"/>
      <c r="I60" s="96">
        <f>SUM(G56:G59)</f>
        <v>15.25</v>
      </c>
    </row>
    <row r="61" spans="1:9" ht="15.75" x14ac:dyDescent="0.25">
      <c r="A61" s="13"/>
      <c r="B61" s="27" t="s">
        <v>3</v>
      </c>
      <c r="C61" s="56"/>
      <c r="D61" s="71"/>
      <c r="E61" s="6"/>
      <c r="F61" s="82" t="str">
        <f>IF(C61=0, "",C61*30.5)</f>
        <v/>
      </c>
      <c r="G61" s="6"/>
      <c r="H61" s="6"/>
      <c r="I61" s="68"/>
    </row>
    <row r="62" spans="1:9" ht="15.75" x14ac:dyDescent="0.25">
      <c r="A62" s="13"/>
      <c r="B62" s="94" t="s">
        <v>44</v>
      </c>
      <c r="C62" s="31">
        <v>35</v>
      </c>
      <c r="D62" s="97">
        <v>60</v>
      </c>
      <c r="E62" s="35">
        <v>2</v>
      </c>
      <c r="F62" s="82">
        <f>IF(C62=0, "",C62*30.5)</f>
        <v>1067.5</v>
      </c>
      <c r="G62" s="106">
        <f>IF(C62=0,"",(F62/2000)*D62*E62)</f>
        <v>64.05</v>
      </c>
      <c r="H62" s="6"/>
      <c r="I62" s="104"/>
    </row>
    <row r="63" spans="1:9" ht="15.75" x14ac:dyDescent="0.25">
      <c r="A63" s="13"/>
      <c r="B63" s="94" t="s">
        <v>14</v>
      </c>
      <c r="C63" s="31">
        <v>0</v>
      </c>
      <c r="D63" s="97">
        <v>0</v>
      </c>
      <c r="E63" s="35">
        <v>2</v>
      </c>
      <c r="F63" s="82" t="str">
        <f t="shared" ref="F63:F65" si="4">IF(C63=0, "",C63*30.5)</f>
        <v/>
      </c>
      <c r="G63" s="106" t="str">
        <f>IF(C63=0,"",(F63/2000)*D63*E63)</f>
        <v/>
      </c>
      <c r="H63" s="6"/>
      <c r="I63" s="104"/>
    </row>
    <row r="64" spans="1:9" ht="15.75" x14ac:dyDescent="0.25">
      <c r="A64" s="13"/>
      <c r="B64" s="94" t="s">
        <v>50</v>
      </c>
      <c r="C64" s="31">
        <v>0</v>
      </c>
      <c r="D64" s="97">
        <v>50</v>
      </c>
      <c r="E64" s="35">
        <v>2</v>
      </c>
      <c r="F64" s="82" t="str">
        <f t="shared" si="4"/>
        <v/>
      </c>
      <c r="G64" s="105" t="str">
        <f>IF(C64=0,"",(F64/2000)*D64*E64)</f>
        <v/>
      </c>
      <c r="H64" s="6"/>
      <c r="I64" s="104"/>
    </row>
    <row r="65" spans="1:9" ht="15.75" x14ac:dyDescent="0.25">
      <c r="A65" s="13"/>
      <c r="B65" s="94" t="s">
        <v>49</v>
      </c>
      <c r="C65" s="31">
        <v>0</v>
      </c>
      <c r="D65" s="97">
        <v>70</v>
      </c>
      <c r="E65" s="35">
        <v>2</v>
      </c>
      <c r="F65" s="82" t="str">
        <f t="shared" si="4"/>
        <v/>
      </c>
      <c r="G65" s="105" t="str">
        <f>IF(C65=0,"",(F65/2000)*D65*E65)</f>
        <v/>
      </c>
      <c r="H65" s="6"/>
      <c r="I65" s="104"/>
    </row>
    <row r="66" spans="1:9" ht="15.75" x14ac:dyDescent="0.25">
      <c r="A66" s="13"/>
      <c r="B66" s="8"/>
      <c r="C66" s="6"/>
      <c r="D66" s="6"/>
      <c r="E66" s="6"/>
      <c r="F66" s="4"/>
      <c r="G66" s="157" t="s">
        <v>74</v>
      </c>
      <c r="H66" s="157"/>
      <c r="I66" s="69">
        <f>SUM(G62:G65)</f>
        <v>64.05</v>
      </c>
    </row>
    <row r="67" spans="1:9" ht="15.75" x14ac:dyDescent="0.25">
      <c r="A67" s="13"/>
      <c r="B67" s="62" t="s">
        <v>117</v>
      </c>
      <c r="C67" s="6"/>
      <c r="D67" s="6"/>
      <c r="E67" s="6"/>
      <c r="F67" s="6"/>
      <c r="G67" s="6"/>
      <c r="H67" s="6"/>
      <c r="I67" s="64"/>
    </row>
    <row r="68" spans="1:9" ht="15.75" x14ac:dyDescent="0.25">
      <c r="A68" s="13"/>
      <c r="B68" s="8" t="s">
        <v>97</v>
      </c>
      <c r="C68" s="6"/>
      <c r="D68" s="6"/>
      <c r="E68" s="40">
        <v>0.5</v>
      </c>
      <c r="F68" s="169" t="s">
        <v>124</v>
      </c>
      <c r="G68" s="169"/>
      <c r="H68" s="6"/>
      <c r="I68" s="64"/>
    </row>
    <row r="69" spans="1:9" ht="15.75" x14ac:dyDescent="0.25">
      <c r="A69" s="13"/>
      <c r="B69" s="155" t="s">
        <v>75</v>
      </c>
      <c r="C69" s="156"/>
      <c r="D69" s="156"/>
      <c r="E69" s="156"/>
      <c r="F69" s="4"/>
      <c r="G69" s="157" t="s">
        <v>76</v>
      </c>
      <c r="H69" s="157"/>
      <c r="I69" s="69">
        <f>E68*30.5*E4</f>
        <v>91.5</v>
      </c>
    </row>
    <row r="70" spans="1:9" ht="15.75" x14ac:dyDescent="0.25">
      <c r="A70" s="13"/>
      <c r="B70" s="8"/>
      <c r="C70" s="6"/>
      <c r="D70" s="6"/>
      <c r="E70" s="6"/>
      <c r="F70" s="15"/>
      <c r="G70" s="6"/>
      <c r="H70" s="6"/>
      <c r="I70" s="64"/>
    </row>
    <row r="71" spans="1:9" ht="15.75" x14ac:dyDescent="0.25">
      <c r="A71" s="13"/>
      <c r="B71" s="188" t="s">
        <v>77</v>
      </c>
      <c r="C71" s="189"/>
      <c r="D71" s="189"/>
      <c r="E71" s="189"/>
      <c r="F71" s="189"/>
      <c r="G71" s="189"/>
      <c r="H71" s="186">
        <f>I41+I45+I49+I53+I60+I66+I69</f>
        <v>346.65714285714284</v>
      </c>
      <c r="I71" s="187"/>
    </row>
    <row r="72" spans="1:9" ht="15.75" customHeight="1" x14ac:dyDescent="0.35">
      <c r="A72" s="13"/>
      <c r="B72" s="13"/>
      <c r="C72" s="107"/>
      <c r="D72" s="107"/>
      <c r="E72" s="107"/>
      <c r="F72" s="13"/>
      <c r="G72" s="13"/>
      <c r="H72" s="61"/>
      <c r="I72" s="6"/>
    </row>
    <row r="73" spans="1:9" ht="21" x14ac:dyDescent="0.35">
      <c r="A73" s="13"/>
      <c r="B73" s="158" t="s">
        <v>7</v>
      </c>
      <c r="C73" s="159"/>
      <c r="D73" s="159"/>
      <c r="E73" s="159"/>
      <c r="F73" s="159"/>
      <c r="G73" s="159"/>
      <c r="H73" s="159"/>
      <c r="I73" s="160"/>
    </row>
    <row r="74" spans="1:9" ht="15.75" x14ac:dyDescent="0.25">
      <c r="A74" s="13"/>
      <c r="B74" s="161" t="s">
        <v>34</v>
      </c>
      <c r="C74" s="162"/>
      <c r="D74" s="162"/>
      <c r="E74" s="162"/>
      <c r="F74" s="162"/>
      <c r="G74" s="162"/>
      <c r="H74" s="162"/>
      <c r="I74" s="163"/>
    </row>
    <row r="75" spans="1:9" ht="15.75" x14ac:dyDescent="0.25">
      <c r="A75" s="13"/>
      <c r="B75" s="20" t="s">
        <v>46</v>
      </c>
      <c r="C75" s="6"/>
      <c r="D75" s="6"/>
      <c r="E75" s="6"/>
      <c r="F75" s="6"/>
      <c r="G75" s="133"/>
      <c r="H75" s="133"/>
      <c r="I75" s="164"/>
    </row>
    <row r="76" spans="1:9" ht="15.75" x14ac:dyDescent="0.25">
      <c r="A76" s="13"/>
      <c r="B76" s="8" t="s">
        <v>78</v>
      </c>
      <c r="C76" s="6"/>
      <c r="D76" s="88" t="s">
        <v>27</v>
      </c>
      <c r="E76" s="4"/>
      <c r="F76" s="153" t="s">
        <v>122</v>
      </c>
      <c r="G76" s="153"/>
      <c r="H76" s="153" t="s">
        <v>28</v>
      </c>
      <c r="I76" s="154"/>
    </row>
    <row r="77" spans="1:9" ht="15.75" x14ac:dyDescent="0.25">
      <c r="A77" s="13"/>
      <c r="B77" s="8" t="s">
        <v>91</v>
      </c>
      <c r="C77" s="6"/>
      <c r="D77" s="83">
        <v>55</v>
      </c>
      <c r="E77" s="6"/>
      <c r="F77" s="151">
        <v>900</v>
      </c>
      <c r="G77" s="151"/>
      <c r="H77" s="148">
        <f>D77*F77</f>
        <v>49500</v>
      </c>
      <c r="I77" s="148"/>
    </row>
    <row r="78" spans="1:9" ht="15.75" x14ac:dyDescent="0.25">
      <c r="A78" s="13"/>
      <c r="B78" s="8" t="s">
        <v>92</v>
      </c>
      <c r="C78" s="6"/>
      <c r="D78" s="83">
        <v>10</v>
      </c>
      <c r="E78" s="6"/>
      <c r="F78" s="151">
        <v>650</v>
      </c>
      <c r="G78" s="151"/>
      <c r="H78" s="148">
        <f>D78*F78</f>
        <v>6500</v>
      </c>
      <c r="I78" s="148"/>
    </row>
    <row r="79" spans="1:9" ht="15.75" x14ac:dyDescent="0.25">
      <c r="A79" s="13"/>
      <c r="B79" s="8" t="s">
        <v>93</v>
      </c>
      <c r="C79" s="6"/>
      <c r="D79" s="83">
        <v>25</v>
      </c>
      <c r="E79" s="6"/>
      <c r="F79" s="151">
        <v>1050</v>
      </c>
      <c r="G79" s="151"/>
      <c r="H79" s="148">
        <f>D79*F79</f>
        <v>26250</v>
      </c>
      <c r="I79" s="148"/>
    </row>
    <row r="80" spans="1:9" ht="15.75" x14ac:dyDescent="0.25">
      <c r="A80" s="13"/>
      <c r="B80" s="8"/>
      <c r="C80" s="6" t="s">
        <v>54</v>
      </c>
      <c r="D80" s="91">
        <f>SUM(D77:D79)</f>
        <v>90</v>
      </c>
      <c r="E80" s="6"/>
      <c r="F80" s="152">
        <f>1/D80*((D77*F77)+(D79*F79)+(D78*F78))</f>
        <v>913.88888888888891</v>
      </c>
      <c r="G80" s="152"/>
      <c r="H80" s="148">
        <f>D80*F80</f>
        <v>82250</v>
      </c>
      <c r="I80" s="148"/>
    </row>
    <row r="81" spans="1:9" ht="15.75" x14ac:dyDescent="0.25">
      <c r="A81" s="13"/>
      <c r="B81" s="8"/>
      <c r="C81" s="6"/>
      <c r="D81" s="91"/>
      <c r="E81" s="6"/>
      <c r="F81" s="146"/>
      <c r="G81" s="146"/>
      <c r="H81" s="148"/>
      <c r="I81" s="148"/>
    </row>
    <row r="82" spans="1:9" ht="15.75" x14ac:dyDescent="0.25">
      <c r="A82" s="13"/>
      <c r="B82" s="8" t="s">
        <v>94</v>
      </c>
      <c r="C82" s="24"/>
      <c r="D82" s="84">
        <v>3.5000000000000003E-2</v>
      </c>
      <c r="E82" s="6"/>
      <c r="F82" s="6"/>
      <c r="G82" s="6"/>
      <c r="H82" s="148">
        <f>H80*D82</f>
        <v>2878.7500000000005</v>
      </c>
      <c r="I82" s="148"/>
    </row>
    <row r="83" spans="1:9" ht="15.75" x14ac:dyDescent="0.25">
      <c r="A83" s="13"/>
      <c r="B83" s="8"/>
      <c r="C83" s="24"/>
      <c r="D83" s="92"/>
      <c r="E83" s="6"/>
      <c r="F83" s="75"/>
      <c r="G83" s="6"/>
      <c r="H83" s="22"/>
      <c r="I83" s="100"/>
    </row>
    <row r="84" spans="1:9" ht="15.75" x14ac:dyDescent="0.25">
      <c r="A84" s="13"/>
      <c r="B84" s="20" t="s">
        <v>53</v>
      </c>
      <c r="C84" s="24"/>
      <c r="D84" s="92"/>
      <c r="E84" s="6"/>
      <c r="F84" s="75"/>
      <c r="G84" s="6"/>
      <c r="H84" s="24"/>
      <c r="I84" s="100"/>
    </row>
    <row r="85" spans="1:9" ht="15.75" x14ac:dyDescent="0.25">
      <c r="A85" s="13"/>
      <c r="B85" s="8" t="s">
        <v>95</v>
      </c>
      <c r="C85" s="24"/>
      <c r="D85" s="85">
        <v>50</v>
      </c>
      <c r="E85" s="147" t="s">
        <v>96</v>
      </c>
      <c r="F85" s="147"/>
      <c r="G85" s="89">
        <f>D85*D80</f>
        <v>4500</v>
      </c>
      <c r="H85" s="24"/>
      <c r="I85" s="100"/>
    </row>
    <row r="86" spans="1:9" ht="15.75" x14ac:dyDescent="0.25">
      <c r="A86" s="13"/>
      <c r="B86" s="8"/>
      <c r="C86" s="24"/>
      <c r="D86" s="76"/>
      <c r="E86" s="6"/>
      <c r="F86" s="89"/>
      <c r="G86" s="6"/>
      <c r="H86" s="24"/>
      <c r="I86" s="100"/>
    </row>
    <row r="87" spans="1:9" ht="15.75" x14ac:dyDescent="0.25">
      <c r="A87" s="13"/>
      <c r="B87" s="20" t="s">
        <v>29</v>
      </c>
      <c r="C87" s="24"/>
      <c r="D87" s="76"/>
      <c r="E87" s="6"/>
      <c r="F87" s="89"/>
      <c r="G87" s="6"/>
      <c r="H87" s="24"/>
      <c r="I87" s="100"/>
    </row>
    <row r="88" spans="1:9" ht="15.75" x14ac:dyDescent="0.25">
      <c r="A88" s="13"/>
      <c r="B88" s="132" t="s">
        <v>45</v>
      </c>
      <c r="C88" s="133"/>
      <c r="D88" s="93">
        <f>30.5*E4</f>
        <v>183</v>
      </c>
      <c r="E88" s="149" t="s">
        <v>118</v>
      </c>
      <c r="F88" s="149"/>
      <c r="G88" s="149"/>
      <c r="H88" s="149"/>
      <c r="I88" s="150"/>
    </row>
    <row r="89" spans="1:9" ht="15.75" x14ac:dyDescent="0.25">
      <c r="A89" s="13"/>
      <c r="B89" s="132" t="s">
        <v>37</v>
      </c>
      <c r="C89" s="133"/>
      <c r="D89" s="133"/>
      <c r="E89" s="133"/>
      <c r="F89" s="89"/>
      <c r="G89" s="6"/>
      <c r="H89" s="24"/>
      <c r="I89" s="100"/>
    </row>
    <row r="90" spans="1:9" ht="15.75" x14ac:dyDescent="0.25">
      <c r="A90" s="13"/>
      <c r="B90" s="144" t="s">
        <v>120</v>
      </c>
      <c r="C90" s="145"/>
      <c r="D90" s="75">
        <f>I23/30.5</f>
        <v>2.4375</v>
      </c>
      <c r="E90" s="57" t="s">
        <v>119</v>
      </c>
      <c r="F90" s="89"/>
      <c r="G90" s="6"/>
      <c r="H90" s="24"/>
      <c r="I90" s="100"/>
    </row>
    <row r="91" spans="1:9" ht="15.75" x14ac:dyDescent="0.25">
      <c r="A91" s="13"/>
      <c r="B91" s="144" t="s">
        <v>121</v>
      </c>
      <c r="C91" s="145"/>
      <c r="D91" s="75">
        <f>E28</f>
        <v>0.25</v>
      </c>
      <c r="E91" s="57" t="s">
        <v>119</v>
      </c>
      <c r="F91" s="63"/>
      <c r="G91" s="6"/>
      <c r="H91" s="24"/>
      <c r="I91" s="100"/>
    </row>
    <row r="92" spans="1:9" ht="15.75" x14ac:dyDescent="0.25">
      <c r="A92" s="13"/>
      <c r="B92" s="18"/>
      <c r="C92" s="4"/>
      <c r="D92" s="146" t="s">
        <v>38</v>
      </c>
      <c r="E92" s="146"/>
      <c r="F92" s="146"/>
      <c r="G92" s="89">
        <f>D80*D88*(D90+D91)</f>
        <v>44263.125</v>
      </c>
      <c r="H92" s="6"/>
      <c r="I92" s="9"/>
    </row>
    <row r="93" spans="1:9" ht="15.75" x14ac:dyDescent="0.25">
      <c r="A93" s="13"/>
      <c r="B93" s="18"/>
      <c r="C93" s="6"/>
      <c r="D93" s="6"/>
      <c r="E93" s="90"/>
      <c r="F93" s="75"/>
      <c r="G93" s="6"/>
      <c r="H93" s="6"/>
      <c r="I93" s="9"/>
    </row>
    <row r="94" spans="1:9" ht="15.75" x14ac:dyDescent="0.25">
      <c r="A94" s="13"/>
      <c r="B94" s="132" t="s">
        <v>40</v>
      </c>
      <c r="C94" s="133"/>
      <c r="D94" s="86">
        <v>0.02</v>
      </c>
      <c r="E94" s="57" t="s">
        <v>111</v>
      </c>
      <c r="F94" s="6"/>
      <c r="G94" s="6"/>
      <c r="H94" s="6"/>
      <c r="I94" s="9"/>
    </row>
    <row r="95" spans="1:9" ht="15.75" x14ac:dyDescent="0.25">
      <c r="A95" s="13"/>
      <c r="B95" s="132" t="s">
        <v>98</v>
      </c>
      <c r="C95" s="133"/>
      <c r="D95" s="89">
        <f>H80*D94*(D88/365)</f>
        <v>824.75342465753431</v>
      </c>
      <c r="E95" s="6"/>
      <c r="F95" s="6"/>
      <c r="G95" s="6"/>
      <c r="H95" s="6"/>
      <c r="I95" s="9"/>
    </row>
    <row r="96" spans="1:9" ht="15.75" x14ac:dyDescent="0.25">
      <c r="A96" s="13"/>
      <c r="B96" s="132" t="s">
        <v>79</v>
      </c>
      <c r="C96" s="133"/>
      <c r="D96" s="87">
        <v>0</v>
      </c>
      <c r="E96" s="147" t="s">
        <v>103</v>
      </c>
      <c r="F96" s="147"/>
      <c r="G96" s="147"/>
      <c r="H96" s="6"/>
      <c r="I96" s="9"/>
    </row>
    <row r="97" spans="1:9" ht="15.75" x14ac:dyDescent="0.25">
      <c r="A97" s="13"/>
      <c r="B97" s="51"/>
      <c r="C97" s="75"/>
      <c r="D97" s="6"/>
      <c r="E97" s="26"/>
      <c r="F97" s="6"/>
      <c r="G97" s="6"/>
      <c r="H97" s="6"/>
      <c r="I97" s="9"/>
    </row>
    <row r="98" spans="1:9" ht="15.75" x14ac:dyDescent="0.25">
      <c r="A98" s="13"/>
      <c r="B98" s="132" t="s">
        <v>41</v>
      </c>
      <c r="C98" s="133"/>
      <c r="D98" s="133"/>
      <c r="E98" s="133"/>
      <c r="F98" s="4"/>
      <c r="G98" s="63">
        <f>H80+G92+D95+D96-H82-G85</f>
        <v>119959.12842465754</v>
      </c>
      <c r="H98" s="140" t="s">
        <v>125</v>
      </c>
      <c r="I98" s="141"/>
    </row>
    <row r="99" spans="1:9" ht="15.75" x14ac:dyDescent="0.25">
      <c r="A99" s="13"/>
      <c r="B99" s="132" t="s">
        <v>104</v>
      </c>
      <c r="C99" s="133"/>
      <c r="D99" s="133"/>
      <c r="E99" s="133"/>
      <c r="F99" s="133"/>
      <c r="G99" s="63">
        <f>G98/D80</f>
        <v>1332.879204718417</v>
      </c>
      <c r="H99" s="140" t="s">
        <v>126</v>
      </c>
      <c r="I99" s="141"/>
    </row>
    <row r="100" spans="1:9" ht="15.75" x14ac:dyDescent="0.25">
      <c r="A100" s="13"/>
      <c r="B100" s="134" t="s">
        <v>47</v>
      </c>
      <c r="C100" s="135"/>
      <c r="D100" s="135"/>
      <c r="E100" s="135"/>
      <c r="F100" s="135"/>
      <c r="G100" s="72">
        <f>G99-F80</f>
        <v>418.99031582952807</v>
      </c>
      <c r="H100" s="142" t="s">
        <v>126</v>
      </c>
      <c r="I100" s="143"/>
    </row>
    <row r="101" spans="1:9" ht="15.75" x14ac:dyDescent="0.25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ht="21" x14ac:dyDescent="0.35">
      <c r="A102" s="13"/>
      <c r="B102" s="129" t="s">
        <v>35</v>
      </c>
      <c r="C102" s="130"/>
      <c r="D102" s="130"/>
      <c r="E102" s="130"/>
      <c r="F102" s="130"/>
      <c r="G102" s="130"/>
      <c r="H102" s="130"/>
      <c r="I102" s="131"/>
    </row>
    <row r="103" spans="1:9" ht="15.75" x14ac:dyDescent="0.25">
      <c r="A103" s="13"/>
      <c r="B103" s="132"/>
      <c r="C103" s="133"/>
      <c r="D103" s="133"/>
      <c r="E103" s="133"/>
      <c r="F103" s="133"/>
      <c r="G103" s="133"/>
      <c r="H103" s="133"/>
      <c r="I103" s="101" t="s">
        <v>39</v>
      </c>
    </row>
    <row r="104" spans="1:9" ht="15.75" x14ac:dyDescent="0.25">
      <c r="A104" s="13"/>
      <c r="B104" s="132" t="s">
        <v>32</v>
      </c>
      <c r="C104" s="133"/>
      <c r="D104" s="133"/>
      <c r="E104" s="133"/>
      <c r="F104" s="133"/>
      <c r="G104" s="133"/>
      <c r="H104" s="133"/>
      <c r="I104" s="95">
        <f>C31</f>
        <v>491.8125</v>
      </c>
    </row>
    <row r="105" spans="1:9" ht="15.75" x14ac:dyDescent="0.25">
      <c r="A105" s="13"/>
      <c r="B105" s="132" t="s">
        <v>31</v>
      </c>
      <c r="C105" s="133"/>
      <c r="D105" s="133"/>
      <c r="E105" s="133"/>
      <c r="F105" s="133"/>
      <c r="G105" s="133"/>
      <c r="H105" s="133"/>
      <c r="I105" s="95">
        <f>H71</f>
        <v>346.65714285714284</v>
      </c>
    </row>
    <row r="106" spans="1:9" ht="15.75" x14ac:dyDescent="0.25">
      <c r="A106" s="13"/>
      <c r="B106" s="134" t="s">
        <v>105</v>
      </c>
      <c r="C106" s="135"/>
      <c r="D106" s="135"/>
      <c r="E106" s="135"/>
      <c r="F106" s="135"/>
      <c r="G106" s="135"/>
      <c r="H106" s="135"/>
      <c r="I106" s="102">
        <f>G99</f>
        <v>1332.879204718417</v>
      </c>
    </row>
    <row r="107" spans="1:9" ht="15.75" x14ac:dyDescent="0.25">
      <c r="A107" s="13"/>
      <c r="B107" s="136"/>
      <c r="C107" s="136"/>
      <c r="D107" s="136"/>
      <c r="E107" s="136"/>
      <c r="F107" s="136"/>
      <c r="G107" s="138"/>
      <c r="H107" s="138"/>
      <c r="I107" s="138"/>
    </row>
    <row r="108" spans="1:9" ht="15.75" x14ac:dyDescent="0.25">
      <c r="A108" s="13"/>
      <c r="B108" s="137"/>
      <c r="C108" s="137"/>
      <c r="D108" s="137"/>
      <c r="E108" s="137"/>
      <c r="F108" s="137"/>
      <c r="G108" s="139"/>
      <c r="H108" s="139"/>
      <c r="I108" s="139"/>
    </row>
    <row r="109" spans="1:9" ht="15.75" x14ac:dyDescent="0.25">
      <c r="A109" s="13"/>
      <c r="B109" s="137"/>
      <c r="C109" s="137"/>
      <c r="D109" s="137"/>
      <c r="E109" s="137"/>
      <c r="F109" s="137"/>
      <c r="G109" s="139"/>
      <c r="H109" s="139"/>
      <c r="I109" s="139"/>
    </row>
    <row r="110" spans="1:9" ht="15.75" x14ac:dyDescent="0.25">
      <c r="A110" s="13"/>
      <c r="B110" s="137"/>
      <c r="C110" s="137"/>
      <c r="D110" s="137"/>
      <c r="E110" s="137"/>
      <c r="F110" s="137"/>
      <c r="G110" s="139"/>
      <c r="H110" s="139"/>
      <c r="I110" s="139"/>
    </row>
  </sheetData>
  <sheetProtection sheet="1" objects="1" scenarios="1"/>
  <mergeCells count="107">
    <mergeCell ref="B2:I2"/>
    <mergeCell ref="B3:D3"/>
    <mergeCell ref="E3:F3"/>
    <mergeCell ref="G3:I3"/>
    <mergeCell ref="B4:D4"/>
    <mergeCell ref="G4:I4"/>
    <mergeCell ref="H71:I71"/>
    <mergeCell ref="B71:G71"/>
    <mergeCell ref="B16:H16"/>
    <mergeCell ref="F23:H23"/>
    <mergeCell ref="B24:I24"/>
    <mergeCell ref="B25:D25"/>
    <mergeCell ref="B26:D26"/>
    <mergeCell ref="B27:D27"/>
    <mergeCell ref="B5:D5"/>
    <mergeCell ref="E5:F5"/>
    <mergeCell ref="G5:I5"/>
    <mergeCell ref="B7:I7"/>
    <mergeCell ref="B8:I8"/>
    <mergeCell ref="B10:H10"/>
    <mergeCell ref="B38:C38"/>
    <mergeCell ref="E38:F38"/>
    <mergeCell ref="B39:C39"/>
    <mergeCell ref="E39:F39"/>
    <mergeCell ref="B40:C40"/>
    <mergeCell ref="E40:F40"/>
    <mergeCell ref="B28:D28"/>
    <mergeCell ref="B30:E30"/>
    <mergeCell ref="B35:I35"/>
    <mergeCell ref="B36:D36"/>
    <mergeCell ref="B37:C37"/>
    <mergeCell ref="E37:F37"/>
    <mergeCell ref="B44:C44"/>
    <mergeCell ref="E44:F44"/>
    <mergeCell ref="B45:D45"/>
    <mergeCell ref="E45:F45"/>
    <mergeCell ref="G45:H45"/>
    <mergeCell ref="B46:D46"/>
    <mergeCell ref="E46:F46"/>
    <mergeCell ref="B41:D41"/>
    <mergeCell ref="E41:F41"/>
    <mergeCell ref="G41:H41"/>
    <mergeCell ref="B42:D42"/>
    <mergeCell ref="E42:F42"/>
    <mergeCell ref="B43:C43"/>
    <mergeCell ref="E43:F43"/>
    <mergeCell ref="G49:H49"/>
    <mergeCell ref="B50:D50"/>
    <mergeCell ref="E50:F50"/>
    <mergeCell ref="B51:C51"/>
    <mergeCell ref="E51:F51"/>
    <mergeCell ref="B52:C52"/>
    <mergeCell ref="E52:F52"/>
    <mergeCell ref="B47:C47"/>
    <mergeCell ref="E47:F47"/>
    <mergeCell ref="B48:C48"/>
    <mergeCell ref="E48:F48"/>
    <mergeCell ref="B49:D49"/>
    <mergeCell ref="E49:F49"/>
    <mergeCell ref="B69:E69"/>
    <mergeCell ref="G69:H69"/>
    <mergeCell ref="B73:I73"/>
    <mergeCell ref="B74:I74"/>
    <mergeCell ref="G75:I75"/>
    <mergeCell ref="B53:D53"/>
    <mergeCell ref="E53:F53"/>
    <mergeCell ref="G53:H53"/>
    <mergeCell ref="G60:H60"/>
    <mergeCell ref="G66:H66"/>
    <mergeCell ref="F68:G68"/>
    <mergeCell ref="F79:G79"/>
    <mergeCell ref="H79:I79"/>
    <mergeCell ref="F80:G80"/>
    <mergeCell ref="H80:I80"/>
    <mergeCell ref="F81:G81"/>
    <mergeCell ref="H81:I81"/>
    <mergeCell ref="F76:G76"/>
    <mergeCell ref="H76:I76"/>
    <mergeCell ref="F77:G77"/>
    <mergeCell ref="H77:I77"/>
    <mergeCell ref="F78:G78"/>
    <mergeCell ref="H78:I78"/>
    <mergeCell ref="B91:C91"/>
    <mergeCell ref="D92:F92"/>
    <mergeCell ref="B94:C94"/>
    <mergeCell ref="B95:C95"/>
    <mergeCell ref="B96:C96"/>
    <mergeCell ref="E96:G96"/>
    <mergeCell ref="H82:I82"/>
    <mergeCell ref="E85:F85"/>
    <mergeCell ref="B88:C88"/>
    <mergeCell ref="E88:I88"/>
    <mergeCell ref="B89:E89"/>
    <mergeCell ref="B90:C90"/>
    <mergeCell ref="B102:I102"/>
    <mergeCell ref="B103:H103"/>
    <mergeCell ref="B104:H104"/>
    <mergeCell ref="B105:H105"/>
    <mergeCell ref="B106:H106"/>
    <mergeCell ref="B107:F110"/>
    <mergeCell ref="G107:I110"/>
    <mergeCell ref="B98:E98"/>
    <mergeCell ref="H98:I98"/>
    <mergeCell ref="B99:F99"/>
    <mergeCell ref="H99:I99"/>
    <mergeCell ref="B100:F100"/>
    <mergeCell ref="H100:I100"/>
  </mergeCells>
  <dataValidations count="1">
    <dataValidation type="date" allowBlank="1" showInputMessage="1" showErrorMessage="1" sqref="E93">
      <formula1>D77</formula1>
      <formula2>44196</formula2>
    </dataValidation>
  </dataValidations>
  <pageMargins left="0.7" right="0.7" top="0.75" bottom="0.75" header="0.3" footer="0.3"/>
  <pageSetup orientation="portrait" r:id="rId1"/>
  <customProperties>
    <customPr name="SSCSheetTrackingNo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Compare 3 Drought Options</vt:lpstr>
    </vt:vector>
  </TitlesOfParts>
  <Company>TAMU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Horner, Joe L.</dc:creator>
  <cp:lastModifiedBy>Milhollin, Ryan K.</cp:lastModifiedBy>
  <cp:lastPrinted>2011-10-13T13:57:56Z</cp:lastPrinted>
  <dcterms:created xsi:type="dcterms:W3CDTF">2011-08-23T18:05:57Z</dcterms:created>
  <dcterms:modified xsi:type="dcterms:W3CDTF">2018-09-07T20:10:00Z</dcterms:modified>
</cp:coreProperties>
</file>