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150" windowWidth="23385" windowHeight="12150"/>
  </bookViews>
  <sheets>
    <sheet name="CostBenefit" sheetId="1" r:id="rId1"/>
  </sheets>
  <definedNames>
    <definedName name="_xlnm.Print_Area" localSheetId="0">CostBenefit!$A$1:$D$57</definedName>
  </definedNames>
  <calcPr calcId="145621"/>
</workbook>
</file>

<file path=xl/calcChain.xml><?xml version="1.0" encoding="utf-8"?>
<calcChain xmlns="http://schemas.openxmlformats.org/spreadsheetml/2006/main">
  <c r="B28" i="1" l="1"/>
  <c r="C45" i="1" l="1"/>
  <c r="B44" i="1"/>
  <c r="B43" i="1" l="1"/>
  <c r="C38" i="1" l="1"/>
  <c r="C43" i="1" l="1"/>
  <c r="B29" i="1"/>
  <c r="B27" i="1"/>
  <c r="B26" i="1"/>
  <c r="B24" i="1"/>
  <c r="C39" i="1" l="1"/>
  <c r="C44" i="1" s="1"/>
  <c r="C49" i="1" s="1"/>
  <c r="D49" i="1" s="1"/>
  <c r="B5" i="1"/>
  <c r="B6" i="1" s="1"/>
  <c r="B49" i="1" l="1"/>
  <c r="C27" i="1"/>
  <c r="C28" i="1"/>
  <c r="B8" i="1"/>
  <c r="B9" i="1" s="1"/>
  <c r="B25" i="1" s="1"/>
  <c r="B31" i="1" s="1"/>
  <c r="B33" i="1" s="1"/>
  <c r="B50" i="1" s="1"/>
  <c r="C24" i="1"/>
  <c r="C29" i="1"/>
  <c r="C26" i="1"/>
  <c r="B51" i="1" l="1"/>
  <c r="B32" i="1"/>
  <c r="C50" i="1" s="1"/>
  <c r="C25" i="1"/>
  <c r="C51" i="1" l="1"/>
  <c r="D51" i="1" s="1"/>
  <c r="D50" i="1"/>
</calcChain>
</file>

<file path=xl/comments1.xml><?xml version="1.0" encoding="utf-8"?>
<comments xmlns="http://schemas.openxmlformats.org/spreadsheetml/2006/main">
  <authors>
    <author>Milhollin, Ryan K.</author>
    <author>Joe L. Horner</author>
  </authors>
  <commentList>
    <comment ref="B3" authorId="0">
      <text>
        <r>
          <rPr>
            <sz val="11"/>
            <color indexed="81"/>
            <rFont val="Palatino Linotype"/>
            <family val="1"/>
          </rPr>
          <t>For a 40 x 100 plastic sheet,  14 bales lengthway x 5 rows stacked (3, 2, 1) or (4,3) is possible if bales are no more than 5' tall.  If bales are over 5' then 3-2 stack 14 bales long will work.  70 bales is a minimum.</t>
        </r>
      </text>
    </comment>
    <comment ref="B9" authorId="0">
      <text>
        <r>
          <rPr>
            <sz val="11"/>
            <color indexed="81"/>
            <rFont val="Palatino Linotype"/>
            <family val="1"/>
          </rPr>
          <t>3% of dry matter weight</t>
        </r>
        <r>
          <rPr>
            <sz val="12"/>
            <color indexed="81"/>
            <rFont val="Palatino Linotype"/>
            <family val="1"/>
          </rPr>
          <t xml:space="preserve">
</t>
        </r>
      </text>
    </comment>
    <comment ref="C38" authorId="1">
      <text>
        <r>
          <rPr>
            <sz val="11"/>
            <color indexed="81"/>
            <rFont val="Palatino Linotype"/>
            <family val="1"/>
          </rPr>
          <t>Assuming half the protein increase is usable protein for the animal</t>
        </r>
      </text>
    </comment>
    <comment ref="A49" authorId="1">
      <text>
        <r>
          <rPr>
            <sz val="11"/>
            <color indexed="81"/>
            <rFont val="Palatino Linotype"/>
            <family val="1"/>
          </rPr>
          <t>Increase in value of forage from the highest increase in Protein or TDN, plus the decrease wastage from covering.  This improvement only counts the higher of the value increase coming from protein or TDN change but not both.  If the alternative it to buy corn gluten feed to supplement, then buy buying supplement, one would get both the protein and TDN from the same supplement purchase.</t>
        </r>
        <r>
          <rPr>
            <sz val="9"/>
            <color indexed="81"/>
            <rFont val="Tahoma"/>
            <family val="2"/>
          </rPr>
          <t xml:space="preserve">
</t>
        </r>
      </text>
    </comment>
  </commentList>
</comments>
</file>

<file path=xl/sharedStrings.xml><?xml version="1.0" encoding="utf-8"?>
<sst xmlns="http://schemas.openxmlformats.org/spreadsheetml/2006/main" count="57" uniqueCount="55">
  <si>
    <t>Plastic sheet</t>
  </si>
  <si>
    <t>TOTAL COST</t>
  </si>
  <si>
    <t>Costs</t>
  </si>
  <si>
    <t>Total pounds of forage</t>
  </si>
  <si>
    <t>total</t>
  </si>
  <si>
    <t>Benefits</t>
  </si>
  <si>
    <t>Improved feed quality</t>
  </si>
  <si>
    <t>Bales under plastic sheet</t>
  </si>
  <si>
    <t>Bale weight (pounds each)</t>
  </si>
  <si>
    <t>Anhydrous ammonia needed (pounds)</t>
  </si>
  <si>
    <t>Anhydrous ammonia cost ($/ton)</t>
  </si>
  <si>
    <t>Forage dry matter (percent)</t>
  </si>
  <si>
    <t>Total forage dry matter (pounds)</t>
  </si>
  <si>
    <t>Inputs</t>
  </si>
  <si>
    <t xml:space="preserve">$/ton </t>
  </si>
  <si>
    <t xml:space="preserve">  Relative values of CP and TDN </t>
  </si>
  <si>
    <t xml:space="preserve">TOTAL COST/TON </t>
  </si>
  <si>
    <t xml:space="preserve">TOTAL COST/ DRY MATTER TON </t>
  </si>
  <si>
    <t xml:space="preserve">  Change in crude protein (CP) percentage</t>
  </si>
  <si>
    <t>Plastic sheet cost (total)</t>
  </si>
  <si>
    <t xml:space="preserve">  Change in total digestible nutrients (TDN) percentage</t>
  </si>
  <si>
    <t>Anhydrous ammonia</t>
  </si>
  <si>
    <t>Fuel cost (per gallon)</t>
  </si>
  <si>
    <t>Bale stacking - tractor fuel (gallons)</t>
  </si>
  <si>
    <t xml:space="preserve">Fuel for stacking bales </t>
  </si>
  <si>
    <t>Labor (hours)</t>
  </si>
  <si>
    <t xml:space="preserve">Labor </t>
  </si>
  <si>
    <t>Tubing &amp; other supplies</t>
  </si>
  <si>
    <t>Yes</t>
  </si>
  <si>
    <t>Would forage be stored uncovered if not ammoniated</t>
  </si>
  <si>
    <t>No</t>
  </si>
  <si>
    <t>Value of forage before treatment ($/ton)</t>
  </si>
  <si>
    <t xml:space="preserve">  Value of wastage prevented by covering forage</t>
  </si>
  <si>
    <t>Price of corn gluten feed ($/ton as-fed)</t>
  </si>
  <si>
    <t xml:space="preserve">Waste Lime ($/ton delivered to site) </t>
  </si>
  <si>
    <t>Tons of waste lime needed to cover (use 0 if using dirt)</t>
  </si>
  <si>
    <t>Total tons of forage (as fed basis)</t>
  </si>
  <si>
    <t xml:space="preserve">% unit change </t>
  </si>
  <si>
    <t xml:space="preserve">Labor ($ per hour) </t>
  </si>
  <si>
    <t>Waste Lime</t>
  </si>
  <si>
    <t>Improved in feed value of the forage</t>
  </si>
  <si>
    <t xml:space="preserve">  Value of TDN improvement (versus corn gluten feed)</t>
  </si>
  <si>
    <t>$/Ton</t>
  </si>
  <si>
    <t>$/Ton DM</t>
  </si>
  <si>
    <t>TOTAL COST OF AMMONIATING HAY</t>
  </si>
  <si>
    <t>DM lbs. useable added nutrient/ ton forage</t>
  </si>
  <si>
    <t xml:space="preserve">Improvement in forage value/ton of hay </t>
  </si>
  <si>
    <t>IMPROVED VALUE OF AMMONIATED HAY</t>
  </si>
  <si>
    <t>NET BENEFIT</t>
  </si>
  <si>
    <t>Prepared by Whitney Wiegel, Joe Horner,  Ryan Milhollin and Justin Sexten,  MU Extension</t>
  </si>
  <si>
    <t>$ Per Ammoniation</t>
  </si>
  <si>
    <t xml:space="preserve">Cost Benefit Analysis:  </t>
  </si>
  <si>
    <t>Nutrient value per lb DM</t>
  </si>
  <si>
    <t xml:space="preserve">  Value of Protein improvement (versus corn gluten feed)</t>
  </si>
  <si>
    <t>Developed: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</si>
</sst>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quot;$&quot;#,##0"/>
    <numFmt numFmtId="167" formatCode="_(* #,##0_);_(* \(#,##0\);_(* &quot;-&quot;??_);_(@_)"/>
  </numFmts>
  <fonts count="13" x14ac:knownFonts="1">
    <font>
      <sz val="11"/>
      <color theme="1"/>
      <name val="Calibri"/>
      <family val="2"/>
      <scheme val="minor"/>
    </font>
    <font>
      <sz val="11"/>
      <color theme="1"/>
      <name val="Calibri"/>
      <family val="2"/>
      <scheme val="minor"/>
    </font>
    <font>
      <sz val="9"/>
      <color indexed="81"/>
      <name val="Tahoma"/>
      <family val="2"/>
    </font>
    <font>
      <sz val="11"/>
      <color theme="1"/>
      <name val="Palatino Linotype"/>
      <family val="1"/>
    </font>
    <font>
      <b/>
      <u/>
      <sz val="11"/>
      <color theme="1"/>
      <name val="Palatino Linotype"/>
      <family val="1"/>
    </font>
    <font>
      <i/>
      <sz val="11"/>
      <color theme="1"/>
      <name val="Palatino Linotype"/>
      <family val="1"/>
    </font>
    <font>
      <sz val="11"/>
      <color theme="0"/>
      <name val="Palatino Linotype"/>
      <family val="1"/>
    </font>
    <font>
      <b/>
      <sz val="12"/>
      <color theme="0"/>
      <name val="Palatino Linotype"/>
      <family val="1"/>
    </font>
    <font>
      <sz val="12"/>
      <color indexed="81"/>
      <name val="Palatino Linotype"/>
      <family val="1"/>
    </font>
    <font>
      <b/>
      <sz val="11"/>
      <color theme="0"/>
      <name val="Palatino Linotype"/>
      <family val="1"/>
    </font>
    <font>
      <b/>
      <sz val="11"/>
      <color theme="1"/>
      <name val="Palatino Linotype"/>
      <family val="1"/>
    </font>
    <font>
      <sz val="12"/>
      <name val="Garamond"/>
      <family val="1"/>
    </font>
    <font>
      <sz val="11"/>
      <color indexed="81"/>
      <name val="Palatino Linotype"/>
      <family val="1"/>
    </font>
  </fonts>
  <fills count="5">
    <fill>
      <patternFill patternType="none"/>
    </fill>
    <fill>
      <patternFill patternType="gray125"/>
    </fill>
    <fill>
      <patternFill patternType="solid">
        <fgColor theme="7" tint="-9.9978637043366805E-2"/>
        <bgColor indexed="64"/>
      </patternFill>
    </fill>
    <fill>
      <patternFill patternType="solid">
        <fgColor theme="3"/>
        <bgColor indexed="64"/>
      </patternFill>
    </fill>
    <fill>
      <patternFill patternType="solid">
        <fgColor theme="2" tint="-0.74999237037263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7" fillId="3" borderId="1" xfId="0" applyFont="1" applyFill="1" applyBorder="1" applyProtection="1"/>
    <xf numFmtId="0" fontId="3" fillId="3" borderId="3" xfId="0" applyFont="1" applyFill="1" applyBorder="1" applyProtection="1"/>
    <xf numFmtId="0" fontId="3" fillId="0" borderId="0" xfId="0" applyFont="1" applyProtection="1"/>
    <xf numFmtId="0" fontId="3" fillId="0" borderId="4" xfId="0" applyFont="1" applyBorder="1" applyProtection="1"/>
    <xf numFmtId="3" fontId="3" fillId="0" borderId="5" xfId="0" applyNumberFormat="1" applyFont="1" applyFill="1" applyBorder="1" applyProtection="1"/>
    <xf numFmtId="0" fontId="3" fillId="0" borderId="5" xfId="0" applyFont="1" applyBorder="1" applyProtection="1"/>
    <xf numFmtId="3" fontId="3" fillId="0" borderId="5" xfId="0" applyNumberFormat="1" applyFont="1" applyBorder="1" applyProtection="1"/>
    <xf numFmtId="7" fontId="3" fillId="0" borderId="0" xfId="0" applyNumberFormat="1" applyFont="1" applyProtection="1"/>
    <xf numFmtId="0" fontId="3" fillId="0" borderId="6" xfId="0" applyFont="1" applyBorder="1" applyProtection="1"/>
    <xf numFmtId="0" fontId="3" fillId="3" borderId="2" xfId="0" applyFont="1" applyFill="1" applyBorder="1" applyProtection="1"/>
    <xf numFmtId="0" fontId="7" fillId="3" borderId="3" xfId="0" applyFont="1" applyFill="1" applyBorder="1" applyProtection="1"/>
    <xf numFmtId="0" fontId="4" fillId="0" borderId="4" xfId="0" applyFont="1" applyBorder="1" applyProtection="1"/>
    <xf numFmtId="0" fontId="3" fillId="0" borderId="0" xfId="0" applyFont="1" applyBorder="1" applyAlignment="1" applyProtection="1">
      <alignment horizontal="center"/>
    </xf>
    <xf numFmtId="0" fontId="3" fillId="0" borderId="5" xfId="0" applyFont="1" applyBorder="1" applyAlignment="1" applyProtection="1">
      <alignment horizontal="center"/>
    </xf>
    <xf numFmtId="7" fontId="3" fillId="0" borderId="0" xfId="1" applyNumberFormat="1" applyFont="1" applyBorder="1" applyProtection="1"/>
    <xf numFmtId="7" fontId="3" fillId="0" borderId="5" xfId="0" applyNumberFormat="1" applyFont="1" applyBorder="1" applyProtection="1"/>
    <xf numFmtId="7" fontId="3" fillId="0" borderId="0" xfId="0" applyNumberFormat="1" applyFont="1" applyBorder="1" applyProtection="1"/>
    <xf numFmtId="0" fontId="3" fillId="0" borderId="0" xfId="0" applyFont="1" applyBorder="1" applyProtection="1"/>
    <xf numFmtId="0" fontId="10" fillId="0" borderId="4" xfId="0" applyFont="1" applyBorder="1" applyProtection="1"/>
    <xf numFmtId="0" fontId="10" fillId="0" borderId="6" xfId="0" applyFont="1" applyBorder="1" applyProtection="1"/>
    <xf numFmtId="7" fontId="3" fillId="0" borderId="7" xfId="0" applyNumberFormat="1" applyFont="1" applyBorder="1" applyProtection="1"/>
    <xf numFmtId="0" fontId="3" fillId="0" borderId="8" xfId="0" applyFont="1" applyBorder="1" applyProtection="1"/>
    <xf numFmtId="0" fontId="9" fillId="3" borderId="1" xfId="0" applyFont="1" applyFill="1" applyBorder="1" applyProtection="1"/>
    <xf numFmtId="0" fontId="6" fillId="3" borderId="2" xfId="0" applyFont="1" applyFill="1" applyBorder="1" applyProtection="1"/>
    <xf numFmtId="0" fontId="6" fillId="3" borderId="3" xfId="0" applyFont="1" applyFill="1" applyBorder="1" applyProtection="1"/>
    <xf numFmtId="0" fontId="5" fillId="0" borderId="4" xfId="0" applyFont="1" applyBorder="1" applyProtection="1"/>
    <xf numFmtId="0" fontId="3" fillId="0" borderId="0" xfId="0" applyFont="1" applyBorder="1" applyAlignment="1" applyProtection="1">
      <alignment wrapText="1"/>
    </xf>
    <xf numFmtId="0" fontId="3" fillId="0" borderId="5" xfId="0" applyFont="1" applyBorder="1" applyAlignment="1" applyProtection="1">
      <alignment wrapText="1"/>
    </xf>
    <xf numFmtId="164" fontId="3" fillId="0" borderId="0" xfId="2" applyNumberFormat="1" applyFont="1" applyBorder="1" applyProtection="1"/>
    <xf numFmtId="165" fontId="3" fillId="0" borderId="0" xfId="1" applyNumberFormat="1" applyFont="1" applyBorder="1" applyProtection="1"/>
    <xf numFmtId="7" fontId="3" fillId="0" borderId="5" xfId="1" applyNumberFormat="1" applyFont="1" applyFill="1" applyBorder="1" applyProtection="1"/>
    <xf numFmtId="165" fontId="3" fillId="0" borderId="7" xfId="1" applyNumberFormat="1" applyFont="1" applyBorder="1" applyProtection="1"/>
    <xf numFmtId="7" fontId="3" fillId="0" borderId="8" xfId="1" applyNumberFormat="1" applyFont="1" applyFill="1" applyBorder="1" applyProtection="1"/>
    <xf numFmtId="9" fontId="3" fillId="0" borderId="0" xfId="0" applyNumberFormat="1" applyFont="1" applyBorder="1" applyProtection="1"/>
    <xf numFmtId="165" fontId="3" fillId="0" borderId="0" xfId="0" applyNumberFormat="1" applyFont="1" applyBorder="1" applyProtection="1"/>
    <xf numFmtId="0" fontId="9" fillId="3" borderId="1" xfId="0" applyFont="1" applyFill="1" applyBorder="1" applyAlignment="1" applyProtection="1"/>
    <xf numFmtId="0" fontId="0" fillId="0" borderId="2" xfId="0" applyBorder="1" applyAlignment="1" applyProtection="1"/>
    <xf numFmtId="0" fontId="3" fillId="4" borderId="3" xfId="0" applyFont="1" applyFill="1" applyBorder="1" applyProtection="1"/>
    <xf numFmtId="165" fontId="3" fillId="0" borderId="5" xfId="0" applyNumberFormat="1" applyFont="1" applyBorder="1" applyProtection="1"/>
    <xf numFmtId="165" fontId="3" fillId="0" borderId="7" xfId="0" applyNumberFormat="1" applyFont="1" applyBorder="1" applyProtection="1"/>
    <xf numFmtId="165" fontId="3" fillId="0" borderId="8" xfId="0" applyNumberFormat="1" applyFont="1" applyBorder="1" applyProtection="1"/>
    <xf numFmtId="14" fontId="3" fillId="0" borderId="0" xfId="0" applyNumberFormat="1" applyFont="1" applyProtection="1"/>
    <xf numFmtId="166" fontId="3" fillId="2" borderId="5" xfId="0" applyNumberFormat="1" applyFont="1" applyFill="1" applyBorder="1" applyAlignment="1" applyProtection="1">
      <alignment horizontal="right"/>
      <protection locked="0"/>
    </xf>
    <xf numFmtId="0" fontId="3" fillId="2" borderId="5" xfId="0" applyFont="1" applyFill="1" applyBorder="1" applyProtection="1">
      <protection locked="0"/>
    </xf>
    <xf numFmtId="3" fontId="3" fillId="2" borderId="5" xfId="0" applyNumberFormat="1" applyFont="1" applyFill="1" applyBorder="1" applyProtection="1">
      <protection locked="0"/>
    </xf>
    <xf numFmtId="9" fontId="3" fillId="2" borderId="5" xfId="2" applyFont="1" applyFill="1" applyBorder="1" applyProtection="1">
      <protection locked="0"/>
    </xf>
    <xf numFmtId="5" fontId="3" fillId="2" borderId="5" xfId="1" applyNumberFormat="1" applyFont="1" applyFill="1" applyBorder="1" applyProtection="1">
      <protection locked="0"/>
    </xf>
    <xf numFmtId="37" fontId="3" fillId="2" borderId="5" xfId="1" applyNumberFormat="1" applyFont="1" applyFill="1" applyBorder="1" applyProtection="1">
      <protection locked="0"/>
    </xf>
    <xf numFmtId="7" fontId="3" fillId="2" borderId="5" xfId="1" applyNumberFormat="1" applyFont="1" applyFill="1" applyBorder="1" applyProtection="1">
      <protection locked="0"/>
    </xf>
    <xf numFmtId="167" fontId="3" fillId="2" borderId="5" xfId="3" applyNumberFormat="1" applyFont="1" applyFill="1" applyBorder="1" applyProtection="1">
      <protection locked="0"/>
    </xf>
    <xf numFmtId="7" fontId="3" fillId="2" borderId="8" xfId="1" applyNumberFormat="1" applyFont="1" applyFill="1" applyBorder="1" applyAlignment="1" applyProtection="1">
      <alignment horizontal="right"/>
      <protection locked="0"/>
    </xf>
    <xf numFmtId="0" fontId="11" fillId="0" borderId="0" xfId="0" applyFont="1" applyBorder="1" applyProtection="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53</xdr:row>
      <xdr:rowOff>104775</xdr:rowOff>
    </xdr:from>
    <xdr:to>
      <xdr:col>0</xdr:col>
      <xdr:colOff>2133600</xdr:colOff>
      <xdr:row>55</xdr:row>
      <xdr:rowOff>194202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268200"/>
          <a:ext cx="2133600" cy="508527"/>
        </a:xfrm>
        <a:prstGeom prst="rect">
          <a:avLst/>
        </a:prstGeom>
      </xdr:spPr>
    </xdr:pic>
    <xdr:clientData/>
  </xdr:twoCellAnchor>
</xdr:wsDr>
</file>

<file path=xl/theme/theme1.xml><?xml version="1.0" encoding="utf-8"?>
<a:theme xmlns:a="http://schemas.openxmlformats.org/drawingml/2006/main" name="Office Theme">
  <a:themeElements>
    <a:clrScheme name="Mizzou">
      <a:dk1>
        <a:srgbClr val="000000"/>
      </a:dk1>
      <a:lt1>
        <a:sysClr val="window" lastClr="FFFFFF"/>
      </a:lt1>
      <a:dk2>
        <a:srgbClr val="694F07"/>
      </a:dk2>
      <a:lt2>
        <a:srgbClr val="FBEEC9"/>
      </a:lt2>
      <a:accent1>
        <a:srgbClr val="CC9933"/>
      </a:accent1>
      <a:accent2>
        <a:srgbClr val="666666"/>
      </a:accent2>
      <a:accent3>
        <a:srgbClr val="CAC8B5"/>
      </a:accent3>
      <a:accent4>
        <a:srgbClr val="EDEBD5"/>
      </a:accent4>
      <a:accent5>
        <a:srgbClr val="F5DA78"/>
      </a:accent5>
      <a:accent6>
        <a:srgbClr val="F7E09E"/>
      </a:accent6>
      <a:hlink>
        <a:srgbClr val="000000"/>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5"/>
  <sheetViews>
    <sheetView tabSelected="1" workbookViewId="0">
      <selection activeCell="E19" sqref="E19"/>
    </sheetView>
  </sheetViews>
  <sheetFormatPr defaultRowHeight="16.5" x14ac:dyDescent="0.3"/>
  <cols>
    <col min="1" max="1" width="63" style="3" customWidth="1"/>
    <col min="2" max="2" width="12.140625" style="3" customWidth="1"/>
    <col min="3" max="3" width="18.28515625" style="3" customWidth="1"/>
    <col min="4" max="4" width="20.42578125" style="3" customWidth="1"/>
    <col min="5" max="5" width="12.7109375" style="3" customWidth="1"/>
    <col min="6" max="6" width="19.42578125" style="3" customWidth="1"/>
    <col min="7" max="7" width="20.140625" style="3" customWidth="1"/>
    <col min="8" max="16384" width="9.140625" style="3"/>
  </cols>
  <sheetData>
    <row r="1" spans="1:9" ht="18" x14ac:dyDescent="0.35">
      <c r="A1" s="1" t="s">
        <v>13</v>
      </c>
      <c r="B1" s="2"/>
    </row>
    <row r="2" spans="1:9" x14ac:dyDescent="0.3">
      <c r="A2" s="4" t="s">
        <v>19</v>
      </c>
      <c r="B2" s="43">
        <v>200</v>
      </c>
    </row>
    <row r="3" spans="1:9" x14ac:dyDescent="0.3">
      <c r="A3" s="4" t="s">
        <v>7</v>
      </c>
      <c r="B3" s="44">
        <v>70</v>
      </c>
    </row>
    <row r="4" spans="1:9" x14ac:dyDescent="0.3">
      <c r="A4" s="4" t="s">
        <v>8</v>
      </c>
      <c r="B4" s="45">
        <v>1000</v>
      </c>
    </row>
    <row r="5" spans="1:9" x14ac:dyDescent="0.3">
      <c r="A5" s="4" t="s">
        <v>3</v>
      </c>
      <c r="B5" s="5">
        <f>B3*B4</f>
        <v>70000</v>
      </c>
    </row>
    <row r="6" spans="1:9" x14ac:dyDescent="0.3">
      <c r="A6" s="4" t="s">
        <v>36</v>
      </c>
      <c r="B6" s="6">
        <f>B5/2000</f>
        <v>35</v>
      </c>
    </row>
    <row r="7" spans="1:9" x14ac:dyDescent="0.3">
      <c r="A7" s="4" t="s">
        <v>11</v>
      </c>
      <c r="B7" s="46">
        <v>0.85</v>
      </c>
    </row>
    <row r="8" spans="1:9" x14ac:dyDescent="0.3">
      <c r="A8" s="4" t="s">
        <v>12</v>
      </c>
      <c r="B8" s="7">
        <f>B5*B7</f>
        <v>59500</v>
      </c>
    </row>
    <row r="9" spans="1:9" x14ac:dyDescent="0.3">
      <c r="A9" s="4" t="s">
        <v>9</v>
      </c>
      <c r="B9" s="7">
        <f>B8*0.03</f>
        <v>1785</v>
      </c>
    </row>
    <row r="10" spans="1:9" x14ac:dyDescent="0.3">
      <c r="A10" s="4" t="s">
        <v>10</v>
      </c>
      <c r="B10" s="47">
        <v>860</v>
      </c>
    </row>
    <row r="11" spans="1:9" x14ac:dyDescent="0.3">
      <c r="A11" s="4" t="s">
        <v>27</v>
      </c>
      <c r="B11" s="47">
        <v>50</v>
      </c>
    </row>
    <row r="12" spans="1:9" x14ac:dyDescent="0.3">
      <c r="A12" s="4" t="s">
        <v>23</v>
      </c>
      <c r="B12" s="48">
        <v>10</v>
      </c>
    </row>
    <row r="13" spans="1:9" x14ac:dyDescent="0.3">
      <c r="A13" s="4" t="s">
        <v>22</v>
      </c>
      <c r="B13" s="49">
        <v>3.8</v>
      </c>
    </row>
    <row r="14" spans="1:9" x14ac:dyDescent="0.3">
      <c r="A14" s="4" t="s">
        <v>34</v>
      </c>
      <c r="B14" s="49">
        <v>10</v>
      </c>
    </row>
    <row r="15" spans="1:9" x14ac:dyDescent="0.3">
      <c r="A15" s="4" t="s">
        <v>35</v>
      </c>
      <c r="B15" s="50">
        <v>16</v>
      </c>
    </row>
    <row r="16" spans="1:9" x14ac:dyDescent="0.3">
      <c r="A16" s="4" t="s">
        <v>25</v>
      </c>
      <c r="B16" s="50">
        <v>12</v>
      </c>
      <c r="I16" s="3" t="s">
        <v>28</v>
      </c>
    </row>
    <row r="17" spans="1:9" x14ac:dyDescent="0.3">
      <c r="A17" s="4" t="s">
        <v>38</v>
      </c>
      <c r="B17" s="49">
        <v>15</v>
      </c>
      <c r="I17" s="3" t="s">
        <v>30</v>
      </c>
    </row>
    <row r="18" spans="1:9" x14ac:dyDescent="0.3">
      <c r="A18" s="4" t="s">
        <v>31</v>
      </c>
      <c r="B18" s="49">
        <v>90</v>
      </c>
    </row>
    <row r="19" spans="1:9" x14ac:dyDescent="0.3">
      <c r="A19" s="4" t="s">
        <v>33</v>
      </c>
      <c r="B19" s="49">
        <v>300</v>
      </c>
      <c r="C19" s="8"/>
    </row>
    <row r="20" spans="1:9" ht="17.25" thickBot="1" x14ac:dyDescent="0.35">
      <c r="A20" s="9" t="s">
        <v>29</v>
      </c>
      <c r="B20" s="51" t="s">
        <v>28</v>
      </c>
    </row>
    <row r="21" spans="1:9" ht="17.25" thickBot="1" x14ac:dyDescent="0.35"/>
    <row r="22" spans="1:9" ht="18" x14ac:dyDescent="0.35">
      <c r="A22" s="1" t="s">
        <v>2</v>
      </c>
      <c r="B22" s="10"/>
      <c r="C22" s="11"/>
    </row>
    <row r="23" spans="1:9" ht="17.25" x14ac:dyDescent="0.35">
      <c r="A23" s="12"/>
      <c r="B23" s="13" t="s">
        <v>4</v>
      </c>
      <c r="C23" s="14" t="s">
        <v>14</v>
      </c>
    </row>
    <row r="24" spans="1:9" x14ac:dyDescent="0.3">
      <c r="A24" s="4" t="s">
        <v>0</v>
      </c>
      <c r="B24" s="15">
        <f>B2</f>
        <v>200</v>
      </c>
      <c r="C24" s="16">
        <f>B24/B$6</f>
        <v>5.7142857142857144</v>
      </c>
    </row>
    <row r="25" spans="1:9" x14ac:dyDescent="0.3">
      <c r="A25" s="4" t="s">
        <v>21</v>
      </c>
      <c r="B25" s="17">
        <f>B10/2000*B9</f>
        <v>767.55</v>
      </c>
      <c r="C25" s="16">
        <f t="shared" ref="C25:C29" si="0">B25/B$6</f>
        <v>21.93</v>
      </c>
    </row>
    <row r="26" spans="1:9" x14ac:dyDescent="0.3">
      <c r="A26" s="4" t="s">
        <v>27</v>
      </c>
      <c r="B26" s="15">
        <f>B11</f>
        <v>50</v>
      </c>
      <c r="C26" s="16">
        <f t="shared" si="0"/>
        <v>1.4285714285714286</v>
      </c>
    </row>
    <row r="27" spans="1:9" x14ac:dyDescent="0.3">
      <c r="A27" s="4" t="s">
        <v>24</v>
      </c>
      <c r="B27" s="15">
        <f>B12*B13</f>
        <v>38</v>
      </c>
      <c r="C27" s="16">
        <f t="shared" si="0"/>
        <v>1.0857142857142856</v>
      </c>
    </row>
    <row r="28" spans="1:9" x14ac:dyDescent="0.3">
      <c r="A28" s="4" t="s">
        <v>39</v>
      </c>
      <c r="B28" s="15">
        <f>B14*B15</f>
        <v>160</v>
      </c>
      <c r="C28" s="16">
        <f t="shared" si="0"/>
        <v>4.5714285714285712</v>
      </c>
    </row>
    <row r="29" spans="1:9" x14ac:dyDescent="0.3">
      <c r="A29" s="4" t="s">
        <v>26</v>
      </c>
      <c r="B29" s="15">
        <f>B16*B17</f>
        <v>180</v>
      </c>
      <c r="C29" s="16">
        <f t="shared" si="0"/>
        <v>5.1428571428571432</v>
      </c>
    </row>
    <row r="30" spans="1:9" x14ac:dyDescent="0.3">
      <c r="A30" s="4"/>
      <c r="B30" s="18"/>
      <c r="C30" s="6"/>
    </row>
    <row r="31" spans="1:9" ht="17.25" x14ac:dyDescent="0.35">
      <c r="A31" s="19" t="s">
        <v>1</v>
      </c>
      <c r="B31" s="17">
        <f>SUM(B24:B29)</f>
        <v>1395.55</v>
      </c>
      <c r="C31" s="6"/>
    </row>
    <row r="32" spans="1:9" ht="17.25" x14ac:dyDescent="0.35">
      <c r="A32" s="19" t="s">
        <v>16</v>
      </c>
      <c r="B32" s="17">
        <f>B31/B6</f>
        <v>39.872857142857143</v>
      </c>
      <c r="C32" s="6"/>
    </row>
    <row r="33" spans="1:4" ht="18" thickBot="1" x14ac:dyDescent="0.4">
      <c r="A33" s="20" t="s">
        <v>17</v>
      </c>
      <c r="B33" s="21">
        <f>B31/(B8/2000)</f>
        <v>46.909243697478992</v>
      </c>
      <c r="C33" s="22"/>
    </row>
    <row r="34" spans="1:4" ht="17.25" thickBot="1" x14ac:dyDescent="0.35">
      <c r="A34" s="18"/>
      <c r="B34" s="18"/>
      <c r="C34" s="18"/>
    </row>
    <row r="35" spans="1:4" ht="17.25" x14ac:dyDescent="0.35">
      <c r="A35" s="23" t="s">
        <v>5</v>
      </c>
      <c r="B35" s="24"/>
      <c r="C35" s="25"/>
    </row>
    <row r="36" spans="1:4" ht="50.25" x14ac:dyDescent="0.35">
      <c r="A36" s="26" t="s">
        <v>6</v>
      </c>
      <c r="B36" s="27" t="s">
        <v>37</v>
      </c>
      <c r="C36" s="28" t="s">
        <v>45</v>
      </c>
    </row>
    <row r="37" spans="1:4" ht="17.25" x14ac:dyDescent="0.35">
      <c r="A37" s="26"/>
      <c r="B37" s="18"/>
      <c r="C37" s="6"/>
    </row>
    <row r="38" spans="1:4" x14ac:dyDescent="0.3">
      <c r="A38" s="4" t="s">
        <v>18</v>
      </c>
      <c r="B38" s="29">
        <v>0.05</v>
      </c>
      <c r="C38" s="6">
        <f>B38*0.5*2000</f>
        <v>50</v>
      </c>
    </row>
    <row r="39" spans="1:4" x14ac:dyDescent="0.3">
      <c r="A39" s="4" t="s">
        <v>20</v>
      </c>
      <c r="B39" s="29">
        <v>7.0000000000000007E-2</v>
      </c>
      <c r="C39" s="6">
        <f>B39*2000</f>
        <v>140</v>
      </c>
    </row>
    <row r="40" spans="1:4" x14ac:dyDescent="0.3">
      <c r="A40" s="4"/>
      <c r="B40" s="18"/>
      <c r="C40" s="6"/>
    </row>
    <row r="41" spans="1:4" ht="17.25" x14ac:dyDescent="0.35">
      <c r="A41" s="26" t="s">
        <v>40</v>
      </c>
      <c r="B41" s="18"/>
      <c r="C41" s="6"/>
    </row>
    <row r="42" spans="1:4" ht="49.5" x14ac:dyDescent="0.3">
      <c r="A42" s="4" t="s">
        <v>15</v>
      </c>
      <c r="B42" s="27" t="s">
        <v>52</v>
      </c>
      <c r="C42" s="28" t="s">
        <v>46</v>
      </c>
    </row>
    <row r="43" spans="1:4" x14ac:dyDescent="0.3">
      <c r="A43" s="4" t="s">
        <v>53</v>
      </c>
      <c r="B43" s="30">
        <f>(B19/0.9)/(2000*(23.8/100))</f>
        <v>0.70028011204481777</v>
      </c>
      <c r="C43" s="31">
        <f>C38*B43</f>
        <v>35.014005602240886</v>
      </c>
    </row>
    <row r="44" spans="1:4" x14ac:dyDescent="0.3">
      <c r="A44" s="4" t="s">
        <v>41</v>
      </c>
      <c r="B44" s="30">
        <f>(B19/0.9)/(2000*(85/100))</f>
        <v>0.19607843137254902</v>
      </c>
      <c r="C44" s="31">
        <f>C39*B44</f>
        <v>27.450980392156861</v>
      </c>
    </row>
    <row r="45" spans="1:4" ht="17.25" thickBot="1" x14ac:dyDescent="0.35">
      <c r="A45" s="9" t="s">
        <v>32</v>
      </c>
      <c r="B45" s="32"/>
      <c r="C45" s="33">
        <f>IF(B20=I16, (B18/B7)*0.15,0)</f>
        <v>15.882352941176471</v>
      </c>
    </row>
    <row r="46" spans="1:4" ht="17.25" thickBot="1" x14ac:dyDescent="0.35">
      <c r="A46" s="34"/>
      <c r="B46" s="35"/>
      <c r="C46" s="18"/>
    </row>
    <row r="47" spans="1:4" ht="17.25" x14ac:dyDescent="0.35">
      <c r="A47" s="36" t="s">
        <v>51</v>
      </c>
      <c r="B47" s="37"/>
      <c r="C47" s="37"/>
      <c r="D47" s="38"/>
    </row>
    <row r="48" spans="1:4" ht="17.25" x14ac:dyDescent="0.35">
      <c r="A48" s="26"/>
      <c r="B48" s="13" t="s">
        <v>43</v>
      </c>
      <c r="C48" s="13" t="s">
        <v>42</v>
      </c>
      <c r="D48" s="14" t="s">
        <v>50</v>
      </c>
    </row>
    <row r="49" spans="1:4" ht="17.25" x14ac:dyDescent="0.35">
      <c r="A49" s="19" t="s">
        <v>47</v>
      </c>
      <c r="B49" s="35">
        <f>C49/B7</f>
        <v>59.878068874608658</v>
      </c>
      <c r="C49" s="35">
        <f>C45+(IF(C43&gt;C44,C43,C44))</f>
        <v>50.896358543417357</v>
      </c>
      <c r="D49" s="39">
        <f>C49*$B$6</f>
        <v>1781.3725490196075</v>
      </c>
    </row>
    <row r="50" spans="1:4" ht="17.25" x14ac:dyDescent="0.35">
      <c r="A50" s="19" t="s">
        <v>44</v>
      </c>
      <c r="B50" s="35">
        <f>B33</f>
        <v>46.909243697478992</v>
      </c>
      <c r="C50" s="35">
        <f>B32</f>
        <v>39.872857142857143</v>
      </c>
      <c r="D50" s="39">
        <f t="shared" ref="D50:D51" si="1">C50*$B$6</f>
        <v>1395.55</v>
      </c>
    </row>
    <row r="51" spans="1:4" ht="18" thickBot="1" x14ac:dyDescent="0.4">
      <c r="A51" s="20" t="s">
        <v>48</v>
      </c>
      <c r="B51" s="40">
        <f>B49-B50</f>
        <v>12.968825177129666</v>
      </c>
      <c r="C51" s="40">
        <f>C49-C50</f>
        <v>11.023501400560214</v>
      </c>
      <c r="D51" s="41">
        <f t="shared" si="1"/>
        <v>385.82254901960749</v>
      </c>
    </row>
    <row r="52" spans="1:4" x14ac:dyDescent="0.3">
      <c r="A52" s="18"/>
      <c r="B52" s="35"/>
      <c r="C52" s="18"/>
    </row>
    <row r="53" spans="1:4" x14ac:dyDescent="0.3">
      <c r="A53" s="52" t="s">
        <v>49</v>
      </c>
    </row>
    <row r="55" spans="1:4" x14ac:dyDescent="0.3">
      <c r="B55" s="3" t="s">
        <v>54</v>
      </c>
      <c r="C55" s="42">
        <v>41183</v>
      </c>
    </row>
  </sheetData>
  <sheetProtection password="CC68" sheet="1" objects="1" scenarios="1"/>
  <mergeCells count="1">
    <mergeCell ref="A47:C47"/>
  </mergeCells>
  <dataValidations disablePrompts="1" count="1">
    <dataValidation type="list" allowBlank="1" showInputMessage="1" showErrorMessage="1" sqref="B20">
      <formula1>$I$16:$I$17</formula1>
    </dataValidation>
  </dataValidations>
  <pageMargins left="0.7" right="0.7" top="0.75" bottom="0.75" header="0.3" footer="0.3"/>
  <pageSetup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CostBenefit</vt:lpstr>
      <vt:lpstr>CostBenefit!Print_Area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Extension</dc:creator>
  <cp:lastModifiedBy>Milhollin, Ryan K.</cp:lastModifiedBy>
  <cp:lastPrinted>2012-10-01T20:57:36Z</cp:lastPrinted>
  <dcterms:created xsi:type="dcterms:W3CDTF">2012-08-23T15:41:41Z</dcterms:created>
  <dcterms:modified xsi:type="dcterms:W3CDTF">2012-10-01T20:58:42Z</dcterms:modified>
</cp:coreProperties>
</file>