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hreadedComments/threadedComment1.xml" ContentType="application/vnd.ms-excel.threaded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milhollinr_umsystem_edu/Documents/Swine/Swine Budgets/2025 Budgets/"/>
    </mc:Choice>
  </mc:AlternateContent>
  <xr:revisionPtr revIDLastSave="122" documentId="8_{68880790-79BF-487A-8CC7-57F4120808AA}" xr6:coauthVersionLast="47" xr6:coauthVersionMax="47" xr10:uidLastSave="{6A9C2020-7EEE-4207-A49F-CD66634BA6B9}"/>
  <bookViews>
    <workbookView xWindow="28680" yWindow="-120" windowWidth="29040" windowHeight="15720" activeTab="2" xr2:uid="{00000000-000D-0000-FFFF-FFFF00000000}"/>
  </bookViews>
  <sheets>
    <sheet name="Introduction" sheetId="14" r:id="rId1"/>
    <sheet name="Input sheet" sheetId="15" r:id="rId2"/>
    <sheet name="Farrow-Finish" sheetId="13" r:id="rId3"/>
    <sheet name="Farrow-Feeder" sheetId="12" r:id="rId4"/>
    <sheet name="Feeder-Finish" sheetId="11" r:id="rId5"/>
  </sheets>
  <externalReferences>
    <externalReference r:id="rId6"/>
    <externalReference r:id="rId7"/>
    <externalReference r:id="rId8"/>
  </externalReferences>
  <definedNames>
    <definedName name="acres">[1]Input!$B$12</definedName>
    <definedName name="Boom_Sprayer">[1]MDB!$A$100:$A$101</definedName>
    <definedName name="Boom_Sprayer_SP">[1]MDB!$A$99</definedName>
    <definedName name="BudgetActivities">#REF!</definedName>
    <definedName name="byyield">[1]MDB!$C$160</definedName>
    <definedName name="Chisel_Plow">[1]MDB!$A$39:$A$42</definedName>
    <definedName name="Chisel_Plow_FD">[1]MDB!$A$43:$A$44</definedName>
    <definedName name="Comb_Disk_VRipper">[1]MDB!$A$66:$A$67</definedName>
    <definedName name="Comb_Fld_Cult_Incorp">[1]MDB!$A$63:$A$65</definedName>
    <definedName name="Combine_Size">[1]MDB!$B$24:$B$27</definedName>
    <definedName name="Cornhead_Size">[1]MDB!$A$133:$A$135</definedName>
    <definedName name="crop">[1]MDB!$C$164</definedName>
    <definedName name="cropnum">[1]MDB!$C$158</definedName>
    <definedName name="Crops">[1]MDB!$I$157:$I$163</definedName>
    <definedName name="Cultivator">[1]MDB!$A$91:$A$94</definedName>
    <definedName name="Cultivator_HR">[1]MDB!$A$95:$A$97</definedName>
    <definedName name="CustomActivities">'[2]Activity list'!$W$4:$AA$14</definedName>
    <definedName name="customhire2">[1]Input!$F$114:$F$117,[1]Input!$F$123:$F$126</definedName>
    <definedName name="CustomImps">[2]!Table4[Implement]</definedName>
    <definedName name="Disc_Mower">[1]MDB!$A$104:$A$107</definedName>
    <definedName name="Disk">[1]MDB!$A$68:$A$69</definedName>
    <definedName name="Disk_Mower">[1]MDB!$A$108:$A$109</definedName>
    <definedName name="drying">[1]Input!$B$106,[1]Input!$F$106</definedName>
    <definedName name="Field_Cultivator">[1]MDB!$A$49:$A$54</definedName>
    <definedName name="Grain_Auger">[1]MDB!$A$34</definedName>
    <definedName name="Graincart">[1]MDB!$A$32:$A$33</definedName>
    <definedName name="Grainhead_Size">[1]MDB!$A$125:$A$127</definedName>
    <definedName name="Harrow">[1]MDB!$A$70:$A$71</definedName>
    <definedName name="hauling">[1]Input!$B$108:$B$109,[1]Input!$F$108:$F$109</definedName>
    <definedName name="herbicide2">[1]Input!$F$43:$F$50,[1]Input!$B$51:$F$51</definedName>
    <definedName name="import">[1]Store!$E$3:$F$297</definedName>
    <definedName name="income">[1]Output!$F$12</definedName>
    <definedName name="insecticide2">[1]Input!$F$55:$F$58,[1]Input!$B$59:$F$59</definedName>
    <definedName name="Irrigation">[1]MDB!$G$157:$G$158</definedName>
    <definedName name="irrigation2">[1]MDB!$C$161</definedName>
    <definedName name="lease_arrangement">[1]MDB!$G$160:$G$162</definedName>
    <definedName name="leasenum">[1]MDB!$C$162</definedName>
    <definedName name="mdbvalues">[1]Output!$C$8:$H$12,[1]Output!$D$15:$H$49,[1]Output!$B$51:$G$62,[1]Output!$B$68:$G$104</definedName>
    <definedName name="Moldboard_Plow">[1]MDB!$A$45:$A$48</definedName>
    <definedName name="NoTill_Drill">[1]MDB!$A$88:$A$90</definedName>
    <definedName name="NoTill_Planter">[1]MDB!$A$80:$A$83</definedName>
    <definedName name="Passes">[1]Input!$F$149:$F$158,[1]Input!$F$160:$F$164,[1]Input!$F$166:$F$173,[1]Input!$F$175:$F$195</definedName>
    <definedName name="Planter">[1]MDB!$A$72:$A$75</definedName>
    <definedName name="postharvest">[1]Input!$B$104:$B$109,[1]Input!$F$105:$F$106,[1]Input!$F$108:$F$109</definedName>
    <definedName name="power">[1]Input!$D$149:$D$158,[1]Input!$D$160:$D$164,[1]Input!$D$166:$D$170,[1]Input!$D$172:$D$173,[1]Input!$D$175:$D$192,[1]Input!$D$196:$D$197</definedName>
    <definedName name="Power_Size">[1]MDB!$H$4:$H$5</definedName>
    <definedName name="Presswheel_Drill">[1]MDB!$A$84:$A$87</definedName>
    <definedName name="price_selections">[3]Prices!$A$1:$A$3</definedName>
    <definedName name="Primary_Units">[1]MDB!$L$157:$L$160</definedName>
    <definedName name="primyield">[1]MDB!$C$159</definedName>
    <definedName name="_xlnm.Print_Area" localSheetId="3">'Farrow-Feeder'!$B$1:$D$1</definedName>
    <definedName name="_xlnm.Print_Area" localSheetId="2">'Farrow-Finish'!$B$1:$I$40</definedName>
    <definedName name="_xlnm.Print_Area" localSheetId="4">'Feeder-Finish'!$B$1:$I$35</definedName>
    <definedName name="PUAlloc">[1]Input!$B$100</definedName>
    <definedName name="PUMiles">[1]Input!$B$99</definedName>
    <definedName name="rental">[1]Input!$H$149:$H$158,[1]Input!$H$160:$H$164,[1]Input!$H$166:$H$173,[1]Input!$H$175:$H$195</definedName>
    <definedName name="Roller_Bar_Rake">[1]MDB!$A$110:$A$112</definedName>
    <definedName name="Round_Baler_Tie">[1]MDB!$A$118:$A$121</definedName>
    <definedName name="seed2">[1]Input!$B$22:$B$25,[1]Input!$B$27,[1]Input!$B$28:$F$28</definedName>
    <definedName name="SemiAlloc">[1]Input!$B$109</definedName>
    <definedName name="SemiMiles">[1]Input!$F$109</definedName>
    <definedName name="Silage_Wrapper">[1]MDB!$A$31</definedName>
    <definedName name="Soybeanhead_Size">[1]MDB!$A$128:$A$132</definedName>
    <definedName name="SplitRow_Planter">[1]MDB!$A$76:$A$79</definedName>
    <definedName name="ss">#REF!</definedName>
    <definedName name="storage">[1]Input!$B$105,[1]Input!$F$105</definedName>
    <definedName name="Swather_Mower_Conditioner">[1]MDB!$A$113:$A$115</definedName>
    <definedName name="Tandem_Disk">[1]MDB!$A$55:$A$58</definedName>
    <definedName name="TenWheelAlloc">[1]Input!$B$108</definedName>
    <definedName name="TenWheelMiles">[1]Input!$F$108</definedName>
    <definedName name="VRipper">[1]MDB!$A$59:$A$62</definedName>
    <definedName name="Wheel_Rake">[1]MDB!$A$136:$A$140</definedName>
    <definedName name="ww">[2]!Table4[Implement]</definedName>
    <definedName name="yield">[1]Input!$B$13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5" l="1"/>
  <c r="F7" i="12" l="1"/>
  <c r="C13" i="11" l="1"/>
  <c r="G10" i="11"/>
  <c r="E5" i="12"/>
  <c r="D17" i="12" l="1"/>
  <c r="E17" i="13"/>
  <c r="D17" i="13"/>
  <c r="E22" i="12"/>
  <c r="H6" i="11"/>
  <c r="H17" i="15" l="1"/>
  <c r="E26" i="12"/>
  <c r="F32" i="12" l="1"/>
  <c r="F32" i="13"/>
  <c r="C52" i="12"/>
  <c r="C51" i="12"/>
  <c r="C52" i="13"/>
  <c r="C51" i="13"/>
  <c r="C45" i="11" l="1"/>
  <c r="C61" i="12"/>
  <c r="C62" i="12"/>
  <c r="C63" i="12"/>
  <c r="C64" i="12"/>
  <c r="C65" i="12"/>
  <c r="C60" i="12"/>
  <c r="D19" i="13"/>
  <c r="C48" i="13" s="1"/>
  <c r="F50" i="12"/>
  <c r="C50" i="12"/>
  <c r="F50" i="13" l="1"/>
  <c r="C50" i="13"/>
  <c r="C53" i="11"/>
  <c r="C54" i="11"/>
  <c r="C55" i="11"/>
  <c r="C52" i="11"/>
  <c r="F42" i="11"/>
  <c r="C42" i="11"/>
  <c r="F43" i="11"/>
  <c r="F41" i="11"/>
  <c r="C41" i="11"/>
  <c r="F45" i="12"/>
  <c r="C45" i="12"/>
  <c r="C53" i="12" l="1"/>
  <c r="F49" i="12"/>
  <c r="F48" i="12"/>
  <c r="F47" i="12"/>
  <c r="C47" i="12"/>
  <c r="F46" i="12"/>
  <c r="C46" i="12"/>
  <c r="C61" i="13"/>
  <c r="C62" i="13"/>
  <c r="C63" i="13"/>
  <c r="C64" i="13"/>
  <c r="C65" i="13"/>
  <c r="C60" i="13"/>
  <c r="F49" i="13"/>
  <c r="F48" i="13"/>
  <c r="F47" i="13"/>
  <c r="F46" i="13"/>
  <c r="F45" i="13"/>
  <c r="C53" i="13"/>
  <c r="C47" i="13"/>
  <c r="C46" i="13"/>
  <c r="C45" i="13"/>
  <c r="D19" i="12" l="1"/>
  <c r="C48" i="12" s="1"/>
  <c r="C5" i="11"/>
  <c r="E26" i="13" l="1"/>
  <c r="G23" i="11" l="1"/>
  <c r="D18" i="13"/>
  <c r="G12" i="11"/>
  <c r="F52" i="11" s="1"/>
  <c r="E12" i="12"/>
  <c r="D60" i="12" s="1"/>
  <c r="E60" i="12" s="1"/>
  <c r="D22" i="13"/>
  <c r="E12" i="13"/>
  <c r="D60" i="13" l="1"/>
  <c r="E60" i="13" s="1"/>
  <c r="F12" i="13"/>
  <c r="D21" i="13"/>
  <c r="E20" i="12" l="1"/>
  <c r="E21" i="13" l="1"/>
  <c r="E6" i="13"/>
  <c r="E5" i="13"/>
  <c r="G5" i="11"/>
  <c r="C28" i="11"/>
  <c r="C18" i="11"/>
  <c r="C43" i="11" s="1"/>
  <c r="E5" i="11"/>
  <c r="D6" i="13"/>
  <c r="G52" i="11" l="1"/>
  <c r="H5" i="11"/>
  <c r="E22" i="13"/>
  <c r="F22" i="13" s="1"/>
  <c r="G15" i="11" l="1"/>
  <c r="F55" i="11" s="1"/>
  <c r="G55" i="11" s="1"/>
  <c r="G14" i="11"/>
  <c r="F54" i="11" s="1"/>
  <c r="G54" i="11" s="1"/>
  <c r="G13" i="11"/>
  <c r="F53" i="11" s="1"/>
  <c r="G53" i="11" s="1"/>
  <c r="E15" i="12"/>
  <c r="D63" i="12" s="1"/>
  <c r="E63" i="12" s="1"/>
  <c r="E14" i="12"/>
  <c r="D62" i="12" s="1"/>
  <c r="E62" i="12" s="1"/>
  <c r="E13" i="12"/>
  <c r="D61" i="12" s="1"/>
  <c r="E61" i="12" s="1"/>
  <c r="E15" i="13"/>
  <c r="D63" i="13" s="1"/>
  <c r="E63" i="13" s="1"/>
  <c r="E14" i="13"/>
  <c r="D62" i="13" s="1"/>
  <c r="E62" i="13" s="1"/>
  <c r="E13" i="13"/>
  <c r="D61" i="13" s="1"/>
  <c r="E61" i="13" s="1"/>
  <c r="E23" i="12" l="1"/>
  <c r="E24" i="12"/>
  <c r="E25" i="12"/>
  <c r="G18" i="11" l="1"/>
  <c r="G17" i="11"/>
  <c r="E19" i="12"/>
  <c r="F19" i="12" s="1"/>
  <c r="E18" i="12"/>
  <c r="E16" i="12"/>
  <c r="D64" i="12" s="1"/>
  <c r="E64" i="12" s="1"/>
  <c r="C22" i="11"/>
  <c r="E22" i="11" s="1"/>
  <c r="C21" i="11"/>
  <c r="E21" i="11" s="1"/>
  <c r="C20" i="11"/>
  <c r="E20" i="11" s="1"/>
  <c r="C19" i="11"/>
  <c r="E19" i="11" s="1"/>
  <c r="C27" i="11"/>
  <c r="E6" i="12"/>
  <c r="D7" i="15"/>
  <c r="D5" i="12" s="1"/>
  <c r="F5" i="12" l="1"/>
  <c r="E31" i="12"/>
  <c r="D5" i="13"/>
  <c r="E31" i="13" s="1"/>
  <c r="C49" i="12"/>
  <c r="C49" i="13"/>
  <c r="E21" i="12"/>
  <c r="H3" i="11"/>
  <c r="G22" i="11"/>
  <c r="G21" i="11"/>
  <c r="G20" i="11"/>
  <c r="G19" i="11"/>
  <c r="C10" i="11"/>
  <c r="E10" i="11" s="1"/>
  <c r="H10" i="11" s="1"/>
  <c r="D22" i="12"/>
  <c r="D20" i="13" l="1"/>
  <c r="D18" i="15"/>
  <c r="D20" i="12" s="1"/>
  <c r="F20" i="12" s="1"/>
  <c r="F7" i="13"/>
  <c r="F22" i="12"/>
  <c r="D30" i="12" l="1"/>
  <c r="F30" i="12" s="1"/>
  <c r="D25" i="12"/>
  <c r="F25" i="12" s="1"/>
  <c r="D24" i="12"/>
  <c r="F24" i="12" s="1"/>
  <c r="D31" i="12"/>
  <c r="F31" i="12" s="1"/>
  <c r="D23" i="12"/>
  <c r="F23" i="12" s="1"/>
  <c r="D18" i="12"/>
  <c r="E17" i="12"/>
  <c r="D65" i="12" s="1"/>
  <c r="E65" i="12" s="1"/>
  <c r="E23" i="13"/>
  <c r="E24" i="13"/>
  <c r="E25" i="13"/>
  <c r="E20" i="13"/>
  <c r="E19" i="13"/>
  <c r="E16" i="13"/>
  <c r="D64" i="13" s="1"/>
  <c r="E64" i="13" s="1"/>
  <c r="D65" i="13"/>
  <c r="E65" i="13" s="1"/>
  <c r="E18" i="13"/>
  <c r="F33" i="12" l="1"/>
  <c r="F18" i="13"/>
  <c r="F19" i="13"/>
  <c r="F17" i="13"/>
  <c r="F16" i="13"/>
  <c r="F15" i="13"/>
  <c r="F14" i="13"/>
  <c r="F13" i="13"/>
  <c r="F21" i="13"/>
  <c r="F11" i="13" l="1"/>
  <c r="F6" i="13"/>
  <c r="D21" i="12"/>
  <c r="D6" i="12" s="1"/>
  <c r="F21" i="12" l="1"/>
  <c r="F25" i="13"/>
  <c r="D31" i="13"/>
  <c r="F31" i="13" s="1"/>
  <c r="D30" i="13"/>
  <c r="F30" i="13" s="1"/>
  <c r="D23" i="13"/>
  <c r="F24" i="13"/>
  <c r="D25" i="13"/>
  <c r="D24" i="13"/>
  <c r="F23" i="13"/>
  <c r="F20" i="13"/>
  <c r="F5" i="13"/>
  <c r="F8" i="13" s="1"/>
  <c r="F26" i="13" l="1"/>
  <c r="F27" i="13" s="1"/>
  <c r="F33" i="13"/>
  <c r="F11" i="12"/>
  <c r="F15" i="12" l="1"/>
  <c r="F17" i="12"/>
  <c r="F16" i="12"/>
  <c r="F13" i="12"/>
  <c r="F14" i="12"/>
  <c r="F18" i="12"/>
  <c r="F12" i="12"/>
  <c r="F26" i="12" l="1"/>
  <c r="F27" i="12" s="1"/>
  <c r="F6" i="12"/>
  <c r="E28" i="11"/>
  <c r="H28" i="11" s="1"/>
  <c r="E27" i="11"/>
  <c r="H27" i="11" s="1"/>
  <c r="H22" i="11"/>
  <c r="H21" i="11"/>
  <c r="H20" i="11"/>
  <c r="H19" i="11"/>
  <c r="E13" i="11"/>
  <c r="E14" i="11"/>
  <c r="E15" i="11"/>
  <c r="E16" i="11"/>
  <c r="E12" i="11"/>
  <c r="H15" i="11" l="1"/>
  <c r="H14" i="11"/>
  <c r="H16" i="11"/>
  <c r="H13" i="11"/>
  <c r="F8" i="12"/>
  <c r="H12" i="11"/>
  <c r="E17" i="11"/>
  <c r="E18" i="11"/>
  <c r="H18" i="11" s="1"/>
  <c r="H7" i="11"/>
  <c r="H29" i="11"/>
  <c r="H17" i="11" l="1"/>
  <c r="H11" i="11" s="1"/>
  <c r="H23" i="11" s="1"/>
  <c r="H24" i="11" l="1"/>
  <c r="H33" i="11" l="1"/>
  <c r="G33" i="11" s="1"/>
  <c r="H31" i="11"/>
  <c r="H34" i="11" l="1"/>
  <c r="G34" i="11" s="1"/>
  <c r="F37" i="12"/>
  <c r="F35" i="12"/>
  <c r="F35" i="13"/>
  <c r="F37" i="13"/>
  <c r="F38" i="12" l="1"/>
  <c r="F3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tc={92947201-E1E6-4C8A-AA7E-2BFDC77895E1}</author>
  </authors>
  <commentList>
    <comment ref="E31" authorId="0" shapeId="0" xr:uid="{92947201-E1E6-4C8A-AA7E-2BFDC77895E1}">
      <text>
        <t>[Threaded comment]
Your version of Excel allows you to read this threaded comment; however, any edits to it will get removed if the file is opened in a newer version of Excel. Learn more: https://go.microsoft.com/fwlink/?linkid=870924
Comment:
    2024 forecast using usda costs and returns, adjusted to decreased interest rate from 8 to 7.25%.</t>
      </text>
    </comment>
  </commentList>
</comments>
</file>

<file path=xl/sharedStrings.xml><?xml version="1.0" encoding="utf-8"?>
<sst xmlns="http://schemas.openxmlformats.org/spreadsheetml/2006/main" count="779" uniqueCount="511">
  <si>
    <t>Missouri Confinement Swine Budgets</t>
  </si>
  <si>
    <t>Develped by:</t>
  </si>
  <si>
    <t>University of Missouri Extension</t>
  </si>
  <si>
    <t>Develop a customized budget by changing production and cost assumptions to fit your farming situation.</t>
  </si>
  <si>
    <t>This worksheet is for educational purposes only and the user assumes all risks associated with its use.</t>
  </si>
  <si>
    <t>Input assumptions</t>
  </si>
  <si>
    <t>Technical parameters</t>
  </si>
  <si>
    <t>Unit</t>
  </si>
  <si>
    <t>Value</t>
  </si>
  <si>
    <t>Prices</t>
  </si>
  <si>
    <t>All budgets</t>
  </si>
  <si>
    <t>Farrow-feeder</t>
  </si>
  <si>
    <t>Farrow to finish</t>
  </si>
  <si>
    <t>Feeder to finish</t>
  </si>
  <si>
    <t>Litters/sow/year</t>
  </si>
  <si>
    <t>Litters</t>
  </si>
  <si>
    <t xml:space="preserve">Corn </t>
  </si>
  <si>
    <t>$ per bushel</t>
  </si>
  <si>
    <t>Pigs weaned/litter</t>
  </si>
  <si>
    <t>Pigs</t>
  </si>
  <si>
    <t xml:space="preserve">Soybean meal </t>
  </si>
  <si>
    <t>$ per ton</t>
  </si>
  <si>
    <t>Average litters/sow (lifetime)</t>
  </si>
  <si>
    <t>Litters per sow</t>
  </si>
  <si>
    <t>Weaned pigs/sow/year</t>
  </si>
  <si>
    <t>Weaned pigs</t>
  </si>
  <si>
    <t xml:space="preserve">Vitamin and mineral premix </t>
  </si>
  <si>
    <t>Death loss</t>
  </si>
  <si>
    <t>$ per pound</t>
  </si>
  <si>
    <t>Percent</t>
  </si>
  <si>
    <t xml:space="preserve">Nursery pellet </t>
  </si>
  <si>
    <t xml:space="preserve">Feed processing </t>
  </si>
  <si>
    <t>Labor</t>
  </si>
  <si>
    <t>$ per hour</t>
  </si>
  <si>
    <t xml:space="preserve">Weight </t>
  </si>
  <si>
    <t>Semen cost and genetics (litter)</t>
  </si>
  <si>
    <t>$ per litter</t>
  </si>
  <si>
    <t xml:space="preserve">    Feeder</t>
  </si>
  <si>
    <t>Pounds</t>
  </si>
  <si>
    <t>Operating interest</t>
  </si>
  <si>
    <t xml:space="preserve">    Market hog</t>
  </si>
  <si>
    <t>Gilt premium over market hogs</t>
  </si>
  <si>
    <t>$ per gilt</t>
  </si>
  <si>
    <t>Gilts for sow replacement</t>
  </si>
  <si>
    <t>$ per head</t>
  </si>
  <si>
    <t>Market price for culled sow</t>
  </si>
  <si>
    <t>$/cwt. live weight</t>
  </si>
  <si>
    <t xml:space="preserve">Feeder pig weight </t>
  </si>
  <si>
    <t>Cwt./year/sow</t>
  </si>
  <si>
    <t xml:space="preserve">Feed additives </t>
  </si>
  <si>
    <t xml:space="preserve">Labor/sow/litter </t>
  </si>
  <si>
    <t>Hours</t>
  </si>
  <si>
    <t xml:space="preserve">Vet, medicine </t>
  </si>
  <si>
    <t>$ per cwt gain</t>
  </si>
  <si>
    <t xml:space="preserve">Utilities and fuel </t>
  </si>
  <si>
    <t xml:space="preserve">Facility repair and maintenance </t>
  </si>
  <si>
    <t xml:space="preserve">Marketing and miscellaneous </t>
  </si>
  <si>
    <t>Market price for animals sold</t>
  </si>
  <si>
    <t>Identities</t>
  </si>
  <si>
    <t>Corn (pounds/bushel)</t>
  </si>
  <si>
    <t xml:space="preserve">Swine, Farrow to Finish, Enterprise Budget </t>
  </si>
  <si>
    <t>Units</t>
  </si>
  <si>
    <t>Quantity</t>
  </si>
  <si>
    <t>Price per unit</t>
  </si>
  <si>
    <t>Total per sow</t>
  </si>
  <si>
    <t>Your farm</t>
  </si>
  <si>
    <t>Income</t>
  </si>
  <si>
    <t>Market hogs sold</t>
  </si>
  <si>
    <t>Cwt</t>
  </si>
  <si>
    <t xml:space="preserve">               </t>
  </si>
  <si>
    <t>Culled sows sold</t>
  </si>
  <si>
    <t>Total income</t>
  </si>
  <si>
    <t>Operating costs</t>
  </si>
  <si>
    <t>Feed</t>
  </si>
  <si>
    <t>Corn</t>
  </si>
  <si>
    <t>Pounds/sow</t>
  </si>
  <si>
    <t>Soybean meal</t>
  </si>
  <si>
    <t>Vitamin and mineral premix</t>
  </si>
  <si>
    <t>Nursery pellet</t>
  </si>
  <si>
    <t>Feed additives</t>
  </si>
  <si>
    <t>Feed processing</t>
  </si>
  <si>
    <t>Ton/sow</t>
  </si>
  <si>
    <t>Hours/sow</t>
  </si>
  <si>
    <t>Veterinary and medicine</t>
  </si>
  <si>
    <t>Hogs sold</t>
  </si>
  <si>
    <t>Sow</t>
  </si>
  <si>
    <t>Semen cost and genetics</t>
  </si>
  <si>
    <t>Litter/sow/year</t>
  </si>
  <si>
    <t>Utilities and fuel</t>
  </si>
  <si>
    <t>Facility repair and maintenance</t>
  </si>
  <si>
    <t>Marketing and miscellaneous</t>
  </si>
  <si>
    <t>Months</t>
  </si>
  <si>
    <t>Total operating costs</t>
  </si>
  <si>
    <t>Ownership costs</t>
  </si>
  <si>
    <t>Taxes and insurance</t>
  </si>
  <si>
    <t>Machinery/equipment</t>
  </si>
  <si>
    <t>Total ownership costs</t>
  </si>
  <si>
    <t>Total costs</t>
  </si>
  <si>
    <t>INCOME OVER OPERATING COSTS</t>
  </si>
  <si>
    <t>INCOME OVER TOTAL COSTS</t>
  </si>
  <si>
    <t>Start</t>
  </si>
  <si>
    <t>cropnum-22706</t>
  </si>
  <si>
    <t>primyieldtype-22706</t>
  </si>
  <si>
    <t>byyieldtype-22706</t>
  </si>
  <si>
    <t>irrigation2-22706</t>
  </si>
  <si>
    <t>leasenum-22706</t>
  </si>
  <si>
    <t>40hp-22706</t>
  </si>
  <si>
    <t>60hp-22706</t>
  </si>
  <si>
    <t>75hp-22706</t>
  </si>
  <si>
    <t>105twd-22706</t>
  </si>
  <si>
    <t>140twd-22706</t>
  </si>
  <si>
    <t>105mfwd-22706</t>
  </si>
  <si>
    <t>130mfwd-22706</t>
  </si>
  <si>
    <t>160mfwd-22706</t>
  </si>
  <si>
    <t>200mfwd-22706</t>
  </si>
  <si>
    <t>225mfwd-22706</t>
  </si>
  <si>
    <t>2604wd-22706</t>
  </si>
  <si>
    <t>3104wd-22706</t>
  </si>
  <si>
    <t>360 4wd-22706</t>
  </si>
  <si>
    <t>4254wd-22706</t>
  </si>
  <si>
    <t>225tt-22706</t>
  </si>
  <si>
    <t>425tt-22706</t>
  </si>
  <si>
    <t>description-1-22706</t>
  </si>
  <si>
    <t>Corn(2015 Dryland)</t>
  </si>
  <si>
    <t>acres-1-22706</t>
  </si>
  <si>
    <t>receipts-1-22706</t>
  </si>
  <si>
    <t>receipts-2-22706</t>
  </si>
  <si>
    <t>receipts-3-22706</t>
  </si>
  <si>
    <t>receipts-4-22706</t>
  </si>
  <si>
    <t>receipts-5-22706</t>
  </si>
  <si>
    <t>receipts-6-22706</t>
  </si>
  <si>
    <t>seed1-1-22706</t>
  </si>
  <si>
    <t>seed1-2-22706</t>
  </si>
  <si>
    <t>seed1-3-22706</t>
  </si>
  <si>
    <t>seed1-4-22706</t>
  </si>
  <si>
    <t>seed1-5-22706</t>
  </si>
  <si>
    <t>seed1-6-22706</t>
  </si>
  <si>
    <t>seed2-1-22706</t>
  </si>
  <si>
    <t>seed2-2-22706</t>
  </si>
  <si>
    <t>seed2-3-22706</t>
  </si>
  <si>
    <t>seed2-4-22706</t>
  </si>
  <si>
    <t>seed2-5-22706</t>
  </si>
  <si>
    <t>seed2-6-22706</t>
  </si>
  <si>
    <t>fertilizer1-1-22706</t>
  </si>
  <si>
    <t>fertilizer1-2-22706</t>
  </si>
  <si>
    <t>fertilizer1-3-22706</t>
  </si>
  <si>
    <t>fertilizer1-4-22706</t>
  </si>
  <si>
    <t>fertilizer1-5-22706</t>
  </si>
  <si>
    <t>fertilizer1-6-22706</t>
  </si>
  <si>
    <t>fertilizer1-7-22706</t>
  </si>
  <si>
    <t>fertilizer1-8-22706</t>
  </si>
  <si>
    <t>fertilizer2-1-22706</t>
  </si>
  <si>
    <t>fertilizer2-2-22706</t>
  </si>
  <si>
    <t>fertilizer2-3-22706</t>
  </si>
  <si>
    <t>fertilizer2-4-22706</t>
  </si>
  <si>
    <t>fertilizer2-5-22706</t>
  </si>
  <si>
    <t>fertilizer2-6-22706</t>
  </si>
  <si>
    <t>fertilizer2-7-22706</t>
  </si>
  <si>
    <t>fertilizer2-8-22706</t>
  </si>
  <si>
    <t>herbicide1-1-22706</t>
  </si>
  <si>
    <t>herbicide1-2-22706</t>
  </si>
  <si>
    <t>herbicide1-3-22706</t>
  </si>
  <si>
    <t>herbicide1-4-22706</t>
  </si>
  <si>
    <t>herbicide1-5-22706</t>
  </si>
  <si>
    <t>herbicide1-6-22706</t>
  </si>
  <si>
    <t>herbicide1-7-22706</t>
  </si>
  <si>
    <t>herbicide1-8-22706</t>
  </si>
  <si>
    <t>herbicide2-1-22706</t>
  </si>
  <si>
    <t>herbicide2-2-22706</t>
  </si>
  <si>
    <t>herbicide2-3-22706</t>
  </si>
  <si>
    <t>herbicide2-4-22706</t>
  </si>
  <si>
    <t>herbicide2-5-22706</t>
  </si>
  <si>
    <t>herbicide2-6-22706</t>
  </si>
  <si>
    <t>herbicide2-7-22706</t>
  </si>
  <si>
    <t>herbicide2-8-22706</t>
  </si>
  <si>
    <t>herbicide2-9-22706</t>
  </si>
  <si>
    <t>insecticide1-1-22706</t>
  </si>
  <si>
    <t>insecticide1-2-22706</t>
  </si>
  <si>
    <t>insecticide1-3-22706</t>
  </si>
  <si>
    <t>insecticide1-4-22706</t>
  </si>
  <si>
    <t>insecticide2-1-22706</t>
  </si>
  <si>
    <t>insecticide2-2-22706</t>
  </si>
  <si>
    <t>insecticide2-3-22706</t>
  </si>
  <si>
    <t>insecticide2-4-22706</t>
  </si>
  <si>
    <t>insecticide2-5-22706</t>
  </si>
  <si>
    <t>None</t>
  </si>
  <si>
    <t>labor-1-22706</t>
  </si>
  <si>
    <t>labor-2-22706</t>
  </si>
  <si>
    <t>labor-3-22706</t>
  </si>
  <si>
    <t>irrigation1-1-22706</t>
  </si>
  <si>
    <t>irrigation1-2-22706</t>
  </si>
  <si>
    <t>irrigation1-3-22706</t>
  </si>
  <si>
    <t>land-1-22706</t>
  </si>
  <si>
    <t>land-2-22706</t>
  </si>
  <si>
    <t>land-3-22706</t>
  </si>
  <si>
    <t>land-3-9106</t>
  </si>
  <si>
    <t>land-4-22706</t>
  </si>
  <si>
    <t>otheritems1-1-22706</t>
  </si>
  <si>
    <t>otheritems1-2-22706</t>
  </si>
  <si>
    <t>otheritems1-3-22706</t>
  </si>
  <si>
    <t>otheritems1-4-22706</t>
  </si>
  <si>
    <t>otheritems1-5-22706</t>
  </si>
  <si>
    <t>otheritems1-6-22706</t>
  </si>
  <si>
    <t>otheritems1-7-22706</t>
  </si>
  <si>
    <t>postharvest-1-22706</t>
  </si>
  <si>
    <t>postharvest-2-22706</t>
  </si>
  <si>
    <t>postharvest-3-22706</t>
  </si>
  <si>
    <t>postharvest-4-22706</t>
  </si>
  <si>
    <t>postharvest-5-22706</t>
  </si>
  <si>
    <t>postharvest-6-22706</t>
  </si>
  <si>
    <t>postharvest-7-22706</t>
  </si>
  <si>
    <t>postharvest-8-22706</t>
  </si>
  <si>
    <t>postharvest-9-22706</t>
  </si>
  <si>
    <t>postharvest-10-22706</t>
  </si>
  <si>
    <t>overhead-1-22706</t>
  </si>
  <si>
    <t>overhead-2-22706</t>
  </si>
  <si>
    <t>overhead-3-22706</t>
  </si>
  <si>
    <t>overhead-4-22706</t>
  </si>
  <si>
    <t>overhead-5-22706</t>
  </si>
  <si>
    <t>overhead-6-22706</t>
  </si>
  <si>
    <t>landlord_share-1-22706</t>
  </si>
  <si>
    <t>landlord_share-2-22706</t>
  </si>
  <si>
    <t>landlord_share-3-22706</t>
  </si>
  <si>
    <t>landlord_share-4-22706</t>
  </si>
  <si>
    <t>landlord_share-5-22706</t>
  </si>
  <si>
    <t>landlord_share-6-22706</t>
  </si>
  <si>
    <t>landlord_share-7-22706</t>
  </si>
  <si>
    <t>landlord_share-8-22706</t>
  </si>
  <si>
    <t>landlord_share-9-22706</t>
  </si>
  <si>
    <t>landlord_share-10-22706</t>
  </si>
  <si>
    <t>landlord_share-11-22706</t>
  </si>
  <si>
    <t>customhire1-1-22706</t>
  </si>
  <si>
    <t>customhire1-2-22706</t>
  </si>
  <si>
    <t>customhire1-3-22706</t>
  </si>
  <si>
    <t>customhire1-4-22706</t>
  </si>
  <si>
    <t>customhire1-5-22706</t>
  </si>
  <si>
    <t>customhire1-6-22706</t>
  </si>
  <si>
    <t>customhire1-7-22706</t>
  </si>
  <si>
    <t>customhire1-8-22706</t>
  </si>
  <si>
    <t>customhire1-9-22706</t>
  </si>
  <si>
    <t>customhire1-10-22706</t>
  </si>
  <si>
    <t>customhire1-11-22706</t>
  </si>
  <si>
    <t>customhire1-12-22706</t>
  </si>
  <si>
    <t>customhire1-13-22706</t>
  </si>
  <si>
    <t>customhire2-1-22706</t>
  </si>
  <si>
    <t>customhire2-2-22706</t>
  </si>
  <si>
    <t>customhire2-3-22706</t>
  </si>
  <si>
    <t>customhire2-4-22706</t>
  </si>
  <si>
    <t>customhire2-5-22706</t>
  </si>
  <si>
    <t>customhire2-6-22706</t>
  </si>
  <si>
    <t>customhire2-7-22706</t>
  </si>
  <si>
    <t>customhire2-8-22706</t>
  </si>
  <si>
    <t>size-1-3806</t>
  </si>
  <si>
    <t>15 ft</t>
  </si>
  <si>
    <t>size-2-3806</t>
  </si>
  <si>
    <t>16.3 ft</t>
  </si>
  <si>
    <t>size-3-3806</t>
  </si>
  <si>
    <t>6 ft</t>
  </si>
  <si>
    <t>size-4-3806</t>
  </si>
  <si>
    <t>35 ft</t>
  </si>
  <si>
    <t>size-5-3806</t>
  </si>
  <si>
    <t>11 ft</t>
  </si>
  <si>
    <t>size-6-3806</t>
  </si>
  <si>
    <t>30" O.C., 17 ft</t>
  </si>
  <si>
    <t>size-7-3806</t>
  </si>
  <si>
    <t>16 ft</t>
  </si>
  <si>
    <t>size-8-3806</t>
  </si>
  <si>
    <t>17.5 ft</t>
  </si>
  <si>
    <t>size-9-3806</t>
  </si>
  <si>
    <t>22 ft</t>
  </si>
  <si>
    <t>size-10-3806</t>
  </si>
  <si>
    <t>12 ft</t>
  </si>
  <si>
    <t>size-11-3806</t>
  </si>
  <si>
    <t>6 row</t>
  </si>
  <si>
    <t>size-12-3806</t>
  </si>
  <si>
    <t>(16/31 row 30/15")</t>
  </si>
  <si>
    <t>size-13-3806</t>
  </si>
  <si>
    <t>size-14-3806</t>
  </si>
  <si>
    <t>size-15-3806</t>
  </si>
  <si>
    <t>size-16-3806</t>
  </si>
  <si>
    <t>size-17-3806</t>
  </si>
  <si>
    <t>size-18-3806</t>
  </si>
  <si>
    <t>30 ft</t>
  </si>
  <si>
    <t>size-27-101707</t>
  </si>
  <si>
    <t>7 ft swath</t>
  </si>
  <si>
    <t>size-19-3806</t>
  </si>
  <si>
    <t>size-28-101707</t>
  </si>
  <si>
    <t>size-25-101707</t>
  </si>
  <si>
    <t>10 wheel, 20 ft</t>
  </si>
  <si>
    <t>size-26-101707</t>
  </si>
  <si>
    <t>9.5 ft</t>
  </si>
  <si>
    <t>size-20-101707</t>
  </si>
  <si>
    <t>1000 lb.</t>
  </si>
  <si>
    <t>size-21-3806</t>
  </si>
  <si>
    <t>size-22-3806</t>
  </si>
  <si>
    <t>size-23-3806</t>
  </si>
  <si>
    <t>8 row</t>
  </si>
  <si>
    <t>size-24-3806</t>
  </si>
  <si>
    <t>500 bushel</t>
  </si>
  <si>
    <t>power-1-22706</t>
  </si>
  <si>
    <t>power-2-22706</t>
  </si>
  <si>
    <t>power-3-22706</t>
  </si>
  <si>
    <t>power-4-22706</t>
  </si>
  <si>
    <t>310 4WD</t>
  </si>
  <si>
    <t>power-5-22706</t>
  </si>
  <si>
    <t>power-6-22706</t>
  </si>
  <si>
    <t>power-7-22706</t>
  </si>
  <si>
    <t>power-8-22706</t>
  </si>
  <si>
    <t>power-9-22706</t>
  </si>
  <si>
    <t>power-10-22706</t>
  </si>
  <si>
    <t>power-11-22706</t>
  </si>
  <si>
    <t>power-12-22706</t>
  </si>
  <si>
    <t>200 MFWD</t>
  </si>
  <si>
    <t>power-13-22706</t>
  </si>
  <si>
    <t>power-14-22706</t>
  </si>
  <si>
    <t>power-15-22706</t>
  </si>
  <si>
    <t>power-16-22706</t>
  </si>
  <si>
    <t>power-17-22706</t>
  </si>
  <si>
    <t>power-18-22706</t>
  </si>
  <si>
    <t>power-19-22706</t>
  </si>
  <si>
    <t>power-20-22706</t>
  </si>
  <si>
    <t>160 MFWD</t>
  </si>
  <si>
    <t>power-21-22706</t>
  </si>
  <si>
    <t>power-22-22706</t>
  </si>
  <si>
    <t>power-23-22706</t>
  </si>
  <si>
    <t>power-24-22706</t>
  </si>
  <si>
    <t>power-25-22706</t>
  </si>
  <si>
    <t>power-26-22706</t>
  </si>
  <si>
    <t>power-27-22706</t>
  </si>
  <si>
    <t>power-28-22706</t>
  </si>
  <si>
    <t>power-29-22706</t>
  </si>
  <si>
    <t>power-30-22706</t>
  </si>
  <si>
    <t>power-31-22706</t>
  </si>
  <si>
    <t>power-32-22706</t>
  </si>
  <si>
    <t>power-33-22706</t>
  </si>
  <si>
    <t>power-34-22706</t>
  </si>
  <si>
    <t>power-35-22706</t>
  </si>
  <si>
    <t>power-36-22706</t>
  </si>
  <si>
    <t>power-37-22706</t>
  </si>
  <si>
    <t>power-38-22706</t>
  </si>
  <si>
    <t>130 MFWD</t>
  </si>
  <si>
    <t>passes-1-22706</t>
  </si>
  <si>
    <t>passes-2-22706</t>
  </si>
  <si>
    <t>passes-3-22706</t>
  </si>
  <si>
    <t>passes-4-22706</t>
  </si>
  <si>
    <t>passes-5-22706</t>
  </si>
  <si>
    <t>passes-6-22706</t>
  </si>
  <si>
    <t>passes-7-22706</t>
  </si>
  <si>
    <t>passes-8-22706</t>
  </si>
  <si>
    <t>passes-9-22706</t>
  </si>
  <si>
    <t>passes-10-22706</t>
  </si>
  <si>
    <t>passes-11-22706</t>
  </si>
  <si>
    <t>passes-12-22706</t>
  </si>
  <si>
    <t>passes-13-22706</t>
  </si>
  <si>
    <t>passes-14-22706</t>
  </si>
  <si>
    <t>passes-15-22706</t>
  </si>
  <si>
    <t>passes-16-22706</t>
  </si>
  <si>
    <t>passes-17-22706</t>
  </si>
  <si>
    <t>passes-18-22706</t>
  </si>
  <si>
    <t>passes-19-22706</t>
  </si>
  <si>
    <t>passes-20-22706</t>
  </si>
  <si>
    <t>passes-21-22706</t>
  </si>
  <si>
    <t>passes-22-22706</t>
  </si>
  <si>
    <t>passes-23-22706</t>
  </si>
  <si>
    <t>passes-24-22706</t>
  </si>
  <si>
    <t>passes-25-22706</t>
  </si>
  <si>
    <t>passes-26-22706</t>
  </si>
  <si>
    <t>passes-27-22706</t>
  </si>
  <si>
    <t>passes-28-22706</t>
  </si>
  <si>
    <t>passes-29-22706</t>
  </si>
  <si>
    <t>passes-30-22706</t>
  </si>
  <si>
    <t>passes-31-22706</t>
  </si>
  <si>
    <t>passes-32-22706</t>
  </si>
  <si>
    <t>passes-33-22706</t>
  </si>
  <si>
    <t>passes-34-22706</t>
  </si>
  <si>
    <t>passes-35-22706</t>
  </si>
  <si>
    <t>passes-36-22706</t>
  </si>
  <si>
    <t>passes-37-22706</t>
  </si>
  <si>
    <t>passes-38-22706</t>
  </si>
  <si>
    <t>passes-39-22706</t>
  </si>
  <si>
    <t>passes-40-22706</t>
  </si>
  <si>
    <t>rent-1-82906</t>
  </si>
  <si>
    <t>rent-2-82906</t>
  </si>
  <si>
    <t>rent-3-82906</t>
  </si>
  <si>
    <t>rent-4-82906</t>
  </si>
  <si>
    <t>rent-5-82906</t>
  </si>
  <si>
    <t>rent-6-82906</t>
  </si>
  <si>
    <t>rent-7-82906</t>
  </si>
  <si>
    <t>rent-8-82906</t>
  </si>
  <si>
    <t>rent-9-82906</t>
  </si>
  <si>
    <t>rent-10-82906</t>
  </si>
  <si>
    <t>rent-11-82906</t>
  </si>
  <si>
    <t>rent-12-82906</t>
  </si>
  <si>
    <t>rent-13-82906</t>
  </si>
  <si>
    <t>rent-14-82906</t>
  </si>
  <si>
    <t>rent-15-82906</t>
  </si>
  <si>
    <t>rent-16-82906</t>
  </si>
  <si>
    <t>rent-17-82906</t>
  </si>
  <si>
    <t>rent-18-82906</t>
  </si>
  <si>
    <t>rent-19-82906</t>
  </si>
  <si>
    <t>rent-20-82906</t>
  </si>
  <si>
    <t>rent-21-82906</t>
  </si>
  <si>
    <t>rent-22-82906</t>
  </si>
  <si>
    <t>rent-23-82906</t>
  </si>
  <si>
    <t>rent-24-82906</t>
  </si>
  <si>
    <t>rent-25-82906</t>
  </si>
  <si>
    <t>rent-26-82906</t>
  </si>
  <si>
    <t>rent-27-82906</t>
  </si>
  <si>
    <t>rent-28-82906</t>
  </si>
  <si>
    <t>rent-29-82906</t>
  </si>
  <si>
    <t>rent-30-82906</t>
  </si>
  <si>
    <t>rent-31-82906</t>
  </si>
  <si>
    <t>rent-32-82906</t>
  </si>
  <si>
    <t>rent-33-82906</t>
  </si>
  <si>
    <t>rent-34-82906</t>
  </si>
  <si>
    <t>rent-35-82906</t>
  </si>
  <si>
    <t>rent-36-82906</t>
  </si>
  <si>
    <t>rent-37-82906</t>
  </si>
  <si>
    <t>rent-38-82906</t>
  </si>
  <si>
    <t>rent-39-82906</t>
  </si>
  <si>
    <t>rent-40-82906</t>
  </si>
  <si>
    <t xml:space="preserve">Feeder Pigs Enterprise Budget </t>
  </si>
  <si>
    <t>Feeder pigs sold</t>
  </si>
  <si>
    <t>Head</t>
  </si>
  <si>
    <t>cwt/year/sow</t>
  </si>
  <si>
    <t>Replacement gilts</t>
  </si>
  <si>
    <t>Hog Finishing Enterprise Budget</t>
  </si>
  <si>
    <t>Quantity/hog</t>
  </si>
  <si>
    <t>Market hogs</t>
  </si>
  <si>
    <t>Cwt/hog</t>
  </si>
  <si>
    <t>Hogs/lot</t>
  </si>
  <si>
    <t xml:space="preserve">Total income </t>
  </si>
  <si>
    <t xml:space="preserve">Purchased feeder pigs </t>
  </si>
  <si>
    <t>% death loss</t>
  </si>
  <si>
    <t>Pounds/hog</t>
  </si>
  <si>
    <t>Total pounds</t>
  </si>
  <si>
    <t>DDGS</t>
  </si>
  <si>
    <t>Tons</t>
  </si>
  <si>
    <t>Hours/hog</t>
  </si>
  <si>
    <t>Total hours</t>
  </si>
  <si>
    <t>Cwt gain</t>
  </si>
  <si>
    <t>Total cwt gain</t>
  </si>
  <si>
    <t>Facility/equipment repair &amp; maintenance</t>
  </si>
  <si>
    <t>Marketing &amp; miscellaneous</t>
  </si>
  <si>
    <t>Labor/hog (finishing)</t>
  </si>
  <si>
    <t>Selected Input quantities</t>
  </si>
  <si>
    <t>Selected prices</t>
  </si>
  <si>
    <t>Dollars per unit</t>
  </si>
  <si>
    <t>Market hog sale weight, pounds</t>
  </si>
  <si>
    <t>Cull sow sale weight, pounds</t>
  </si>
  <si>
    <t>Replacement gilt weight, pounds</t>
  </si>
  <si>
    <t>Labor, hours/sow</t>
  </si>
  <si>
    <t>Feed processing, per ton</t>
  </si>
  <si>
    <t>Feed Description</t>
  </si>
  <si>
    <t>Quantity (pounds/sow/year)</t>
  </si>
  <si>
    <t>Soybean Meal</t>
  </si>
  <si>
    <t>Vitamin and Mineral Premix</t>
  </si>
  <si>
    <t>Feeder pig sale weight, pounds</t>
  </si>
  <si>
    <t>Feeder pig purchase weight, pounds</t>
  </si>
  <si>
    <t>Other income (manure)</t>
  </si>
  <si>
    <t>Selected quantities</t>
  </si>
  <si>
    <t>Manure production, 1,000 gallons</t>
  </si>
  <si>
    <t>1,000 gallons</t>
  </si>
  <si>
    <t>Manure production per hog, 1,000 gallons</t>
  </si>
  <si>
    <t>Labor, hours/pig</t>
  </si>
  <si>
    <t>Operating Interest per year, percent</t>
  </si>
  <si>
    <t>Labor, hours/sow per year</t>
  </si>
  <si>
    <t>Weaned to finish death loss, percent</t>
  </si>
  <si>
    <t>Sow/gilt death loss, percent</t>
  </si>
  <si>
    <t>Manure value, $ per 1,000 gallons</t>
  </si>
  <si>
    <t>Weaned to feeder death loss, percent</t>
  </si>
  <si>
    <t>Dollars per lot of 100 hogs</t>
  </si>
  <si>
    <t>Pigs per lot (finishing)</t>
  </si>
  <si>
    <t>Quantity (pounds/hog/cycle)</t>
  </si>
  <si>
    <t>Interest on breeding stock (sows)</t>
  </si>
  <si>
    <t>DDG with solubles</t>
  </si>
  <si>
    <t>Cull sow price, per cwt</t>
  </si>
  <si>
    <t>Market hog sale price, per cwt</t>
  </si>
  <si>
    <t>Table 2. Assumptions used in Missouri feeder to finish swine (confinement) planning budget for 2024.</t>
  </si>
  <si>
    <t>Table 3. Feed used in Missouri feeder to finish swine (confinement) planning budget for 2024, on a per hog basis.</t>
  </si>
  <si>
    <t>Table 2. Input assumptions used in Missouri farrow to feeder swine (confinement) planning budget for 2024.</t>
  </si>
  <si>
    <t>Table 3. Feed requirements used in Missouri farrow to feeder swine (confinement) planning budget for 2024, on a per sow basis.</t>
  </si>
  <si>
    <t>Table 2. Assumptions used in Missouri farrow to finish swine (confinement) planning budget for 2024.</t>
  </si>
  <si>
    <t>Table 3. Feed requirements used in Missouri farrow to finish swine (confinement) planning budget for 2024, on a per sow basis.</t>
  </si>
  <si>
    <t>Labor rate, per hour</t>
  </si>
  <si>
    <t>Replacement gilts, per head</t>
  </si>
  <si>
    <t>Market hog price, per cwt</t>
  </si>
  <si>
    <t>Manure value, per 1,000 gallons</t>
  </si>
  <si>
    <t>DDG with soluables</t>
  </si>
  <si>
    <t>Dried distiller's grain with solubles (DDG)</t>
  </si>
  <si>
    <t>Updated: 10/2024</t>
  </si>
  <si>
    <t>Long term interest</t>
  </si>
  <si>
    <t>Units/litter</t>
  </si>
  <si>
    <t>Units/sow</t>
  </si>
  <si>
    <t>$/head</t>
  </si>
  <si>
    <t>Feeder pigs</t>
  </si>
  <si>
    <t>Adauto Rocha, Magdiel Soriano and Timothy Safranski</t>
  </si>
  <si>
    <t>Feeder pig price, per head</t>
  </si>
  <si>
    <t>Feeder pig sale price, head</t>
  </si>
  <si>
    <r>
      <t xml:space="preserve">   </t>
    </r>
    <r>
      <rPr>
        <i/>
        <sz val="10"/>
        <rFont val="Segoe UI"/>
        <family val="2"/>
        <scheme val="minor"/>
      </rPr>
      <t xml:space="preserve"> Sow and pig</t>
    </r>
  </si>
  <si>
    <r>
      <t xml:space="preserve">  </t>
    </r>
    <r>
      <rPr>
        <i/>
        <sz val="10"/>
        <rFont val="Segoe UI"/>
        <family val="2"/>
        <scheme val="minor"/>
      </rPr>
      <t xml:space="preserve">  Sows</t>
    </r>
  </si>
  <si>
    <r>
      <t xml:space="preserve">  </t>
    </r>
    <r>
      <rPr>
        <i/>
        <sz val="10"/>
        <rFont val="Segoe UI"/>
        <family val="2"/>
        <scheme val="minor"/>
      </rPr>
      <t xml:space="preserve">  Hog</t>
    </r>
  </si>
  <si>
    <r>
      <t xml:space="preserve">  </t>
    </r>
    <r>
      <rPr>
        <i/>
        <sz val="10"/>
        <rFont val="Segoe UI"/>
        <family val="2"/>
        <scheme val="minor"/>
      </rPr>
      <t xml:space="preserve">  Weaned-finish</t>
    </r>
  </si>
  <si>
    <r>
      <t xml:space="preserve">  </t>
    </r>
    <r>
      <rPr>
        <i/>
        <sz val="10"/>
        <rFont val="Segoe UI"/>
        <family val="2"/>
        <scheme val="minor"/>
      </rPr>
      <t xml:space="preserve">  Weaned-feeder</t>
    </r>
  </si>
  <si>
    <r>
      <t xml:space="preserve">  </t>
    </r>
    <r>
      <rPr>
        <i/>
        <sz val="10"/>
        <rFont val="Segoe UI"/>
        <family val="2"/>
        <scheme val="minor"/>
      </rPr>
      <t xml:space="preserve">  Feeder to finish</t>
    </r>
  </si>
  <si>
    <r>
      <t xml:space="preserve">  </t>
    </r>
    <r>
      <rPr>
        <i/>
        <sz val="10"/>
        <rFont val="Segoe UI"/>
        <family val="2"/>
        <scheme val="minor"/>
      </rPr>
      <t xml:space="preserve">  Replacement gilt</t>
    </r>
  </si>
  <si>
    <r>
      <t xml:space="preserve">  </t>
    </r>
    <r>
      <rPr>
        <i/>
        <sz val="10"/>
        <rFont val="Segoe UI"/>
        <family val="2"/>
        <scheme val="minor"/>
      </rPr>
      <t xml:space="preserve">  Culled sows</t>
    </r>
  </si>
  <si>
    <t>Manure production was calculated using numbers from Clemson University, and manure value was estimated as the value of manure as a fertilizer source. The value of manure is estimated as the value of its contribution to the provision of nitrogen, phosphorus, and potassium for a 3-year crop rotation (corn-soybean-soybean), assuming that it is managed in pits, used locally (no transportation costs), assuming it is distributed through dragline and injected, and discounting the application costs.</t>
  </si>
  <si>
    <t>Total/sow/year</t>
  </si>
  <si>
    <t>Feed description</t>
  </si>
  <si>
    <t>Operating interest per year,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</si>
</sst>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0.0"/>
    <numFmt numFmtId="168" formatCode="_(* #,##0_);_(* \(#,##0\);_(* &quot;-&quot;??_);_(@_)"/>
    <numFmt numFmtId="169" formatCode="0.000"/>
    <numFmt numFmtId="170" formatCode="_(* #,##0.0_);_(* \(#,##0.0\);_(* &quot;-&quot;??_);_(@_)"/>
    <numFmt numFmtId="171" formatCode="#,##0.0"/>
  </numFmts>
  <fonts count="36">
    <font>
      <sz val="11"/>
      <color theme="1"/>
      <name val="Segoe UI"/>
      <family val="2"/>
      <scheme val="minor"/>
    </font>
    <font>
      <sz val="10"/>
      <name val="TimesNewRomanPS"/>
    </font>
    <font>
      <sz val="11"/>
      <color theme="1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4"/>
      <color rgb="FFF1B82D"/>
      <name val="Verdana"/>
      <family val="2"/>
    </font>
    <font>
      <sz val="11"/>
      <color theme="1"/>
      <name val="Verdana"/>
      <family val="2"/>
    </font>
    <font>
      <b/>
      <sz val="11"/>
      <color theme="1"/>
      <name val="Segoe UI"/>
      <family val="2"/>
      <scheme val="minor"/>
    </font>
    <font>
      <b/>
      <sz val="14"/>
      <color rgb="FFF1B82D"/>
      <name val="Segoe UI Black"/>
      <family val="2"/>
      <scheme val="major"/>
    </font>
    <font>
      <sz val="10"/>
      <color theme="1"/>
      <name val="Segoe UI"/>
      <family val="2"/>
      <scheme val="minor"/>
    </font>
    <font>
      <b/>
      <sz val="9"/>
      <color rgb="FF3F3F3F"/>
      <name val="Segoe UI"/>
      <family val="2"/>
      <scheme val="minor"/>
    </font>
    <font>
      <sz val="12"/>
      <color theme="1"/>
      <name val="Segoe UI"/>
      <family val="2"/>
      <scheme val="minor"/>
    </font>
    <font>
      <sz val="12"/>
      <name val="Segoe UI"/>
      <family val="2"/>
      <scheme val="minor"/>
    </font>
    <font>
      <sz val="10"/>
      <name val="Verdana"/>
      <family val="2"/>
    </font>
    <font>
      <b/>
      <sz val="10"/>
      <color rgb="FFF1B82D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u/>
      <sz val="10"/>
      <color indexed="8"/>
      <name val="Verdana"/>
      <family val="2"/>
    </font>
    <font>
      <sz val="9"/>
      <name val="Verdana"/>
      <family val="2"/>
    </font>
    <font>
      <sz val="9"/>
      <name val="TimesNewRomanPS"/>
    </font>
    <font>
      <b/>
      <sz val="9"/>
      <name val="Verdana"/>
      <family val="2"/>
    </font>
    <font>
      <b/>
      <sz val="9"/>
      <name val="TimesNewRomanPS"/>
    </font>
    <font>
      <sz val="8"/>
      <name val="Verdana"/>
      <family val="2"/>
    </font>
    <font>
      <b/>
      <sz val="8"/>
      <name val="Verdana"/>
      <family val="2"/>
    </font>
    <font>
      <b/>
      <sz val="10"/>
      <color rgb="FFF1B82D"/>
      <name val="Segoe UI"/>
      <family val="2"/>
      <scheme val="minor"/>
    </font>
    <font>
      <b/>
      <sz val="10"/>
      <name val="Segoe UI"/>
      <family val="2"/>
      <scheme val="minor"/>
    </font>
    <font>
      <b/>
      <sz val="10"/>
      <color theme="1"/>
      <name val="Segoe UI"/>
      <family val="2"/>
      <scheme val="minor"/>
    </font>
    <font>
      <sz val="10"/>
      <name val="Segoe UI"/>
      <family val="2"/>
      <scheme val="minor"/>
    </font>
    <font>
      <i/>
      <sz val="10"/>
      <name val="Segoe UI"/>
      <family val="2"/>
      <scheme val="minor"/>
    </font>
    <font>
      <sz val="8"/>
      <name val="Segoe UI"/>
      <family val="2"/>
      <scheme val="minor"/>
    </font>
    <font>
      <sz val="8"/>
      <color theme="1"/>
      <name val="Segoe UI"/>
      <family val="2"/>
      <scheme val="minor"/>
    </font>
    <font>
      <sz val="10"/>
      <color indexed="8"/>
      <name val="Segoe UI"/>
      <family val="2"/>
      <scheme val="minor"/>
    </font>
    <font>
      <u/>
      <sz val="10"/>
      <color indexed="8"/>
      <name val="Segoe UI"/>
      <family val="2"/>
      <scheme val="minor"/>
    </font>
    <font>
      <i/>
      <u/>
      <sz val="10"/>
      <color indexed="8"/>
      <name val="Segoe UI"/>
      <family val="2"/>
      <scheme val="minor"/>
    </font>
    <font>
      <b/>
      <sz val="9"/>
      <name val="Segoe UI"/>
      <family val="2"/>
      <scheme val="minor"/>
    </font>
    <font>
      <sz val="9"/>
      <name val="Segoe UI"/>
      <family val="2"/>
      <scheme val="minor"/>
    </font>
    <font>
      <b/>
      <sz val="8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3" borderId="4" applyNumberFormat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4"/>
    </xf>
    <xf numFmtId="0" fontId="9" fillId="5" borderId="0" xfId="3" applyFont="1" applyFill="1" applyBorder="1"/>
    <xf numFmtId="0" fontId="9" fillId="3" borderId="7" xfId="3" applyFont="1" applyBorder="1"/>
    <xf numFmtId="0" fontId="10" fillId="0" borderId="0" xfId="0" applyFont="1"/>
    <xf numFmtId="0" fontId="11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12" fillId="0" borderId="0" xfId="1" applyFont="1"/>
    <xf numFmtId="2" fontId="12" fillId="0" borderId="0" xfId="1" applyNumberFormat="1" applyFont="1" applyAlignment="1">
      <alignment horizontal="left"/>
    </xf>
    <xf numFmtId="2" fontId="12" fillId="0" borderId="0" xfId="1" applyNumberFormat="1" applyFont="1" applyAlignment="1">
      <alignment horizontal="right"/>
    </xf>
    <xf numFmtId="8" fontId="12" fillId="0" borderId="0" xfId="1" applyNumberFormat="1" applyFont="1" applyAlignment="1">
      <alignment horizontal="right"/>
    </xf>
    <xf numFmtId="9" fontId="12" fillId="0" borderId="0" xfId="1" applyNumberFormat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left"/>
      <protection locked="0"/>
    </xf>
    <xf numFmtId="2" fontId="14" fillId="0" borderId="0" xfId="1" applyNumberFormat="1" applyFont="1" applyAlignment="1">
      <alignment horizontal="right"/>
    </xf>
    <xf numFmtId="0" fontId="12" fillId="0" borderId="15" xfId="1" applyFont="1" applyBorder="1"/>
    <xf numFmtId="165" fontId="14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9" fontId="12" fillId="0" borderId="0" xfId="1" applyNumberFormat="1" applyFont="1"/>
    <xf numFmtId="8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/>
    <xf numFmtId="0" fontId="13" fillId="0" borderId="0" xfId="4" applyFont="1" applyAlignment="1">
      <alignment horizontal="center"/>
    </xf>
    <xf numFmtId="0" fontId="12" fillId="0" borderId="9" xfId="1" applyFont="1" applyBorder="1"/>
    <xf numFmtId="0" fontId="14" fillId="0" borderId="2" xfId="1" applyFont="1" applyBorder="1" applyAlignment="1">
      <alignment horizontal="right"/>
    </xf>
    <xf numFmtId="2" fontId="14" fillId="0" borderId="2" xfId="1" applyNumberFormat="1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0" borderId="11" xfId="1" applyFont="1" applyBorder="1" applyAlignment="1">
      <alignment horizontal="left"/>
    </xf>
    <xf numFmtId="0" fontId="12" fillId="0" borderId="11" xfId="1" applyFont="1" applyBorder="1" applyAlignment="1">
      <alignment horizontal="left" indent="1"/>
    </xf>
    <xf numFmtId="0" fontId="16" fillId="0" borderId="9" xfId="0" applyFont="1" applyBorder="1" applyAlignment="1">
      <alignment horizontal="right"/>
    </xf>
    <xf numFmtId="2" fontId="12" fillId="0" borderId="11" xfId="1" applyNumberFormat="1" applyFont="1" applyBorder="1" applyAlignment="1">
      <alignment horizontal="left" indent="1"/>
    </xf>
    <xf numFmtId="2" fontId="14" fillId="0" borderId="11" xfId="1" applyNumberFormat="1" applyFont="1" applyBorder="1" applyAlignment="1">
      <alignment horizontal="right"/>
    </xf>
    <xf numFmtId="2" fontId="12" fillId="0" borderId="11" xfId="1" applyNumberFormat="1" applyFont="1" applyBorder="1" applyAlignment="1">
      <alignment horizontal="left"/>
    </xf>
    <xf numFmtId="2" fontId="14" fillId="0" borderId="11" xfId="1" applyNumberFormat="1" applyFont="1" applyBorder="1" applyAlignment="1">
      <alignment horizontal="left"/>
    </xf>
    <xf numFmtId="2" fontId="12" fillId="0" borderId="11" xfId="1" applyNumberFormat="1" applyFont="1" applyBorder="1" applyAlignment="1">
      <alignment horizontal="left" indent="2"/>
    </xf>
    <xf numFmtId="165" fontId="12" fillId="0" borderId="0" xfId="2" applyNumberFormat="1" applyFont="1" applyFill="1" applyBorder="1" applyAlignment="1">
      <alignment horizontal="right" indent="2"/>
    </xf>
    <xf numFmtId="165" fontId="12" fillId="0" borderId="0" xfId="1" applyNumberFormat="1" applyFont="1" applyAlignment="1" applyProtection="1">
      <alignment horizontal="right"/>
      <protection locked="0"/>
    </xf>
    <xf numFmtId="165" fontId="12" fillId="0" borderId="0" xfId="2" applyNumberFormat="1" applyFont="1" applyFill="1" applyBorder="1" applyAlignment="1">
      <alignment horizontal="right"/>
    </xf>
    <xf numFmtId="165" fontId="12" fillId="0" borderId="1" xfId="2" applyNumberFormat="1" applyFont="1" applyFill="1" applyBorder="1" applyAlignment="1">
      <alignment horizontal="right"/>
    </xf>
    <xf numFmtId="2" fontId="12" fillId="0" borderId="9" xfId="1" applyNumberFormat="1" applyFont="1" applyBorder="1" applyAlignment="1">
      <alignment horizontal="left"/>
    </xf>
    <xf numFmtId="0" fontId="14" fillId="0" borderId="20" xfId="0" applyFont="1" applyBorder="1"/>
    <xf numFmtId="0" fontId="14" fillId="0" borderId="17" xfId="0" applyFont="1" applyBorder="1"/>
    <xf numFmtId="0" fontId="16" fillId="0" borderId="19" xfId="0" applyFont="1" applyBorder="1" applyAlignment="1">
      <alignment horizontal="right"/>
    </xf>
    <xf numFmtId="1" fontId="12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right"/>
    </xf>
    <xf numFmtId="0" fontId="12" fillId="0" borderId="11" xfId="1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horizontal="right"/>
    </xf>
    <xf numFmtId="4" fontId="12" fillId="0" borderId="0" xfId="1" applyNumberFormat="1" applyFont="1"/>
    <xf numFmtId="165" fontId="14" fillId="0" borderId="3" xfId="1" applyNumberFormat="1" applyFont="1" applyBorder="1" applyAlignment="1">
      <alignment horizontal="right"/>
    </xf>
    <xf numFmtId="0" fontId="14" fillId="0" borderId="20" xfId="1" applyFont="1" applyBorder="1" applyAlignment="1">
      <alignment horizontal="left"/>
    </xf>
    <xf numFmtId="2" fontId="12" fillId="0" borderId="3" xfId="1" applyNumberFormat="1" applyFont="1" applyBorder="1"/>
    <xf numFmtId="0" fontId="16" fillId="0" borderId="21" xfId="0" applyFont="1" applyBorder="1" applyAlignment="1">
      <alignment horizontal="right"/>
    </xf>
    <xf numFmtId="2" fontId="12" fillId="0" borderId="18" xfId="1" applyNumberFormat="1" applyFont="1" applyBorder="1"/>
    <xf numFmtId="10" fontId="12" fillId="0" borderId="0" xfId="1" applyNumberFormat="1" applyFont="1" applyAlignment="1">
      <alignment horizontal="right"/>
    </xf>
    <xf numFmtId="2" fontId="12" fillId="0" borderId="0" xfId="1" applyNumberFormat="1" applyFont="1" applyAlignment="1">
      <alignment horizontal="right" indent="1"/>
    </xf>
    <xf numFmtId="167" fontId="12" fillId="0" borderId="0" xfId="1" applyNumberFormat="1" applyFont="1" applyAlignment="1">
      <alignment horizontal="right" indent="1"/>
    </xf>
    <xf numFmtId="0" fontId="1" fillId="0" borderId="0" xfId="1"/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168" fontId="17" fillId="0" borderId="0" xfId="1" applyNumberFormat="1" applyFont="1" applyAlignment="1">
      <alignment horizontal="center" vertical="center" wrapText="1"/>
    </xf>
    <xf numFmtId="8" fontId="17" fillId="0" borderId="0" xfId="1" applyNumberFormat="1" applyFont="1" applyAlignment="1">
      <alignment horizontal="center" vertical="center" wrapText="1"/>
    </xf>
    <xf numFmtId="168" fontId="17" fillId="0" borderId="18" xfId="1" applyNumberFormat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8" fontId="17" fillId="0" borderId="18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" fontId="12" fillId="0" borderId="0" xfId="1" applyNumberFormat="1" applyFont="1" applyProtection="1">
      <protection locked="0"/>
    </xf>
    <xf numFmtId="3" fontId="12" fillId="2" borderId="0" xfId="1" applyNumberFormat="1" applyFont="1" applyFill="1" applyProtection="1">
      <protection locked="0"/>
    </xf>
    <xf numFmtId="3" fontId="12" fillId="0" borderId="0" xfId="1" applyNumberFormat="1" applyFont="1"/>
    <xf numFmtId="3" fontId="12" fillId="0" borderId="0" xfId="1" applyNumberFormat="1" applyFont="1" applyAlignment="1" applyProtection="1">
      <alignment horizontal="right"/>
      <protection locked="0"/>
    </xf>
    <xf numFmtId="3" fontId="12" fillId="0" borderId="0" xfId="1" applyNumberFormat="1" applyFont="1" applyProtection="1">
      <protection locked="0"/>
    </xf>
    <xf numFmtId="1" fontId="12" fillId="0" borderId="0" xfId="1" applyNumberFormat="1" applyFont="1"/>
    <xf numFmtId="8" fontId="14" fillId="0" borderId="18" xfId="1" applyNumberFormat="1" applyFont="1" applyBorder="1" applyAlignment="1">
      <alignment horizontal="right"/>
    </xf>
    <xf numFmtId="0" fontId="19" fillId="0" borderId="1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8" fontId="17" fillId="0" borderId="9" xfId="1" applyNumberFormat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8" fontId="17" fillId="0" borderId="19" xfId="1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left" vertical="center"/>
    </xf>
    <xf numFmtId="0" fontId="17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8" fontId="17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17" fillId="0" borderId="11" xfId="1" applyFont="1" applyBorder="1" applyAlignment="1">
      <alignment horizontal="left" vertical="center" wrapText="1"/>
    </xf>
    <xf numFmtId="0" fontId="17" fillId="0" borderId="17" xfId="1" applyFont="1" applyBorder="1" applyAlignment="1">
      <alignment horizontal="left" vertical="center" wrapText="1"/>
    </xf>
    <xf numFmtId="0" fontId="17" fillId="0" borderId="0" xfId="1" applyFont="1" applyAlignment="1">
      <alignment horizontal="right" vertical="center" wrapText="1"/>
    </xf>
    <xf numFmtId="166" fontId="17" fillId="0" borderId="18" xfId="1" applyNumberFormat="1" applyFont="1" applyBorder="1" applyAlignment="1">
      <alignment horizontal="right" vertical="center" wrapText="1"/>
    </xf>
    <xf numFmtId="2" fontId="17" fillId="0" borderId="11" xfId="1" applyNumberFormat="1" applyFont="1" applyBorder="1" applyAlignment="1">
      <alignment horizontal="left" vertical="center" wrapText="1"/>
    </xf>
    <xf numFmtId="2" fontId="17" fillId="0" borderId="17" xfId="1" applyNumberFormat="1" applyFont="1" applyBorder="1" applyAlignment="1">
      <alignment horizontal="left" vertical="center" wrapText="1"/>
    </xf>
    <xf numFmtId="2" fontId="17" fillId="0" borderId="0" xfId="1" applyNumberFormat="1" applyFont="1" applyAlignment="1">
      <alignment horizontal="right" vertical="center" wrapText="1"/>
    </xf>
    <xf numFmtId="169" fontId="17" fillId="0" borderId="0" xfId="1" applyNumberFormat="1" applyFont="1" applyAlignment="1">
      <alignment horizontal="right" vertical="center" wrapText="1"/>
    </xf>
    <xf numFmtId="165" fontId="12" fillId="2" borderId="0" xfId="1" applyNumberFormat="1" applyFont="1" applyFill="1" applyAlignment="1" applyProtection="1">
      <alignment horizontal="right"/>
      <protection locked="0"/>
    </xf>
    <xf numFmtId="165" fontId="12" fillId="2" borderId="1" xfId="1" applyNumberFormat="1" applyFont="1" applyFill="1" applyBorder="1" applyAlignment="1" applyProtection="1">
      <alignment horizontal="right"/>
      <protection locked="0"/>
    </xf>
    <xf numFmtId="8" fontId="12" fillId="2" borderId="0" xfId="1" applyNumberFormat="1" applyFont="1" applyFill="1" applyAlignment="1" applyProtection="1">
      <alignment horizontal="right"/>
      <protection locked="0"/>
    </xf>
    <xf numFmtId="0" fontId="7" fillId="4" borderId="5" xfId="4" applyFont="1" applyFill="1" applyBorder="1" applyAlignment="1">
      <alignment horizontal="center"/>
    </xf>
    <xf numFmtId="0" fontId="7" fillId="4" borderId="6" xfId="4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4" fillId="4" borderId="5" xfId="0" applyFont="1" applyFill="1" applyBorder="1"/>
    <xf numFmtId="0" fontId="4" fillId="4" borderId="6" xfId="0" applyFont="1" applyFill="1" applyBorder="1"/>
    <xf numFmtId="0" fontId="8" fillId="0" borderId="0" xfId="0" applyFont="1" applyAlignment="1">
      <alignment horizontal="center" wrapText="1"/>
    </xf>
    <xf numFmtId="0" fontId="8" fillId="0" borderId="0" xfId="0" applyFont="1"/>
    <xf numFmtId="0" fontId="0" fillId="0" borderId="0" xfId="0" applyFont="1"/>
    <xf numFmtId="0" fontId="24" fillId="0" borderId="2" xfId="1" applyFont="1" applyBorder="1" applyAlignment="1">
      <alignment horizontal="left"/>
    </xf>
    <xf numFmtId="0" fontId="25" fillId="0" borderId="2" xfId="0" applyFont="1" applyBorder="1"/>
    <xf numFmtId="0" fontId="24" fillId="0" borderId="2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6" fillId="0" borderId="0" xfId="1" applyFont="1" applyAlignment="1">
      <alignment horizontal="left"/>
    </xf>
    <xf numFmtId="0" fontId="26" fillId="2" borderId="0" xfId="1" applyFont="1" applyFill="1" applyAlignment="1" applyProtection="1">
      <alignment horizontal="right"/>
      <protection locked="0"/>
    </xf>
    <xf numFmtId="0" fontId="26" fillId="0" borderId="0" xfId="1" applyFont="1"/>
    <xf numFmtId="40" fontId="26" fillId="2" borderId="0" xfId="1" applyNumberFormat="1" applyFont="1" applyFill="1" applyAlignment="1" applyProtection="1">
      <alignment horizontal="right"/>
      <protection locked="0"/>
    </xf>
    <xf numFmtId="0" fontId="26" fillId="0" borderId="0" xfId="1" applyFont="1" applyAlignment="1">
      <alignment horizontal="right"/>
    </xf>
    <xf numFmtId="167" fontId="26" fillId="2" borderId="0" xfId="1" applyNumberFormat="1" applyFont="1" applyFill="1" applyAlignment="1" applyProtection="1">
      <alignment horizontal="right"/>
      <protection locked="0"/>
    </xf>
    <xf numFmtId="2" fontId="26" fillId="0" borderId="0" xfId="1" applyNumberFormat="1" applyFont="1" applyAlignment="1">
      <alignment horizontal="left"/>
    </xf>
    <xf numFmtId="2" fontId="26" fillId="0" borderId="0" xfId="1" applyNumberFormat="1" applyFont="1" applyAlignment="1">
      <alignment horizontal="right"/>
    </xf>
    <xf numFmtId="167" fontId="26" fillId="0" borderId="0" xfId="1" applyNumberFormat="1" applyFont="1" applyAlignment="1" applyProtection="1">
      <alignment horizontal="right"/>
      <protection locked="0"/>
    </xf>
    <xf numFmtId="8" fontId="26" fillId="0" borderId="0" xfId="1" applyNumberFormat="1" applyFont="1" applyAlignment="1">
      <alignment horizontal="right"/>
    </xf>
    <xf numFmtId="9" fontId="26" fillId="2" borderId="0" xfId="1" applyNumberFormat="1" applyFont="1" applyFill="1" applyAlignment="1" applyProtection="1">
      <alignment horizontal="right"/>
      <protection locked="0"/>
    </xf>
    <xf numFmtId="9" fontId="26" fillId="0" borderId="0" xfId="1" applyNumberFormat="1" applyFont="1" applyAlignment="1" applyProtection="1">
      <alignment horizontal="right"/>
      <protection locked="0"/>
    </xf>
    <xf numFmtId="166" fontId="26" fillId="2" borderId="0" xfId="1" applyNumberFormat="1" applyFont="1" applyFill="1" applyAlignment="1" applyProtection="1">
      <alignment horizontal="right"/>
      <protection locked="0"/>
    </xf>
    <xf numFmtId="2" fontId="27" fillId="0" borderId="0" xfId="1" applyNumberFormat="1" applyFont="1" applyAlignment="1">
      <alignment horizontal="left"/>
    </xf>
    <xf numFmtId="0" fontId="26" fillId="0" borderId="0" xfId="1" applyFont="1" applyAlignment="1" applyProtection="1">
      <alignment horizontal="right"/>
      <protection locked="0"/>
    </xf>
    <xf numFmtId="10" fontId="26" fillId="2" borderId="0" xfId="1" applyNumberFormat="1" applyFont="1" applyFill="1" applyAlignment="1" applyProtection="1">
      <alignment horizontal="right"/>
      <protection locked="0"/>
    </xf>
    <xf numFmtId="40" fontId="26" fillId="0" borderId="0" xfId="1" applyNumberFormat="1" applyFont="1" applyAlignment="1">
      <alignment horizontal="right"/>
    </xf>
    <xf numFmtId="4" fontId="26" fillId="0" borderId="0" xfId="1" applyNumberFormat="1" applyFont="1" applyAlignment="1">
      <alignment horizontal="right"/>
    </xf>
    <xf numFmtId="0" fontId="26" fillId="0" borderId="0" xfId="1" applyFont="1" applyAlignment="1" applyProtection="1">
      <alignment horizontal="left"/>
      <protection locked="0"/>
    </xf>
    <xf numFmtId="167" fontId="26" fillId="0" borderId="0" xfId="1" applyNumberFormat="1" applyFont="1" applyAlignment="1">
      <alignment horizontal="right"/>
    </xf>
    <xf numFmtId="3" fontId="26" fillId="2" borderId="0" xfId="1" applyNumberFormat="1" applyFont="1" applyFill="1" applyAlignment="1" applyProtection="1">
      <alignment horizontal="right"/>
      <protection locked="0"/>
    </xf>
    <xf numFmtId="8" fontId="26" fillId="0" borderId="0" xfId="1" applyNumberFormat="1" applyFont="1" applyAlignment="1">
      <alignment horizontal="left"/>
    </xf>
    <xf numFmtId="40" fontId="26" fillId="2" borderId="0" xfId="1" applyNumberFormat="1" applyFont="1" applyFill="1" applyProtection="1">
      <protection locked="0"/>
    </xf>
    <xf numFmtId="0" fontId="26" fillId="0" borderId="1" xfId="1" applyFont="1" applyBorder="1" applyAlignment="1" applyProtection="1">
      <alignment horizontal="left"/>
      <protection locked="0"/>
    </xf>
    <xf numFmtId="0" fontId="26" fillId="2" borderId="1" xfId="1" applyFont="1" applyFill="1" applyBorder="1" applyProtection="1">
      <protection locked="0"/>
    </xf>
    <xf numFmtId="0" fontId="8" fillId="0" borderId="2" xfId="0" applyFont="1" applyBorder="1"/>
    <xf numFmtId="0" fontId="26" fillId="2" borderId="2" xfId="1" applyFont="1" applyFill="1" applyBorder="1" applyAlignment="1">
      <alignment horizontal="right"/>
    </xf>
    <xf numFmtId="9" fontId="8" fillId="0" borderId="0" xfId="0" applyNumberFormat="1" applyFont="1"/>
    <xf numFmtId="0" fontId="25" fillId="0" borderId="2" xfId="0" applyFont="1" applyBorder="1" applyAlignment="1">
      <alignment horizontal="center"/>
    </xf>
    <xf numFmtId="0" fontId="23" fillId="4" borderId="0" xfId="4" applyFont="1" applyFill="1"/>
    <xf numFmtId="0" fontId="8" fillId="4" borderId="0" xfId="0" applyFont="1" applyFill="1"/>
    <xf numFmtId="0" fontId="7" fillId="4" borderId="5" xfId="4" applyFont="1" applyFill="1" applyBorder="1" applyAlignment="1"/>
    <xf numFmtId="0" fontId="7" fillId="4" borderId="6" xfId="4" applyFont="1" applyFill="1" applyBorder="1" applyAlignment="1"/>
    <xf numFmtId="0" fontId="26" fillId="0" borderId="0" xfId="0" applyFont="1" applyAlignment="1">
      <alignment horizontal="left" vertical="center" wrapText="1"/>
    </xf>
    <xf numFmtId="0" fontId="28" fillId="0" borderId="0" xfId="1" applyFont="1" applyAlignment="1">
      <alignment horizontal="left"/>
    </xf>
    <xf numFmtId="0" fontId="29" fillId="0" borderId="0" xfId="0" applyFont="1"/>
    <xf numFmtId="0" fontId="28" fillId="0" borderId="0" xfId="1" applyFont="1"/>
    <xf numFmtId="0" fontId="29" fillId="0" borderId="1" xfId="0" applyFont="1" applyBorder="1"/>
    <xf numFmtId="0" fontId="8" fillId="0" borderId="0" xfId="0" applyFont="1" applyAlignment="1">
      <alignment horizontal="left" indent="1"/>
    </xf>
    <xf numFmtId="2" fontId="28" fillId="0" borderId="0" xfId="1" applyNumberFormat="1" applyFont="1" applyAlignment="1">
      <alignment horizontal="left"/>
    </xf>
    <xf numFmtId="40" fontId="26" fillId="0" borderId="0" xfId="1" applyNumberFormat="1" applyFont="1" applyFill="1" applyAlignment="1" applyProtection="1">
      <alignment horizontal="right"/>
      <protection locked="0"/>
    </xf>
    <xf numFmtId="0" fontId="26" fillId="0" borderId="11" xfId="1" applyFont="1" applyBorder="1" applyAlignment="1">
      <alignment horizontal="left"/>
    </xf>
    <xf numFmtId="0" fontId="26" fillId="0" borderId="0" xfId="1" applyFont="1" applyAlignment="1">
      <alignment horizontal="left"/>
    </xf>
    <xf numFmtId="0" fontId="26" fillId="0" borderId="9" xfId="1" applyFont="1" applyBorder="1"/>
    <xf numFmtId="0" fontId="26" fillId="0" borderId="15" xfId="1" applyFont="1" applyBorder="1"/>
    <xf numFmtId="0" fontId="24" fillId="0" borderId="2" xfId="1" applyFont="1" applyBorder="1" applyAlignment="1">
      <alignment horizontal="right"/>
    </xf>
    <xf numFmtId="2" fontId="24" fillId="0" borderId="2" xfId="1" applyNumberFormat="1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1" applyFont="1" applyBorder="1" applyAlignment="1">
      <alignment horizontal="left"/>
    </xf>
    <xf numFmtId="0" fontId="24" fillId="0" borderId="0" xfId="1" applyFont="1" applyAlignment="1">
      <alignment horizontal="right"/>
    </xf>
    <xf numFmtId="2" fontId="24" fillId="0" borderId="0" xfId="1" applyNumberFormat="1" applyFont="1" applyAlignment="1">
      <alignment horizontal="right"/>
    </xf>
    <xf numFmtId="0" fontId="30" fillId="0" borderId="9" xfId="0" applyFont="1" applyBorder="1"/>
    <xf numFmtId="0" fontId="26" fillId="0" borderId="11" xfId="1" applyFont="1" applyBorder="1" applyAlignment="1">
      <alignment horizontal="left" indent="1"/>
    </xf>
    <xf numFmtId="165" fontId="26" fillId="0" borderId="0" xfId="1" applyNumberFormat="1" applyFont="1" applyAlignment="1" applyProtection="1">
      <alignment horizontal="right"/>
      <protection locked="0"/>
    </xf>
    <xf numFmtId="165" fontId="26" fillId="0" borderId="0" xfId="1" applyNumberFormat="1" applyFont="1" applyAlignment="1">
      <alignment horizontal="right"/>
    </xf>
    <xf numFmtId="0" fontId="31" fillId="0" borderId="9" xfId="0" applyFont="1" applyBorder="1" applyAlignment="1">
      <alignment horizontal="right"/>
    </xf>
    <xf numFmtId="2" fontId="26" fillId="0" borderId="11" xfId="1" applyNumberFormat="1" applyFont="1" applyBorder="1" applyAlignment="1">
      <alignment horizontal="left" indent="1"/>
    </xf>
    <xf numFmtId="165" fontId="26" fillId="2" borderId="0" xfId="1" applyNumberFormat="1" applyFont="1" applyFill="1" applyAlignment="1" applyProtection="1">
      <alignment horizontal="right"/>
      <protection locked="0"/>
    </xf>
    <xf numFmtId="165" fontId="26" fillId="2" borderId="1" xfId="1" applyNumberFormat="1" applyFont="1" applyFill="1" applyBorder="1" applyAlignment="1" applyProtection="1">
      <alignment horizontal="right"/>
      <protection locked="0"/>
    </xf>
    <xf numFmtId="2" fontId="24" fillId="0" borderId="11" xfId="1" applyNumberFormat="1" applyFont="1" applyBorder="1" applyAlignment="1">
      <alignment horizontal="right"/>
    </xf>
    <xf numFmtId="2" fontId="26" fillId="0" borderId="0" xfId="1" applyNumberFormat="1" applyFont="1"/>
    <xf numFmtId="165" fontId="24" fillId="0" borderId="0" xfId="1" applyNumberFormat="1" applyFont="1" applyAlignment="1">
      <alignment horizontal="right"/>
    </xf>
    <xf numFmtId="2" fontId="26" fillId="0" borderId="11" xfId="1" applyNumberFormat="1" applyFont="1" applyBorder="1" applyAlignment="1">
      <alignment horizontal="left"/>
    </xf>
    <xf numFmtId="0" fontId="30" fillId="0" borderId="9" xfId="0" applyFont="1" applyBorder="1" applyAlignment="1">
      <alignment horizontal="right"/>
    </xf>
    <xf numFmtId="2" fontId="24" fillId="0" borderId="11" xfId="1" applyNumberFormat="1" applyFont="1" applyBorder="1" applyAlignment="1">
      <alignment horizontal="left"/>
    </xf>
    <xf numFmtId="2" fontId="26" fillId="0" borderId="11" xfId="1" applyNumberFormat="1" applyFont="1" applyBorder="1" applyAlignment="1">
      <alignment horizontal="left" indent="2"/>
    </xf>
    <xf numFmtId="168" fontId="26" fillId="2" borderId="0" xfId="2" applyNumberFormat="1" applyFont="1" applyFill="1" applyBorder="1" applyAlignment="1" applyProtection="1">
      <alignment horizontal="left" indent="2"/>
      <protection locked="0"/>
    </xf>
    <xf numFmtId="165" fontId="26" fillId="0" borderId="0" xfId="1" applyNumberFormat="1" applyFont="1" applyProtection="1">
      <protection locked="0"/>
    </xf>
    <xf numFmtId="165" fontId="26" fillId="0" borderId="0" xfId="2" applyNumberFormat="1" applyFont="1" applyFill="1" applyBorder="1" applyAlignment="1">
      <alignment horizontal="right" indent="2"/>
    </xf>
    <xf numFmtId="170" fontId="26" fillId="2" borderId="0" xfId="2" applyNumberFormat="1" applyFont="1" applyFill="1" applyBorder="1" applyAlignment="1" applyProtection="1">
      <alignment horizontal="left" indent="2"/>
      <protection locked="0"/>
    </xf>
    <xf numFmtId="168" fontId="26" fillId="0" borderId="0" xfId="2" applyNumberFormat="1" applyFont="1" applyFill="1" applyBorder="1" applyAlignment="1">
      <alignment horizontal="left" indent="2"/>
    </xf>
    <xf numFmtId="165" fontId="26" fillId="0" borderId="0" xfId="2" applyNumberFormat="1" applyFont="1" applyFill="1" applyBorder="1" applyAlignment="1" applyProtection="1">
      <alignment horizontal="right"/>
      <protection locked="0"/>
    </xf>
    <xf numFmtId="9" fontId="26" fillId="0" borderId="0" xfId="5" applyFont="1" applyFill="1" applyAlignment="1">
      <alignment horizontal="right"/>
    </xf>
    <xf numFmtId="0" fontId="32" fillId="0" borderId="9" xfId="0" applyFont="1" applyBorder="1" applyAlignment="1">
      <alignment horizontal="right"/>
    </xf>
    <xf numFmtId="8" fontId="26" fillId="0" borderId="11" xfId="1" applyNumberFormat="1" applyFont="1" applyBorder="1" applyAlignment="1">
      <alignment horizontal="left" indent="1"/>
    </xf>
    <xf numFmtId="1" fontId="26" fillId="0" borderId="0" xfId="1" applyNumberFormat="1" applyFont="1" applyAlignment="1">
      <alignment horizontal="right" indent="1"/>
    </xf>
    <xf numFmtId="10" fontId="26" fillId="0" borderId="0" xfId="1" applyNumberFormat="1" applyFont="1" applyAlignment="1">
      <alignment horizontal="right"/>
    </xf>
    <xf numFmtId="165" fontId="26" fillId="0" borderId="0" xfId="2" applyNumberFormat="1" applyFont="1" applyFill="1" applyBorder="1" applyAlignment="1">
      <alignment horizontal="right"/>
    </xf>
    <xf numFmtId="2" fontId="26" fillId="0" borderId="9" xfId="1" applyNumberFormat="1" applyFont="1" applyBorder="1" applyAlignment="1">
      <alignment horizontal="left"/>
    </xf>
    <xf numFmtId="2" fontId="24" fillId="0" borderId="9" xfId="1" applyNumberFormat="1" applyFont="1" applyBorder="1" applyAlignment="1">
      <alignment horizontal="right"/>
    </xf>
    <xf numFmtId="8" fontId="26" fillId="2" borderId="0" xfId="1" applyNumberFormat="1" applyFont="1" applyFill="1" applyProtection="1">
      <protection locked="0"/>
    </xf>
    <xf numFmtId="2" fontId="26" fillId="0" borderId="0" xfId="1" applyNumberFormat="1" applyFont="1" applyAlignment="1">
      <alignment horizontal="left" indent="1"/>
    </xf>
    <xf numFmtId="166" fontId="26" fillId="0" borderId="0" xfId="1" applyNumberFormat="1" applyFont="1" applyAlignment="1">
      <alignment horizontal="right"/>
    </xf>
    <xf numFmtId="165" fontId="26" fillId="0" borderId="1" xfId="2" applyNumberFormat="1" applyFont="1" applyFill="1" applyBorder="1" applyAlignment="1">
      <alignment horizontal="right"/>
    </xf>
    <xf numFmtId="2" fontId="24" fillId="0" borderId="11" xfId="1" applyNumberFormat="1" applyFont="1" applyBorder="1" applyAlignment="1">
      <alignment horizontal="right" indent="2"/>
    </xf>
    <xf numFmtId="2" fontId="26" fillId="0" borderId="16" xfId="1" applyNumberFormat="1" applyFont="1" applyBorder="1" applyAlignment="1">
      <alignment horizontal="left"/>
    </xf>
    <xf numFmtId="2" fontId="26" fillId="0" borderId="1" xfId="1" applyNumberFormat="1" applyFont="1" applyBorder="1" applyAlignment="1">
      <alignment horizontal="right"/>
    </xf>
    <xf numFmtId="2" fontId="26" fillId="0" borderId="1" xfId="1" applyNumberFormat="1" applyFont="1" applyBorder="1"/>
    <xf numFmtId="0" fontId="31" fillId="0" borderId="8" xfId="0" applyFont="1" applyBorder="1" applyAlignment="1">
      <alignment horizontal="right"/>
    </xf>
    <xf numFmtId="0" fontId="24" fillId="0" borderId="20" xfId="0" applyFont="1" applyBorder="1"/>
    <xf numFmtId="0" fontId="24" fillId="0" borderId="17" xfId="0" applyFont="1" applyBorder="1"/>
    <xf numFmtId="0" fontId="26" fillId="0" borderId="18" xfId="1" applyFont="1" applyBorder="1"/>
    <xf numFmtId="2" fontId="26" fillId="0" borderId="18" xfId="1" applyNumberFormat="1" applyFont="1" applyBorder="1" applyAlignment="1">
      <alignment horizontal="right"/>
    </xf>
    <xf numFmtId="165" fontId="24" fillId="0" borderId="18" xfId="1" applyNumberFormat="1" applyFont="1" applyBorder="1" applyAlignment="1">
      <alignment horizontal="right"/>
    </xf>
    <xf numFmtId="0" fontId="31" fillId="0" borderId="19" xfId="0" applyFont="1" applyBorder="1" applyAlignment="1">
      <alignment horizontal="right"/>
    </xf>
    <xf numFmtId="2" fontId="24" fillId="0" borderId="0" xfId="1" applyNumberFormat="1" applyFont="1" applyAlignment="1">
      <alignment horizontal="left"/>
    </xf>
    <xf numFmtId="8" fontId="24" fillId="0" borderId="0" xfId="1" applyNumberFormat="1" applyFont="1" applyAlignment="1">
      <alignment horizontal="right"/>
    </xf>
    <xf numFmtId="0" fontId="26" fillId="0" borderId="12" xfId="1" applyFont="1" applyBorder="1" applyAlignment="1">
      <alignment vertical="center"/>
    </xf>
    <xf numFmtId="0" fontId="26" fillId="0" borderId="13" xfId="1" applyFont="1" applyBorder="1" applyAlignment="1">
      <alignment vertical="center"/>
    </xf>
    <xf numFmtId="0" fontId="26" fillId="0" borderId="14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26" fillId="0" borderId="11" xfId="1" applyFont="1" applyBorder="1" applyAlignment="1">
      <alignment vertical="center"/>
    </xf>
    <xf numFmtId="0" fontId="26" fillId="0" borderId="9" xfId="1" applyFont="1" applyBorder="1" applyAlignment="1">
      <alignment vertical="center"/>
    </xf>
    <xf numFmtId="0" fontId="33" fillId="0" borderId="11" xfId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3" fillId="0" borderId="9" xfId="1" applyFont="1" applyBorder="1" applyAlignment="1">
      <alignment horizontal="center" vertical="center" wrapText="1"/>
    </xf>
    <xf numFmtId="0" fontId="34" fillId="0" borderId="11" xfId="1" applyFont="1" applyBorder="1" applyAlignment="1">
      <alignment horizontal="left" vertical="center" wrapText="1"/>
    </xf>
    <xf numFmtId="0" fontId="34" fillId="0" borderId="0" xfId="1" applyFont="1" applyAlignment="1">
      <alignment horizontal="right" vertical="center" wrapText="1"/>
    </xf>
    <xf numFmtId="8" fontId="34" fillId="0" borderId="9" xfId="1" applyNumberFormat="1" applyFont="1" applyBorder="1" applyAlignment="1">
      <alignment horizontal="right" vertical="center" wrapText="1"/>
    </xf>
    <xf numFmtId="167" fontId="34" fillId="0" borderId="0" xfId="1" applyNumberFormat="1" applyFont="1" applyAlignment="1">
      <alignment horizontal="right" vertical="center" wrapText="1"/>
    </xf>
    <xf numFmtId="0" fontId="34" fillId="0" borderId="11" xfId="1" applyFont="1" applyBorder="1" applyAlignment="1">
      <alignment horizontal="left" wrapText="1"/>
    </xf>
    <xf numFmtId="166" fontId="34" fillId="0" borderId="0" xfId="5" applyNumberFormat="1" applyFont="1" applyAlignment="1">
      <alignment horizontal="right" wrapText="1"/>
    </xf>
    <xf numFmtId="2" fontId="34" fillId="0" borderId="0" xfId="1" applyNumberFormat="1" applyFont="1" applyAlignment="1">
      <alignment horizontal="left" wrapText="1"/>
    </xf>
    <xf numFmtId="0" fontId="34" fillId="0" borderId="0" xfId="1" applyFont="1" applyAlignment="1">
      <alignment horizontal="left" wrapText="1"/>
    </xf>
    <xf numFmtId="8" fontId="34" fillId="0" borderId="9" xfId="1" applyNumberFormat="1" applyFont="1" applyBorder="1" applyAlignment="1">
      <alignment horizontal="right" wrapText="1"/>
    </xf>
    <xf numFmtId="9" fontId="34" fillId="0" borderId="0" xfId="5" applyFont="1" applyAlignment="1">
      <alignment horizontal="right" wrapText="1"/>
    </xf>
    <xf numFmtId="0" fontId="34" fillId="0" borderId="17" xfId="1" applyFont="1" applyBorder="1" applyAlignment="1">
      <alignment horizontal="left" vertical="center" wrapText="1"/>
    </xf>
    <xf numFmtId="166" fontId="34" fillId="0" borderId="18" xfId="1" applyNumberFormat="1" applyFont="1" applyBorder="1" applyAlignment="1">
      <alignment horizontal="right" vertical="center" wrapText="1"/>
    </xf>
    <xf numFmtId="0" fontId="28" fillId="0" borderId="18" xfId="1" applyFont="1" applyBorder="1" applyAlignment="1">
      <alignment horizontal="left" vertical="center" wrapText="1"/>
    </xf>
    <xf numFmtId="0" fontId="34" fillId="0" borderId="18" xfId="1" applyFont="1" applyBorder="1" applyAlignment="1">
      <alignment horizontal="left" vertical="center" wrapText="1"/>
    </xf>
    <xf numFmtId="8" fontId="34" fillId="0" borderId="19" xfId="1" applyNumberFormat="1" applyFont="1" applyBorder="1" applyAlignment="1">
      <alignment horizontal="right" vertical="center" wrapText="1"/>
    </xf>
    <xf numFmtId="0" fontId="24" fillId="0" borderId="0" xfId="1" applyFont="1" applyAlignment="1">
      <alignment vertical="center"/>
    </xf>
    <xf numFmtId="8" fontId="26" fillId="0" borderId="0" xfId="1" applyNumberFormat="1" applyFont="1" applyAlignme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2" fontId="34" fillId="0" borderId="11" xfId="1" applyNumberFormat="1" applyFont="1" applyBorder="1" applyAlignment="1">
      <alignment horizontal="left" vertical="center" wrapText="1"/>
    </xf>
    <xf numFmtId="2" fontId="34" fillId="0" borderId="17" xfId="1" applyNumberFormat="1" applyFont="1" applyBorder="1" applyAlignment="1">
      <alignment horizontal="left" vertical="center" wrapText="1"/>
    </xf>
    <xf numFmtId="168" fontId="34" fillId="0" borderId="18" xfId="1" applyNumberFormat="1" applyFont="1" applyBorder="1" applyAlignment="1">
      <alignment horizontal="center" vertical="center" wrapText="1"/>
    </xf>
    <xf numFmtId="8" fontId="34" fillId="0" borderId="18" xfId="1" applyNumberFormat="1" applyFont="1" applyBorder="1" applyAlignment="1">
      <alignment horizontal="center" vertical="center" wrapText="1"/>
    </xf>
    <xf numFmtId="0" fontId="28" fillId="0" borderId="0" xfId="1" applyFont="1" applyAlignment="1">
      <alignment horizontal="right"/>
    </xf>
    <xf numFmtId="2" fontId="28" fillId="0" borderId="0" xfId="1" applyNumberFormat="1" applyFont="1" applyAlignment="1">
      <alignment horizontal="right"/>
    </xf>
    <xf numFmtId="0" fontId="35" fillId="0" borderId="0" xfId="1" applyFont="1" applyAlignment="1">
      <alignment horizontal="right"/>
    </xf>
    <xf numFmtId="2" fontId="28" fillId="0" borderId="0" xfId="1" applyNumberFormat="1" applyFont="1" applyAlignment="1">
      <alignment horizontal="right" indent="1"/>
    </xf>
    <xf numFmtId="0" fontId="26" fillId="0" borderId="12" xfId="1" applyFont="1" applyBorder="1" applyAlignment="1">
      <alignment horizontal="left" vertical="center"/>
    </xf>
    <xf numFmtId="0" fontId="34" fillId="0" borderId="0" xfId="1" applyFont="1" applyAlignment="1">
      <alignment horizontal="left" vertical="center" wrapText="1"/>
    </xf>
    <xf numFmtId="2" fontId="34" fillId="0" borderId="0" xfId="1" applyNumberFormat="1" applyFont="1" applyAlignment="1">
      <alignment horizontal="left" vertical="center" wrapText="1"/>
    </xf>
    <xf numFmtId="2" fontId="34" fillId="0" borderId="0" xfId="1" applyNumberFormat="1" applyFont="1" applyAlignment="1">
      <alignment horizontal="left" wrapText="1"/>
    </xf>
    <xf numFmtId="0" fontId="33" fillId="0" borderId="0" xfId="1" applyFont="1" applyBorder="1" applyAlignment="1">
      <alignment horizontal="center" vertical="center" wrapText="1"/>
    </xf>
    <xf numFmtId="8" fontId="34" fillId="0" borderId="0" xfId="1" applyNumberFormat="1" applyFont="1" applyBorder="1" applyAlignment="1">
      <alignment horizontal="center" vertical="center" wrapText="1"/>
    </xf>
    <xf numFmtId="0" fontId="12" fillId="0" borderId="0" xfId="1" applyFont="1" applyBorder="1"/>
    <xf numFmtId="0" fontId="34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 wrapText="1"/>
    </xf>
    <xf numFmtId="168" fontId="34" fillId="0" borderId="0" xfId="1" applyNumberFormat="1" applyFont="1" applyBorder="1" applyAlignment="1">
      <alignment horizontal="center" vertical="center" wrapText="1"/>
    </xf>
    <xf numFmtId="0" fontId="12" fillId="0" borderId="19" xfId="1" applyFont="1" applyBorder="1"/>
    <xf numFmtId="2" fontId="24" fillId="0" borderId="0" xfId="1" applyNumberFormat="1" applyFont="1" applyAlignment="1">
      <alignment horizontal="left" indent="2"/>
    </xf>
    <xf numFmtId="8" fontId="26" fillId="0" borderId="0" xfId="1" applyNumberFormat="1" applyFont="1" applyAlignment="1" applyProtection="1">
      <alignment horizontal="right"/>
      <protection locked="0"/>
    </xf>
    <xf numFmtId="171" fontId="26" fillId="2" borderId="0" xfId="1" applyNumberFormat="1" applyFont="1" applyFill="1" applyAlignment="1" applyProtection="1">
      <alignment horizontal="right"/>
      <protection locked="0"/>
    </xf>
    <xf numFmtId="1" fontId="26" fillId="0" borderId="0" xfId="1" applyNumberFormat="1" applyFont="1" applyAlignment="1" applyProtection="1">
      <alignment horizontal="right"/>
      <protection locked="0"/>
    </xf>
    <xf numFmtId="167" fontId="26" fillId="0" borderId="0" xfId="1" applyNumberFormat="1" applyFont="1"/>
    <xf numFmtId="167" fontId="26" fillId="0" borderId="0" xfId="1" applyNumberFormat="1" applyFont="1" applyAlignment="1">
      <alignment horizontal="right" indent="1"/>
    </xf>
    <xf numFmtId="2" fontId="26" fillId="2" borderId="0" xfId="1" applyNumberFormat="1" applyFont="1" applyFill="1" applyAlignment="1" applyProtection="1">
      <alignment horizontal="right"/>
      <protection locked="0"/>
    </xf>
    <xf numFmtId="2" fontId="26" fillId="0" borderId="3" xfId="1" applyNumberFormat="1" applyFont="1" applyBorder="1" applyAlignment="1">
      <alignment horizontal="left"/>
    </xf>
    <xf numFmtId="2" fontId="26" fillId="0" borderId="3" xfId="1" applyNumberFormat="1" applyFont="1" applyBorder="1" applyAlignment="1">
      <alignment horizontal="right"/>
    </xf>
    <xf numFmtId="165" fontId="24" fillId="0" borderId="3" xfId="1" applyNumberFormat="1" applyFont="1" applyBorder="1" applyAlignment="1">
      <alignment horizontal="right"/>
    </xf>
    <xf numFmtId="2" fontId="26" fillId="0" borderId="18" xfId="1" applyNumberFormat="1" applyFont="1" applyBorder="1" applyAlignment="1">
      <alignment horizontal="left"/>
    </xf>
    <xf numFmtId="0" fontId="34" fillId="0" borderId="0" xfId="1" applyFont="1" applyAlignment="1">
      <alignment horizontal="center" wrapText="1"/>
    </xf>
    <xf numFmtId="8" fontId="34" fillId="0" borderId="0" xfId="1" applyNumberFormat="1" applyFont="1" applyAlignment="1">
      <alignment horizontal="center" wrapText="1"/>
    </xf>
    <xf numFmtId="167" fontId="34" fillId="0" borderId="0" xfId="1" applyNumberFormat="1" applyFont="1" applyAlignment="1">
      <alignment horizontal="center" wrapText="1"/>
    </xf>
    <xf numFmtId="0" fontId="24" fillId="0" borderId="9" xfId="0" applyFont="1" applyBorder="1" applyAlignment="1">
      <alignment horizontal="right"/>
    </xf>
    <xf numFmtId="0" fontId="26" fillId="0" borderId="8" xfId="1" applyFont="1" applyBorder="1"/>
    <xf numFmtId="1" fontId="28" fillId="0" borderId="0" xfId="1" applyNumberFormat="1" applyFont="1" applyAlignment="1">
      <alignment horizontal="right"/>
    </xf>
    <xf numFmtId="2" fontId="35" fillId="0" borderId="0" xfId="1" applyNumberFormat="1" applyFont="1" applyAlignment="1">
      <alignment horizontal="left" indent="2"/>
    </xf>
    <xf numFmtId="2" fontId="35" fillId="0" borderId="0" xfId="1" applyNumberFormat="1" applyFont="1" applyAlignment="1">
      <alignment horizontal="left"/>
    </xf>
    <xf numFmtId="2" fontId="28" fillId="0" borderId="0" xfId="1" applyNumberFormat="1" applyFont="1" applyAlignment="1">
      <alignment horizontal="left" indent="1"/>
    </xf>
    <xf numFmtId="0" fontId="33" fillId="0" borderId="11" xfId="1" applyFont="1" applyBorder="1" applyAlignment="1">
      <alignment horizontal="left" vertical="center" wrapText="1"/>
    </xf>
  </cellXfs>
  <cellStyles count="6">
    <cellStyle name="Comma" xfId="2" builtinId="3"/>
    <cellStyle name="Normal" xfId="0" builtinId="0"/>
    <cellStyle name="Normal 2" xfId="1" xr:uid="{00000000-0005-0000-0000-000001000000}"/>
    <cellStyle name="Normal 2 2" xfId="4" xr:uid="{7BF597C9-1700-4277-8795-A34D786E5159}"/>
    <cellStyle name="Output" xfId="3" builtinId="2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4171950</xdr:colOff>
      <xdr:row>4</xdr:row>
      <xdr:rowOff>63850</xdr:rowOff>
    </xdr:from>
    <xdr:to>
      <xdr:col>4</xdr:col>
      <xdr:colOff>152400</xdr:colOff>
      <xdr:row>7</xdr:row>
      <xdr:rowOff>156150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BF388-C3BC-4A63-AEA8-64F1DDC7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968725"/>
          <a:ext cx="2295525" cy="720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eyr/Box%20Sync/Budgets/Budg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sseyr_umsystem_edu/Documents/Budgets/2022%20Budgets/Hog/2022%20Industrial%20Fiber%20Hemp%20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sseyr_umsystem_edu/Documents/Swine/KSU_Pork_FMG_Dec-2020_n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"/>
      <sheetName val="Wheat(2015 SRW)"/>
      <sheetName val="Beans, DC(2015 DoubleCrop)"/>
      <sheetName val="Beans(2015 Dryland)"/>
      <sheetName val="Milo(Gr Sorghum 2015)"/>
      <sheetName val="Corn(2015 Irrigated)"/>
      <sheetName val="Corn(Corn(2015 Dryland...)"/>
      <sheetName val="Corn, Dryland 2014"/>
      <sheetName val="Corn, Irrigated 2014"/>
      <sheetName val="Soybean 2014"/>
      <sheetName val="Soybean, Double Crop 2014"/>
      <sheetName val="Wheat SRW 2014"/>
      <sheetName val="Grain Sorghum 2014"/>
      <sheetName val="Output"/>
      <sheetName val="Machinery Cost"/>
      <sheetName val="MDB"/>
      <sheetName val="Store"/>
    </sheetNames>
    <sheetDataSet>
      <sheetData sheetId="0"/>
      <sheetData sheetId="1">
        <row r="12">
          <cell r="B12">
            <v>100</v>
          </cell>
        </row>
        <row r="13">
          <cell r="B13">
            <v>55</v>
          </cell>
        </row>
        <row r="25">
          <cell r="B25">
            <v>100</v>
          </cell>
        </row>
        <row r="46">
          <cell r="F46">
            <v>19.38</v>
          </cell>
        </row>
        <row r="99">
          <cell r="B99">
            <v>15000</v>
          </cell>
        </row>
        <row r="100">
          <cell r="B100">
            <v>5</v>
          </cell>
        </row>
        <row r="109">
          <cell r="B109">
            <v>5</v>
          </cell>
          <cell r="F109">
            <v>6800</v>
          </cell>
        </row>
        <row r="114">
          <cell r="F114">
            <v>2</v>
          </cell>
        </row>
        <row r="149">
          <cell r="F149">
            <v>0</v>
          </cell>
          <cell r="H149">
            <v>0</v>
          </cell>
        </row>
        <row r="150">
          <cell r="F150">
            <v>0</v>
          </cell>
          <cell r="H150">
            <v>0</v>
          </cell>
        </row>
        <row r="151">
          <cell r="F151">
            <v>0</v>
          </cell>
          <cell r="H151">
            <v>0</v>
          </cell>
        </row>
        <row r="152">
          <cell r="F152">
            <v>0</v>
          </cell>
          <cell r="H152">
            <v>0</v>
          </cell>
        </row>
        <row r="153">
          <cell r="F153">
            <v>0</v>
          </cell>
          <cell r="H153">
            <v>0</v>
          </cell>
        </row>
        <row r="154">
          <cell r="F154">
            <v>0</v>
          </cell>
          <cell r="H154">
            <v>0</v>
          </cell>
        </row>
        <row r="155">
          <cell r="F155">
            <v>0</v>
          </cell>
          <cell r="H155">
            <v>0</v>
          </cell>
        </row>
        <row r="156">
          <cell r="F156">
            <v>0</v>
          </cell>
          <cell r="H156">
            <v>0</v>
          </cell>
        </row>
        <row r="157">
          <cell r="F157">
            <v>0</v>
          </cell>
          <cell r="H157">
            <v>0</v>
          </cell>
        </row>
        <row r="158">
          <cell r="F158">
            <v>0</v>
          </cell>
          <cell r="H158">
            <v>0</v>
          </cell>
        </row>
        <row r="160">
          <cell r="F160">
            <v>0</v>
          </cell>
          <cell r="H160">
            <v>0</v>
          </cell>
        </row>
        <row r="161">
          <cell r="F161">
            <v>0</v>
          </cell>
          <cell r="H161">
            <v>0</v>
          </cell>
        </row>
        <row r="162">
          <cell r="F162">
            <v>0</v>
          </cell>
          <cell r="H162">
            <v>0</v>
          </cell>
        </row>
        <row r="163">
          <cell r="F163">
            <v>0</v>
          </cell>
          <cell r="H163">
            <v>0</v>
          </cell>
        </row>
        <row r="164">
          <cell r="D164" t="str">
            <v>200 MFWD</v>
          </cell>
          <cell r="F164">
            <v>1</v>
          </cell>
          <cell r="H164">
            <v>0</v>
          </cell>
        </row>
        <row r="166">
          <cell r="F166">
            <v>0</v>
          </cell>
          <cell r="H166">
            <v>0</v>
          </cell>
        </row>
        <row r="167">
          <cell r="F167">
            <v>0</v>
          </cell>
          <cell r="H167">
            <v>0</v>
          </cell>
        </row>
        <row r="168">
          <cell r="F168">
            <v>0</v>
          </cell>
          <cell r="H168">
            <v>0</v>
          </cell>
        </row>
        <row r="169">
          <cell r="F169">
            <v>0</v>
          </cell>
          <cell r="H169">
            <v>0</v>
          </cell>
        </row>
        <row r="170">
          <cell r="D170" t="str">
            <v>130 MFWD</v>
          </cell>
          <cell r="F170">
            <v>1</v>
          </cell>
          <cell r="H170">
            <v>0</v>
          </cell>
        </row>
        <row r="171">
          <cell r="F171">
            <v>0</v>
          </cell>
          <cell r="H171">
            <v>0</v>
          </cell>
        </row>
        <row r="172">
          <cell r="F172">
            <v>0</v>
          </cell>
          <cell r="H172">
            <v>0</v>
          </cell>
        </row>
        <row r="173">
          <cell r="F173">
            <v>0</v>
          </cell>
          <cell r="H173">
            <v>0</v>
          </cell>
        </row>
        <row r="175">
          <cell r="F175">
            <v>0</v>
          </cell>
          <cell r="H175">
            <v>0</v>
          </cell>
        </row>
        <row r="176">
          <cell r="F176">
            <v>0</v>
          </cell>
          <cell r="H176">
            <v>0</v>
          </cell>
        </row>
        <row r="177">
          <cell r="F177">
            <v>0</v>
          </cell>
          <cell r="H177">
            <v>0</v>
          </cell>
        </row>
        <row r="178">
          <cell r="F178">
            <v>0</v>
          </cell>
          <cell r="H178">
            <v>0</v>
          </cell>
        </row>
        <row r="179">
          <cell r="F179">
            <v>0</v>
          </cell>
          <cell r="H179">
            <v>0</v>
          </cell>
        </row>
        <row r="180">
          <cell r="F180">
            <v>0</v>
          </cell>
          <cell r="H180">
            <v>0</v>
          </cell>
        </row>
        <row r="181">
          <cell r="F181">
            <v>0</v>
          </cell>
          <cell r="H181">
            <v>0</v>
          </cell>
        </row>
        <row r="182">
          <cell r="F182">
            <v>0</v>
          </cell>
          <cell r="H182">
            <v>0</v>
          </cell>
        </row>
        <row r="183">
          <cell r="F183">
            <v>0</v>
          </cell>
          <cell r="H183">
            <v>0</v>
          </cell>
        </row>
        <row r="184">
          <cell r="F184">
            <v>0</v>
          </cell>
          <cell r="H184">
            <v>0</v>
          </cell>
        </row>
        <row r="185">
          <cell r="F185">
            <v>0</v>
          </cell>
          <cell r="H185">
            <v>0</v>
          </cell>
        </row>
        <row r="186">
          <cell r="F186">
            <v>0</v>
          </cell>
          <cell r="H186">
            <v>0</v>
          </cell>
        </row>
        <row r="187">
          <cell r="F187">
            <v>0</v>
          </cell>
          <cell r="H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  <cell r="H192">
            <v>0</v>
          </cell>
        </row>
        <row r="193">
          <cell r="F193">
            <v>1</v>
          </cell>
          <cell r="H193">
            <v>0</v>
          </cell>
        </row>
        <row r="194">
          <cell r="F194">
            <v>0</v>
          </cell>
          <cell r="H194">
            <v>0</v>
          </cell>
        </row>
        <row r="195">
          <cell r="F195">
            <v>0</v>
          </cell>
          <cell r="H195">
            <v>0</v>
          </cell>
        </row>
        <row r="196">
          <cell r="D196" t="str">
            <v>200 MFWD</v>
          </cell>
        </row>
        <row r="197">
          <cell r="D197" t="str">
            <v>130 MFWD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C8" t="str">
            <v>bushels</v>
          </cell>
          <cell r="D8">
            <v>55</v>
          </cell>
          <cell r="E8">
            <v>5.3</v>
          </cell>
          <cell r="F8">
            <v>291.5</v>
          </cell>
          <cell r="G8">
            <v>291.5</v>
          </cell>
          <cell r="H8">
            <v>0</v>
          </cell>
        </row>
        <row r="9">
          <cell r="C9" t="str">
            <v>bushels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F10">
            <v>0</v>
          </cell>
          <cell r="G10">
            <v>0</v>
          </cell>
          <cell r="H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</row>
        <row r="12">
          <cell r="F12">
            <v>291.5</v>
          </cell>
          <cell r="G12">
            <v>291.5</v>
          </cell>
          <cell r="H12">
            <v>0</v>
          </cell>
        </row>
        <row r="15">
          <cell r="F15">
            <v>36</v>
          </cell>
          <cell r="G15">
            <v>36</v>
          </cell>
          <cell r="H15">
            <v>0</v>
          </cell>
        </row>
        <row r="16">
          <cell r="F16">
            <v>77.900000000000006</v>
          </cell>
          <cell r="G16">
            <v>77.900000000000006</v>
          </cell>
          <cell r="H16">
            <v>0</v>
          </cell>
        </row>
        <row r="17">
          <cell r="E17">
            <v>39.75</v>
          </cell>
        </row>
        <row r="18">
          <cell r="E18">
            <v>17.149999999999999</v>
          </cell>
        </row>
        <row r="19">
          <cell r="E19">
            <v>8</v>
          </cell>
        </row>
        <row r="20">
          <cell r="E20">
            <v>13</v>
          </cell>
        </row>
        <row r="21">
          <cell r="F21">
            <v>19.38</v>
          </cell>
          <cell r="G21">
            <v>19.38</v>
          </cell>
          <cell r="H21">
            <v>0</v>
          </cell>
        </row>
        <row r="22">
          <cell r="E22">
            <v>19.38</v>
          </cell>
        </row>
        <row r="23">
          <cell r="E23">
            <v>0</v>
          </cell>
        </row>
        <row r="24">
          <cell r="F24">
            <v>1</v>
          </cell>
          <cell r="G24">
            <v>1</v>
          </cell>
          <cell r="H24">
            <v>0</v>
          </cell>
        </row>
        <row r="25">
          <cell r="F25">
            <v>13</v>
          </cell>
          <cell r="G25">
            <v>13</v>
          </cell>
          <cell r="H25">
            <v>0</v>
          </cell>
        </row>
        <row r="26">
          <cell r="F26">
            <v>12</v>
          </cell>
          <cell r="G26">
            <v>12</v>
          </cell>
          <cell r="H26">
            <v>0</v>
          </cell>
        </row>
        <row r="27">
          <cell r="F27">
            <v>13.772941621140765</v>
          </cell>
          <cell r="G27">
            <v>13.772941621140765</v>
          </cell>
          <cell r="H27">
            <v>0</v>
          </cell>
        </row>
        <row r="28">
          <cell r="F28">
            <v>10.564209124880641</v>
          </cell>
          <cell r="G28">
            <v>10.564209124880641</v>
          </cell>
          <cell r="H28">
            <v>0</v>
          </cell>
        </row>
        <row r="29">
          <cell r="F29">
            <v>12.169842531095279</v>
          </cell>
          <cell r="G29">
            <v>12.169842531095279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5.8736097983135007</v>
          </cell>
          <cell r="G31">
            <v>5.8736097983135007</v>
          </cell>
          <cell r="H31">
            <v>0</v>
          </cell>
        </row>
        <row r="32">
          <cell r="F32">
            <v>201.6606030754302</v>
          </cell>
          <cell r="G32">
            <v>201.6606030754302</v>
          </cell>
          <cell r="H32">
            <v>0</v>
          </cell>
        </row>
        <row r="35">
          <cell r="F35">
            <v>4.25</v>
          </cell>
          <cell r="G35">
            <v>4.25</v>
          </cell>
          <cell r="H35">
            <v>0</v>
          </cell>
        </row>
        <row r="36">
          <cell r="F36">
            <v>14.306653314023379</v>
          </cell>
          <cell r="G36">
            <v>14.306653314023379</v>
          </cell>
          <cell r="H36">
            <v>0</v>
          </cell>
        </row>
        <row r="37">
          <cell r="F37">
            <v>17.776766132218697</v>
          </cell>
          <cell r="G37">
            <v>17.776766132218697</v>
          </cell>
          <cell r="H37">
            <v>0</v>
          </cell>
        </row>
        <row r="38">
          <cell r="F38">
            <v>140</v>
          </cell>
          <cell r="G38">
            <v>0</v>
          </cell>
          <cell r="H38">
            <v>140</v>
          </cell>
        </row>
        <row r="39">
          <cell r="F39">
            <v>176.33341944624209</v>
          </cell>
          <cell r="G39">
            <v>36.333419446242075</v>
          </cell>
          <cell r="H39">
            <v>140</v>
          </cell>
        </row>
        <row r="41">
          <cell r="F41">
            <v>377.99402252167226</v>
          </cell>
          <cell r="G41">
            <v>237.99402252167226</v>
          </cell>
          <cell r="H41">
            <v>140</v>
          </cell>
        </row>
        <row r="43">
          <cell r="F43">
            <v>89.839396924569797</v>
          </cell>
          <cell r="G43">
            <v>89.839396924569797</v>
          </cell>
          <cell r="H43">
            <v>0</v>
          </cell>
        </row>
        <row r="44">
          <cell r="F44">
            <v>-86.494022521672264</v>
          </cell>
          <cell r="G44">
            <v>53.505977478327736</v>
          </cell>
          <cell r="H44">
            <v>-140</v>
          </cell>
        </row>
        <row r="46">
          <cell r="D46" t="str">
            <v>Operating costs per bushel</v>
          </cell>
          <cell r="F46">
            <v>3.6665564195532765</v>
          </cell>
          <cell r="G46">
            <v>3.6665564195532765</v>
          </cell>
          <cell r="H46" t="e">
            <v>#DIV/0!</v>
          </cell>
        </row>
        <row r="47">
          <cell r="D47" t="str">
            <v>Ownership costs per bushel</v>
          </cell>
          <cell r="F47">
            <v>3.2060621717498563</v>
          </cell>
          <cell r="G47">
            <v>0.66060762629531045</v>
          </cell>
          <cell r="H47" t="e">
            <v>#DIV/0!</v>
          </cell>
        </row>
        <row r="48">
          <cell r="D48" t="str">
            <v>Total costs per bushel</v>
          </cell>
          <cell r="F48">
            <v>6.8726185913031319</v>
          </cell>
          <cell r="G48">
            <v>4.3271640458485869</v>
          </cell>
          <cell r="H48" t="e">
            <v>#DIV/0!</v>
          </cell>
        </row>
        <row r="51">
          <cell r="B51" t="str">
            <v>Detailed Report</v>
          </cell>
          <cell r="C51" t="str">
            <v>Wheat</v>
          </cell>
          <cell r="F51" t="str">
            <v>2015 SRW</v>
          </cell>
        </row>
        <row r="53">
          <cell r="B53" t="str">
            <v>Selected input quantities</v>
          </cell>
          <cell r="C53" t="str">
            <v>per acre</v>
          </cell>
          <cell r="F53" t="str">
            <v>Selected input prices</v>
          </cell>
        </row>
        <row r="54">
          <cell r="B54" t="str">
            <v>Yield, bushels</v>
          </cell>
          <cell r="C54">
            <v>55</v>
          </cell>
          <cell r="F54" t="str">
            <v>Farm diesel, per gallon</v>
          </cell>
        </row>
        <row r="55">
          <cell r="B55" t="str">
            <v>Seeding rate, count</v>
          </cell>
          <cell r="C55">
            <v>100</v>
          </cell>
          <cell r="F55" t="str">
            <v>Operating interest, %</v>
          </cell>
        </row>
        <row r="56">
          <cell r="B56" t="str">
            <v>Nitrogen rate, lbs</v>
          </cell>
          <cell r="C56">
            <v>75</v>
          </cell>
          <cell r="F56" t="str">
            <v>Nitrogen, per lb</v>
          </cell>
        </row>
        <row r="57">
          <cell r="B57" t="str">
            <v>Phosphorus rate, lbs</v>
          </cell>
          <cell r="C57">
            <v>35</v>
          </cell>
          <cell r="F57" t="str">
            <v>Phosphorus, per lb</v>
          </cell>
        </row>
        <row r="58">
          <cell r="B58" t="str">
            <v>Potassium rate, lbs</v>
          </cell>
          <cell r="C58">
            <v>20</v>
          </cell>
          <cell r="F58" t="str">
            <v>Potassium, per lb</v>
          </cell>
        </row>
        <row r="59">
          <cell r="B59" t="str">
            <v>Lime rate, tons</v>
          </cell>
          <cell r="C59">
            <v>0.5</v>
          </cell>
          <cell r="F59" t="str">
            <v>Lime, per ton</v>
          </cell>
        </row>
        <row r="60">
          <cell r="B60" t="str">
            <v>Sum of allocated labor, hours</v>
          </cell>
          <cell r="C60">
            <v>0.8155445397093749</v>
          </cell>
          <cell r="F60" t="str">
            <v>Skilled labor, per hour</v>
          </cell>
        </row>
        <row r="61">
          <cell r="B61" t="str">
            <v>Irrigation, inches</v>
          </cell>
          <cell r="C61">
            <v>0</v>
          </cell>
          <cell r="F61" t="str">
            <v>Land value, per acre</v>
          </cell>
        </row>
        <row r="68">
          <cell r="B68" t="str">
            <v>No-till drill (20 ft); 200 MFWD</v>
          </cell>
          <cell r="C68">
            <v>0.11785714285714287</v>
          </cell>
          <cell r="D68">
            <v>1.0371428571428571</v>
          </cell>
          <cell r="E68">
            <v>8.8440812804509861</v>
          </cell>
          <cell r="F68">
            <v>12.466857734277623</v>
          </cell>
          <cell r="G68">
            <v>21.310939014728611</v>
          </cell>
        </row>
        <row r="69">
          <cell r="B69" t="str">
            <v>Boom sprayer (30 ft); 130 MFWD</v>
          </cell>
          <cell r="C69">
            <v>6.5088757396449703E-2</v>
          </cell>
          <cell r="D69">
            <v>0.37230769230769228</v>
          </cell>
          <cell r="E69">
            <v>3.3417888540143723</v>
          </cell>
          <cell r="F69">
            <v>3.1492959305098358</v>
          </cell>
          <cell r="G69">
            <v>6.4910847845242081</v>
          </cell>
        </row>
        <row r="70">
          <cell r="B70" t="str">
            <v>Combine, fixed grain head (30 ft); 275 HP Comb.</v>
          </cell>
          <cell r="C70">
            <v>7.4829931972789115E-2</v>
          </cell>
          <cell r="D70">
            <v>0.90544217687074835</v>
          </cell>
          <cell r="E70">
            <v>8.5786626603383969</v>
          </cell>
          <cell r="F70">
            <v>8.8641254045838682</v>
          </cell>
          <cell r="G70">
            <v>17.442788064922265</v>
          </cell>
        </row>
        <row r="71">
          <cell r="B71" t="str">
            <v>Grain cart (500 bushel); 200 MFWD</v>
          </cell>
          <cell r="C71">
            <v>4.6768707482993194E-2</v>
          </cell>
          <cell r="D71">
            <v>0.41156462585034009</v>
          </cell>
          <cell r="E71">
            <v>2.741955782312925</v>
          </cell>
          <cell r="F71">
            <v>2.5384838435374149</v>
          </cell>
          <cell r="G71">
            <v>5.2804396258503399</v>
          </cell>
        </row>
        <row r="72">
          <cell r="B72" t="str">
            <v>Grain auger 10 in- 5000 bu/hr (70 ft); 130 MFWD</v>
          </cell>
          <cell r="C72">
            <v>1.1000000000000001E-2</v>
          </cell>
          <cell r="D72">
            <v>6.2920000000000004E-2</v>
          </cell>
          <cell r="E72">
            <v>0.46670469999999997</v>
          </cell>
          <cell r="F72">
            <v>0.3875982</v>
          </cell>
          <cell r="G72">
            <v>0.85430289999999998</v>
          </cell>
        </row>
        <row r="73">
          <cell r="B73" t="str">
            <v>Semi, tractor and trailer</v>
          </cell>
          <cell r="C73"/>
          <cell r="D73">
            <v>0.48571428571428577</v>
          </cell>
          <cell r="E73">
            <v>3.1238000000000001</v>
          </cell>
          <cell r="F73">
            <v>2.0147333333333335</v>
          </cell>
          <cell r="G73">
            <v>5.1385333333333332</v>
          </cell>
        </row>
        <row r="74">
          <cell r="B74" t="str">
            <v>Pickup truck</v>
          </cell>
          <cell r="C74"/>
          <cell r="D74">
            <v>0.57692307692307698</v>
          </cell>
          <cell r="E74">
            <v>2.66</v>
          </cell>
          <cell r="F74">
            <v>2.6623250000000001</v>
          </cell>
          <cell r="G74">
            <v>5.3223250000000002</v>
          </cell>
        </row>
        <row r="75">
          <cell r="B75"/>
          <cell r="C75"/>
          <cell r="D75"/>
          <cell r="E75"/>
          <cell r="F75"/>
          <cell r="G75"/>
        </row>
        <row r="76">
          <cell r="B76"/>
          <cell r="C76"/>
          <cell r="D76"/>
          <cell r="E76"/>
          <cell r="F76"/>
          <cell r="G76"/>
        </row>
        <row r="77">
          <cell r="B77"/>
          <cell r="C77"/>
          <cell r="D77"/>
          <cell r="E77"/>
          <cell r="F77"/>
          <cell r="G77"/>
        </row>
        <row r="78">
          <cell r="B78"/>
          <cell r="C78"/>
          <cell r="D78"/>
          <cell r="E78"/>
          <cell r="F78"/>
          <cell r="G78"/>
        </row>
        <row r="79">
          <cell r="B79"/>
          <cell r="C79"/>
          <cell r="D79"/>
          <cell r="E79"/>
          <cell r="F79"/>
          <cell r="G79"/>
        </row>
        <row r="80">
          <cell r="B80"/>
          <cell r="C80"/>
          <cell r="D80"/>
          <cell r="E80"/>
          <cell r="F80"/>
          <cell r="G80"/>
        </row>
        <row r="81">
          <cell r="B81"/>
          <cell r="C81"/>
          <cell r="D81"/>
          <cell r="E81"/>
          <cell r="F81"/>
          <cell r="G81"/>
        </row>
        <row r="82">
          <cell r="B82"/>
          <cell r="C82"/>
          <cell r="D82"/>
          <cell r="E82"/>
          <cell r="F82"/>
          <cell r="G82"/>
        </row>
        <row r="83">
          <cell r="B83"/>
          <cell r="C83"/>
          <cell r="D83"/>
          <cell r="E83"/>
          <cell r="F83"/>
          <cell r="G83"/>
        </row>
        <row r="84">
          <cell r="B84"/>
          <cell r="C84"/>
          <cell r="D84"/>
          <cell r="E84"/>
          <cell r="F84"/>
          <cell r="G84"/>
        </row>
        <row r="85">
          <cell r="B85"/>
          <cell r="C85"/>
          <cell r="D85"/>
          <cell r="E85"/>
          <cell r="F85"/>
          <cell r="G85"/>
        </row>
        <row r="86">
          <cell r="B86"/>
          <cell r="C86"/>
          <cell r="D86"/>
          <cell r="E86"/>
          <cell r="F86"/>
          <cell r="G86"/>
        </row>
        <row r="87">
          <cell r="B87"/>
          <cell r="C87"/>
          <cell r="D87"/>
          <cell r="E87"/>
          <cell r="F87"/>
          <cell r="G87"/>
        </row>
        <row r="88">
          <cell r="B88"/>
          <cell r="C88"/>
          <cell r="D88"/>
          <cell r="E88"/>
          <cell r="F88"/>
          <cell r="G88"/>
        </row>
        <row r="89">
          <cell r="B89"/>
          <cell r="C89"/>
          <cell r="D89"/>
          <cell r="E89"/>
          <cell r="F89"/>
          <cell r="G89"/>
        </row>
        <row r="90">
          <cell r="B90"/>
          <cell r="C90"/>
          <cell r="D90"/>
          <cell r="E90"/>
          <cell r="F90"/>
          <cell r="G90"/>
        </row>
        <row r="91">
          <cell r="B91"/>
          <cell r="C91"/>
          <cell r="D91"/>
          <cell r="E91"/>
          <cell r="F91"/>
          <cell r="G91"/>
        </row>
        <row r="92">
          <cell r="B92"/>
          <cell r="C92"/>
          <cell r="D92"/>
          <cell r="E92"/>
          <cell r="F92"/>
          <cell r="G92"/>
        </row>
        <row r="93">
          <cell r="B93"/>
          <cell r="C93"/>
          <cell r="D93"/>
          <cell r="E93"/>
          <cell r="F93"/>
          <cell r="G93"/>
        </row>
        <row r="94">
          <cell r="B94"/>
          <cell r="C94"/>
          <cell r="D94"/>
          <cell r="E94"/>
          <cell r="F94"/>
          <cell r="G94"/>
        </row>
        <row r="95">
          <cell r="B95"/>
          <cell r="C95"/>
          <cell r="D95"/>
          <cell r="E95"/>
          <cell r="F95"/>
          <cell r="G95"/>
        </row>
        <row r="96">
          <cell r="B96"/>
          <cell r="C96"/>
          <cell r="D96"/>
          <cell r="E96"/>
          <cell r="F96"/>
          <cell r="G96"/>
        </row>
        <row r="97">
          <cell r="B97"/>
          <cell r="C97"/>
          <cell r="D97"/>
          <cell r="E97"/>
          <cell r="F97"/>
          <cell r="G97"/>
        </row>
        <row r="98">
          <cell r="B98"/>
          <cell r="C98"/>
          <cell r="D98"/>
          <cell r="E98"/>
          <cell r="F98"/>
          <cell r="G98"/>
        </row>
        <row r="101">
          <cell r="B101" t="str">
            <v>1 Farm business overhead includes liability insurance, utilities, accounting, etc. Machinery overhead is the sum of opportunity interest,</v>
          </cell>
        </row>
        <row r="102">
          <cell r="B102" t="str">
            <v xml:space="preserve">   property taxes, insurance, and housing. Machinery depreciation is a market value decline due to aging and usage. Thus, a portion of</v>
          </cell>
        </row>
        <row r="103">
          <cell r="B103" t="str">
            <v xml:space="preserve">   depreciation should be considered an operating costs for some decisions. Real estate charge includes land, improvements, taxes.</v>
          </cell>
        </row>
        <row r="104">
          <cell r="B104" t="str">
            <v xml:space="preserve">   Economic costs may differ from rental rates.</v>
          </cell>
        </row>
      </sheetData>
      <sheetData sheetId="15"/>
      <sheetData sheetId="16">
        <row r="4">
          <cell r="H4" t="str">
            <v>130 MFWD</v>
          </cell>
        </row>
        <row r="5">
          <cell r="H5" t="str">
            <v>200 MFWD</v>
          </cell>
        </row>
        <row r="24">
          <cell r="B24" t="str">
            <v>100 HP Comb.</v>
          </cell>
        </row>
        <row r="25">
          <cell r="B25" t="str">
            <v>220 HP Comb.</v>
          </cell>
        </row>
        <row r="26">
          <cell r="B26" t="str">
            <v>275 HP Comb.</v>
          </cell>
        </row>
        <row r="27">
          <cell r="B27" t="str">
            <v>340 HP Comb.</v>
          </cell>
        </row>
        <row r="31">
          <cell r="A31">
            <v>1</v>
          </cell>
        </row>
        <row r="32">
          <cell r="A32" t="str">
            <v>500 bushel</v>
          </cell>
        </row>
        <row r="33">
          <cell r="A33" t="str">
            <v>1000 bushel</v>
          </cell>
        </row>
        <row r="34">
          <cell r="A34" t="str">
            <v>70 ft</v>
          </cell>
        </row>
        <row r="39">
          <cell r="A39" t="str">
            <v>15 ft</v>
          </cell>
        </row>
        <row r="40">
          <cell r="A40" t="str">
            <v>23 ft</v>
          </cell>
        </row>
        <row r="41">
          <cell r="A41" t="str">
            <v>37 ft</v>
          </cell>
        </row>
        <row r="42">
          <cell r="A42" t="str">
            <v>57 ft</v>
          </cell>
        </row>
        <row r="43">
          <cell r="A43" t="str">
            <v>16.3 ft</v>
          </cell>
        </row>
        <row r="44">
          <cell r="A44" t="str">
            <v>21.3 ft</v>
          </cell>
        </row>
        <row r="45">
          <cell r="A45" t="str">
            <v>6 ft</v>
          </cell>
        </row>
        <row r="46">
          <cell r="A46" t="str">
            <v>7.5 ft</v>
          </cell>
        </row>
        <row r="47">
          <cell r="A47" t="str">
            <v>9 ft</v>
          </cell>
        </row>
        <row r="48">
          <cell r="A48" t="str">
            <v>12 ft</v>
          </cell>
        </row>
        <row r="49">
          <cell r="A49" t="str">
            <v>18 ft</v>
          </cell>
        </row>
        <row r="50">
          <cell r="A50" t="str">
            <v>23 ft</v>
          </cell>
        </row>
        <row r="51">
          <cell r="A51" t="str">
            <v>30 ft</v>
          </cell>
        </row>
        <row r="52">
          <cell r="A52" t="str">
            <v>35 ft</v>
          </cell>
        </row>
        <row r="53">
          <cell r="A53" t="str">
            <v>47 ft</v>
          </cell>
        </row>
        <row r="54">
          <cell r="A54" t="str">
            <v>60 ft</v>
          </cell>
        </row>
        <row r="55">
          <cell r="A55" t="str">
            <v>11 ft</v>
          </cell>
        </row>
        <row r="56">
          <cell r="A56" t="str">
            <v>21 ft</v>
          </cell>
        </row>
        <row r="57">
          <cell r="A57" t="str">
            <v>25 ft</v>
          </cell>
        </row>
        <row r="58">
          <cell r="A58" t="str">
            <v>30 ft</v>
          </cell>
        </row>
        <row r="59">
          <cell r="A59" t="str">
            <v>25" O.C., 10 ft</v>
          </cell>
        </row>
        <row r="60">
          <cell r="A60" t="str">
            <v>25" O.C., 18 ft</v>
          </cell>
        </row>
        <row r="61">
          <cell r="A61" t="str">
            <v>30" O.C., 17 ft</v>
          </cell>
        </row>
        <row r="62">
          <cell r="A62" t="str">
            <v>30" O.C., 22.5 ft</v>
          </cell>
        </row>
        <row r="63">
          <cell r="A63" t="str">
            <v>16 ft</v>
          </cell>
        </row>
        <row r="64">
          <cell r="A64" t="str">
            <v>25 ft</v>
          </cell>
        </row>
        <row r="65">
          <cell r="A65" t="str">
            <v>33 ft</v>
          </cell>
        </row>
        <row r="66">
          <cell r="A66" t="str">
            <v>17.5 ft</v>
          </cell>
        </row>
        <row r="67">
          <cell r="A67" t="str">
            <v>22.5 ft</v>
          </cell>
        </row>
        <row r="68">
          <cell r="A68" t="str">
            <v>22 ft</v>
          </cell>
        </row>
        <row r="69">
          <cell r="A69" t="str">
            <v>38 ft</v>
          </cell>
        </row>
        <row r="70">
          <cell r="A70" t="str">
            <v>12 ft</v>
          </cell>
        </row>
        <row r="71">
          <cell r="A71" t="str">
            <v>28 ft</v>
          </cell>
        </row>
        <row r="72">
          <cell r="A72" t="str">
            <v>6 row</v>
          </cell>
        </row>
        <row r="73">
          <cell r="A73" t="str">
            <v>8 row</v>
          </cell>
        </row>
        <row r="74">
          <cell r="A74" t="str">
            <v>12 row</v>
          </cell>
        </row>
        <row r="75">
          <cell r="A75" t="str">
            <v>16 row</v>
          </cell>
        </row>
        <row r="76">
          <cell r="A76" t="str">
            <v>(6/11 row 30/15")</v>
          </cell>
        </row>
        <row r="77">
          <cell r="A77" t="str">
            <v>(8/15 row 30/15")</v>
          </cell>
        </row>
        <row r="78">
          <cell r="A78" t="str">
            <v>(12/23 row 30/15")</v>
          </cell>
        </row>
        <row r="79">
          <cell r="A79" t="str">
            <v>(16/31 row 30/15")</v>
          </cell>
        </row>
        <row r="80">
          <cell r="A80" t="str">
            <v>6 row</v>
          </cell>
        </row>
        <row r="81">
          <cell r="A81" t="str">
            <v>8 row</v>
          </cell>
        </row>
        <row r="82">
          <cell r="A82" t="str">
            <v>12 row</v>
          </cell>
        </row>
        <row r="83">
          <cell r="A83" t="str">
            <v>16 row</v>
          </cell>
        </row>
        <row r="84">
          <cell r="A84" t="str">
            <v>16 ft</v>
          </cell>
        </row>
        <row r="85">
          <cell r="A85" t="str">
            <v>20 ft</v>
          </cell>
        </row>
        <row r="86">
          <cell r="A86" t="str">
            <v>25 ft</v>
          </cell>
        </row>
        <row r="87">
          <cell r="A87" t="str">
            <v>30 ft</v>
          </cell>
        </row>
        <row r="88">
          <cell r="A88" t="str">
            <v>15 ft</v>
          </cell>
        </row>
        <row r="89">
          <cell r="A89" t="str">
            <v>20 ft</v>
          </cell>
        </row>
        <row r="90">
          <cell r="A90" t="str">
            <v>30 ft</v>
          </cell>
        </row>
        <row r="91">
          <cell r="A91" t="str">
            <v>6 row</v>
          </cell>
        </row>
        <row r="92">
          <cell r="A92" t="str">
            <v>8 row</v>
          </cell>
        </row>
        <row r="93">
          <cell r="A93" t="str">
            <v>12 row</v>
          </cell>
        </row>
        <row r="94">
          <cell r="A94" t="str">
            <v>16 row</v>
          </cell>
        </row>
        <row r="95">
          <cell r="A95" t="str">
            <v>6 row</v>
          </cell>
        </row>
        <row r="96">
          <cell r="A96" t="str">
            <v>8 row</v>
          </cell>
        </row>
        <row r="97">
          <cell r="A97" t="str">
            <v>12 row</v>
          </cell>
        </row>
        <row r="99">
          <cell r="A99" t="str">
            <v>60 ft</v>
          </cell>
        </row>
        <row r="100">
          <cell r="A100" t="str">
            <v>30 ft</v>
          </cell>
        </row>
        <row r="101">
          <cell r="A101" t="str">
            <v>50 ft</v>
          </cell>
        </row>
        <row r="104">
          <cell r="A104" t="str">
            <v>7 ft swath</v>
          </cell>
        </row>
        <row r="105">
          <cell r="A105" t="str">
            <v>8 ft swath</v>
          </cell>
        </row>
        <row r="106">
          <cell r="A106" t="str">
            <v>9 ft swath</v>
          </cell>
        </row>
        <row r="107">
          <cell r="A107" t="str">
            <v>10 ft swath</v>
          </cell>
        </row>
        <row r="108">
          <cell r="A108" t="str">
            <v>6 ft</v>
          </cell>
        </row>
        <row r="109">
          <cell r="A109" t="str">
            <v>9 ft</v>
          </cell>
        </row>
        <row r="110">
          <cell r="A110" t="str">
            <v>8.5 ft</v>
          </cell>
        </row>
        <row r="111">
          <cell r="A111" t="str">
            <v>9.5 ft</v>
          </cell>
        </row>
        <row r="112">
          <cell r="A112" t="str">
            <v>tandem, 24 ft</v>
          </cell>
        </row>
        <row r="113">
          <cell r="A113" t="str">
            <v>7 ft swath</v>
          </cell>
        </row>
        <row r="114">
          <cell r="A114" t="str">
            <v>9 ft swath</v>
          </cell>
        </row>
        <row r="115">
          <cell r="A115" t="str">
            <v>12 ft swath</v>
          </cell>
        </row>
        <row r="118">
          <cell r="A118" t="str">
            <v>750 lb</v>
          </cell>
        </row>
        <row r="119">
          <cell r="A119" t="str">
            <v>1000 lb</v>
          </cell>
        </row>
        <row r="120">
          <cell r="A120" t="str">
            <v>1500 lb</v>
          </cell>
        </row>
        <row r="121">
          <cell r="A121" t="str">
            <v>2000 lb</v>
          </cell>
        </row>
        <row r="125">
          <cell r="A125" t="str">
            <v>15 ft</v>
          </cell>
        </row>
        <row r="126">
          <cell r="A126" t="str">
            <v>20 ft</v>
          </cell>
        </row>
        <row r="127">
          <cell r="A127" t="str">
            <v>30 ft</v>
          </cell>
        </row>
        <row r="128">
          <cell r="A128" t="str">
            <v>15 ft</v>
          </cell>
        </row>
        <row r="129">
          <cell r="A129" t="str">
            <v>18 ft</v>
          </cell>
        </row>
        <row r="130">
          <cell r="A130" t="str">
            <v>20 ft</v>
          </cell>
        </row>
        <row r="131">
          <cell r="A131" t="str">
            <v>25 ft</v>
          </cell>
        </row>
        <row r="132">
          <cell r="A132" t="str">
            <v>30 ft</v>
          </cell>
        </row>
        <row r="133">
          <cell r="A133" t="str">
            <v>6 row</v>
          </cell>
        </row>
        <row r="134">
          <cell r="A134" t="str">
            <v>8 row</v>
          </cell>
        </row>
        <row r="135">
          <cell r="A135" t="str">
            <v>12 row</v>
          </cell>
        </row>
        <row r="136">
          <cell r="A136" t="str">
            <v>8 wheel, 17.5 ft</v>
          </cell>
        </row>
        <row r="137">
          <cell r="A137" t="str">
            <v>10 wheel, 20 ft</v>
          </cell>
        </row>
        <row r="138">
          <cell r="A138" t="str">
            <v>12 wheel, 25 ft</v>
          </cell>
        </row>
        <row r="139">
          <cell r="A139" t="str">
            <v>16 wheel, 31 ft</v>
          </cell>
        </row>
        <row r="140">
          <cell r="A140" t="str">
            <v>20 wheel, 36 ft</v>
          </cell>
        </row>
        <row r="157">
          <cell r="G157" t="str">
            <v>Irrigated</v>
          </cell>
          <cell r="I157" t="str">
            <v>Corn, grain</v>
          </cell>
          <cell r="L157" t="str">
            <v>Bushel</v>
          </cell>
        </row>
        <row r="158">
          <cell r="C158">
            <v>6</v>
          </cell>
          <cell r="G158" t="str">
            <v>Dryland</v>
          </cell>
          <cell r="I158" t="str">
            <v>Corn, silage</v>
          </cell>
          <cell r="L158" t="str">
            <v>Ton</v>
          </cell>
        </row>
        <row r="159">
          <cell r="C159">
            <v>1</v>
          </cell>
          <cell r="I159" t="str">
            <v>Grain sorghum</v>
          </cell>
          <cell r="L159" t="str">
            <v>Cwt</v>
          </cell>
        </row>
        <row r="160">
          <cell r="C160">
            <v>1</v>
          </cell>
          <cell r="G160" t="str">
            <v>Owned land</v>
          </cell>
          <cell r="I160" t="str">
            <v>Soybeans</v>
          </cell>
          <cell r="L160" t="str">
            <v>Bale</v>
          </cell>
        </row>
        <row r="161">
          <cell r="C161">
            <v>2</v>
          </cell>
          <cell r="G161" t="str">
            <v>Cash rent</v>
          </cell>
          <cell r="I161" t="str">
            <v>Soybeans, double crop</v>
          </cell>
        </row>
        <row r="162">
          <cell r="C162">
            <v>1</v>
          </cell>
          <cell r="G162" t="str">
            <v>Share lease</v>
          </cell>
          <cell r="I162" t="str">
            <v>Wheat</v>
          </cell>
        </row>
        <row r="163">
          <cell r="I163" t="str">
            <v>Wheat &amp; straw</v>
          </cell>
        </row>
        <row r="164">
          <cell r="C164" t="str">
            <v>Wheat</v>
          </cell>
        </row>
      </sheetData>
      <sheetData sheetId="17">
        <row r="3">
          <cell r="E3" t="str">
            <v>cropnum-22706</v>
          </cell>
          <cell r="F3">
            <v>6</v>
          </cell>
        </row>
        <row r="4">
          <cell r="E4" t="str">
            <v>primyieldtype-22706</v>
          </cell>
          <cell r="F4">
            <v>1</v>
          </cell>
        </row>
        <row r="5">
          <cell r="E5" t="str">
            <v>byyieldtype-22706</v>
          </cell>
          <cell r="F5">
            <v>1</v>
          </cell>
        </row>
        <row r="6">
          <cell r="E6" t="str">
            <v>irrigation2-22706</v>
          </cell>
          <cell r="F6">
            <v>2</v>
          </cell>
        </row>
        <row r="7">
          <cell r="E7" t="str">
            <v>leasenum-22706</v>
          </cell>
          <cell r="F7">
            <v>1</v>
          </cell>
        </row>
        <row r="8">
          <cell r="E8" t="str">
            <v>40hp-22706</v>
          </cell>
          <cell r="F8">
            <v>0</v>
          </cell>
        </row>
        <row r="9">
          <cell r="E9" t="str">
            <v>60hp-22706</v>
          </cell>
          <cell r="F9">
            <v>0</v>
          </cell>
        </row>
        <row r="10">
          <cell r="E10" t="str">
            <v>75hp-22706</v>
          </cell>
          <cell r="F10">
            <v>0</v>
          </cell>
        </row>
        <row r="11">
          <cell r="E11" t="str">
            <v>105twd-22706</v>
          </cell>
          <cell r="F11">
            <v>0</v>
          </cell>
        </row>
        <row r="12">
          <cell r="E12" t="str">
            <v>140twd-22706</v>
          </cell>
          <cell r="F12">
            <v>0</v>
          </cell>
        </row>
        <row r="13">
          <cell r="E13" t="str">
            <v>105mfwd-22706</v>
          </cell>
          <cell r="F13">
            <v>0</v>
          </cell>
        </row>
        <row r="14">
          <cell r="E14" t="str">
            <v>130mfwd-22706</v>
          </cell>
          <cell r="F14" t="b">
            <v>1</v>
          </cell>
        </row>
        <row r="15">
          <cell r="E15" t="str">
            <v>160mfwd-22706</v>
          </cell>
          <cell r="F15">
            <v>0</v>
          </cell>
        </row>
        <row r="16">
          <cell r="E16" t="str">
            <v>200mfwd-22706</v>
          </cell>
          <cell r="F16" t="b">
            <v>1</v>
          </cell>
        </row>
        <row r="17">
          <cell r="E17" t="str">
            <v>225mfwd-22706</v>
          </cell>
          <cell r="F17">
            <v>0</v>
          </cell>
        </row>
        <row r="18">
          <cell r="E18" t="str">
            <v>2604wd-22706</v>
          </cell>
          <cell r="F18">
            <v>0</v>
          </cell>
        </row>
        <row r="19">
          <cell r="E19" t="str">
            <v>3104wd-22706</v>
          </cell>
          <cell r="F19">
            <v>0</v>
          </cell>
        </row>
        <row r="20">
          <cell r="E20" t="str">
            <v>360 4wd-22706</v>
          </cell>
          <cell r="F20">
            <v>0</v>
          </cell>
        </row>
        <row r="21">
          <cell r="E21" t="str">
            <v>4254wd-22706</v>
          </cell>
          <cell r="F21">
            <v>0</v>
          </cell>
        </row>
        <row r="22">
          <cell r="E22" t="str">
            <v>225tt-22706</v>
          </cell>
          <cell r="F22">
            <v>0</v>
          </cell>
        </row>
        <row r="23">
          <cell r="E23" t="str">
            <v>425tt-22706</v>
          </cell>
          <cell r="F23">
            <v>0</v>
          </cell>
        </row>
        <row r="24">
          <cell r="E24" t="str">
            <v>description-1-22706</v>
          </cell>
          <cell r="F24" t="str">
            <v>2014 SRW</v>
          </cell>
        </row>
        <row r="25">
          <cell r="E25" t="str">
            <v>acres-1-22706</v>
          </cell>
          <cell r="F25">
            <v>100</v>
          </cell>
        </row>
        <row r="26">
          <cell r="E26" t="str">
            <v>receipts-1-22706</v>
          </cell>
          <cell r="F26">
            <v>55</v>
          </cell>
        </row>
        <row r="27">
          <cell r="E27" t="str">
            <v>receipts-2-22706</v>
          </cell>
          <cell r="F27">
            <v>6.75</v>
          </cell>
        </row>
        <row r="28">
          <cell r="E28" t="str">
            <v>receipts-3-22706</v>
          </cell>
          <cell r="F28">
            <v>0</v>
          </cell>
        </row>
        <row r="29">
          <cell r="E29" t="str">
            <v>receipts-4-22706</v>
          </cell>
          <cell r="F29">
            <v>0</v>
          </cell>
        </row>
        <row r="30">
          <cell r="E30" t="str">
            <v>receipts-5-22706</v>
          </cell>
          <cell r="F30">
            <v>0</v>
          </cell>
        </row>
        <row r="31">
          <cell r="E31" t="str">
            <v>receipts-6-22706</v>
          </cell>
          <cell r="F31">
            <v>0</v>
          </cell>
        </row>
        <row r="32">
          <cell r="E32" t="str">
            <v>seed1-1-22706</v>
          </cell>
          <cell r="F32">
            <v>0</v>
          </cell>
        </row>
        <row r="33">
          <cell r="E33" t="str">
            <v>seed1-2-22706</v>
          </cell>
          <cell r="F33">
            <v>0</v>
          </cell>
        </row>
        <row r="34">
          <cell r="E34" t="str">
            <v>seed1-3-22706</v>
          </cell>
          <cell r="F34">
            <v>0</v>
          </cell>
        </row>
        <row r="35">
          <cell r="E35" t="str">
            <v>seed1-4-22706</v>
          </cell>
          <cell r="F35">
            <v>18</v>
          </cell>
        </row>
        <row r="36">
          <cell r="E36" t="str">
            <v>seed1-5-22706</v>
          </cell>
          <cell r="F36">
            <v>0</v>
          </cell>
        </row>
        <row r="37">
          <cell r="E37" t="str">
            <v>seed1-6-22706</v>
          </cell>
          <cell r="F37">
            <v>0</v>
          </cell>
        </row>
        <row r="38">
          <cell r="E38" t="str">
            <v>seed2-1-22706</v>
          </cell>
          <cell r="F38">
            <v>0</v>
          </cell>
        </row>
        <row r="39">
          <cell r="E39" t="str">
            <v>seed2-2-22706</v>
          </cell>
          <cell r="F39">
            <v>0</v>
          </cell>
        </row>
        <row r="40">
          <cell r="E40" t="str">
            <v>seed2-3-22706</v>
          </cell>
          <cell r="F40">
            <v>0</v>
          </cell>
        </row>
        <row r="41">
          <cell r="E41" t="str">
            <v>seed2-4-22706</v>
          </cell>
          <cell r="F41">
            <v>100</v>
          </cell>
        </row>
        <row r="42">
          <cell r="E42" t="str">
            <v>seed2-5-22706</v>
          </cell>
          <cell r="F42">
            <v>0</v>
          </cell>
        </row>
        <row r="43">
          <cell r="E43" t="str">
            <v>seed2-6-22706</v>
          </cell>
          <cell r="F43">
            <v>0</v>
          </cell>
        </row>
        <row r="44">
          <cell r="E44" t="str">
            <v>fertilizer1-1-22706</v>
          </cell>
          <cell r="F44">
            <v>0</v>
          </cell>
        </row>
        <row r="45">
          <cell r="E45" t="str">
            <v>fertilizer1-2-22706</v>
          </cell>
          <cell r="F45">
            <v>75</v>
          </cell>
        </row>
        <row r="46">
          <cell r="E46" t="str">
            <v>fertilizer1-3-22706</v>
          </cell>
          <cell r="F46">
            <v>0</v>
          </cell>
        </row>
        <row r="47">
          <cell r="E47" t="str">
            <v>fertilizer1-4-22706</v>
          </cell>
          <cell r="F47">
            <v>35</v>
          </cell>
        </row>
        <row r="48">
          <cell r="E48" t="str">
            <v>fertilizer1-5-22706</v>
          </cell>
          <cell r="F48">
            <v>20</v>
          </cell>
        </row>
        <row r="49">
          <cell r="E49" t="str">
            <v>fertilizer1-6-22706</v>
          </cell>
          <cell r="F49">
            <v>0.5</v>
          </cell>
        </row>
        <row r="50">
          <cell r="E50" t="str">
            <v>fertilizer1-7-22706</v>
          </cell>
          <cell r="F50">
            <v>10</v>
          </cell>
        </row>
        <row r="51">
          <cell r="E51" t="str">
            <v>fertilizer1-8-22706</v>
          </cell>
          <cell r="F51">
            <v>0</v>
          </cell>
        </row>
        <row r="52">
          <cell r="E52" t="str">
            <v>fertilizer2-1-22706</v>
          </cell>
          <cell r="F52">
            <v>0</v>
          </cell>
        </row>
        <row r="53">
          <cell r="E53" t="str">
            <v>fertilizer2-2-22706</v>
          </cell>
          <cell r="F53">
            <v>0.47</v>
          </cell>
        </row>
        <row r="54">
          <cell r="E54" t="str">
            <v>fertilizer2-3-22706</v>
          </cell>
          <cell r="F54">
            <v>0</v>
          </cell>
        </row>
        <row r="55">
          <cell r="E55" t="str">
            <v>fertilizer2-4-22706</v>
          </cell>
          <cell r="F55">
            <v>0.41</v>
          </cell>
        </row>
        <row r="56">
          <cell r="E56" t="str">
            <v>fertilizer2-5-22706</v>
          </cell>
          <cell r="F56">
            <v>0.44</v>
          </cell>
        </row>
        <row r="57">
          <cell r="E57" t="str">
            <v>fertilizer2-6-22706</v>
          </cell>
          <cell r="F57">
            <v>10</v>
          </cell>
        </row>
        <row r="58">
          <cell r="E58" t="str">
            <v>fertilizer2-7-22706</v>
          </cell>
          <cell r="F58">
            <v>0.55000000000000004</v>
          </cell>
        </row>
        <row r="59">
          <cell r="E59" t="str">
            <v>fertilizer2-8-22706</v>
          </cell>
          <cell r="F59">
            <v>0</v>
          </cell>
        </row>
        <row r="60">
          <cell r="E60" t="str">
            <v>herbicide1-1-22706</v>
          </cell>
          <cell r="F60">
            <v>0</v>
          </cell>
        </row>
        <row r="61">
          <cell r="E61" t="str">
            <v>herbicide1-2-22706</v>
          </cell>
          <cell r="F61">
            <v>0</v>
          </cell>
        </row>
        <row r="62">
          <cell r="E62" t="str">
            <v>herbicide1-3-22706</v>
          </cell>
          <cell r="F62">
            <v>0</v>
          </cell>
        </row>
        <row r="63">
          <cell r="E63" t="str">
            <v>herbicide1-4-22706</v>
          </cell>
          <cell r="F63">
            <v>1</v>
          </cell>
        </row>
        <row r="64">
          <cell r="E64" t="str">
            <v>herbicide1-5-22706</v>
          </cell>
          <cell r="F64">
            <v>0</v>
          </cell>
        </row>
        <row r="65">
          <cell r="E65" t="str">
            <v>herbicide1-6-22706</v>
          </cell>
          <cell r="F65">
            <v>0</v>
          </cell>
        </row>
        <row r="66">
          <cell r="E66" t="str">
            <v>herbicide1-7-22706</v>
          </cell>
          <cell r="F66">
            <v>0</v>
          </cell>
        </row>
        <row r="67">
          <cell r="E67" t="str">
            <v>herbicide1-8-22706</v>
          </cell>
          <cell r="F67">
            <v>0</v>
          </cell>
        </row>
        <row r="68">
          <cell r="E68" t="str">
            <v>herbicide2-1-22706</v>
          </cell>
          <cell r="F68">
            <v>0</v>
          </cell>
        </row>
        <row r="69">
          <cell r="E69" t="str">
            <v>herbicide2-2-22706</v>
          </cell>
          <cell r="F69">
            <v>0</v>
          </cell>
        </row>
        <row r="70">
          <cell r="E70" t="str">
            <v>herbicide2-3-22706</v>
          </cell>
          <cell r="F70">
            <v>0</v>
          </cell>
        </row>
        <row r="71">
          <cell r="E71" t="str">
            <v>herbicide2-4-22706</v>
          </cell>
          <cell r="F71">
            <v>19</v>
          </cell>
        </row>
        <row r="72">
          <cell r="E72" t="str">
            <v>herbicide2-5-22706</v>
          </cell>
          <cell r="F72">
            <v>0</v>
          </cell>
        </row>
        <row r="73">
          <cell r="E73" t="str">
            <v>herbicide2-6-22706</v>
          </cell>
          <cell r="F73">
            <v>0</v>
          </cell>
        </row>
        <row r="74">
          <cell r="E74" t="str">
            <v>herbicide2-7-22706</v>
          </cell>
          <cell r="F74">
            <v>0</v>
          </cell>
        </row>
        <row r="75">
          <cell r="E75" t="str">
            <v>herbicide2-8-22706</v>
          </cell>
          <cell r="F75">
            <v>0</v>
          </cell>
        </row>
        <row r="76">
          <cell r="E76" t="str">
            <v>herbicide2-9-22706</v>
          </cell>
          <cell r="F76">
            <v>0</v>
          </cell>
        </row>
        <row r="77">
          <cell r="E77" t="str">
            <v>insecticide1-1-22706</v>
          </cell>
          <cell r="F77">
            <v>0</v>
          </cell>
        </row>
        <row r="78">
          <cell r="E78" t="str">
            <v>insecticide1-2-22706</v>
          </cell>
          <cell r="F78">
            <v>0</v>
          </cell>
        </row>
        <row r="79">
          <cell r="E79" t="str">
            <v>insecticide1-3-22706</v>
          </cell>
          <cell r="F79">
            <v>0</v>
          </cell>
        </row>
        <row r="80">
          <cell r="E80" t="str">
            <v>insecticide1-4-22706</v>
          </cell>
          <cell r="F80">
            <v>0</v>
          </cell>
        </row>
        <row r="81">
          <cell r="E81" t="str">
            <v>insecticide2-1-22706</v>
          </cell>
          <cell r="F81">
            <v>0</v>
          </cell>
        </row>
        <row r="82">
          <cell r="E82" t="str">
            <v>insecticide2-2-22706</v>
          </cell>
          <cell r="F82">
            <v>0</v>
          </cell>
        </row>
        <row r="83">
          <cell r="E83" t="str">
            <v>insecticide2-3-22706</v>
          </cell>
          <cell r="F83">
            <v>0</v>
          </cell>
        </row>
        <row r="84">
          <cell r="E84" t="str">
            <v>insecticide2-4-22706</v>
          </cell>
          <cell r="F84">
            <v>0</v>
          </cell>
        </row>
        <row r="85">
          <cell r="E85" t="str">
            <v>insecticide2-5-22706</v>
          </cell>
          <cell r="F85">
            <v>0</v>
          </cell>
        </row>
        <row r="86">
          <cell r="E86" t="str">
            <v>labor-1-22706</v>
          </cell>
          <cell r="F86">
            <v>0.5</v>
          </cell>
        </row>
        <row r="87">
          <cell r="E87" t="str">
            <v>labor-2-22706</v>
          </cell>
          <cell r="F87">
            <v>12.5</v>
          </cell>
        </row>
        <row r="88">
          <cell r="E88" t="str">
            <v>labor-3-22706</v>
          </cell>
          <cell r="F88">
            <v>18</v>
          </cell>
        </row>
        <row r="89">
          <cell r="E89" t="str">
            <v>irrigation1-1-22706</v>
          </cell>
          <cell r="F89">
            <v>0</v>
          </cell>
        </row>
        <row r="90">
          <cell r="E90" t="str">
            <v>irrigation1-2-22706</v>
          </cell>
          <cell r="F90">
            <v>0</v>
          </cell>
        </row>
        <row r="91">
          <cell r="E91" t="str">
            <v>irrigation1-3-22706</v>
          </cell>
          <cell r="F91">
            <v>0</v>
          </cell>
        </row>
        <row r="92">
          <cell r="E92" t="str">
            <v>land-1-22706</v>
          </cell>
          <cell r="F92">
            <v>3600</v>
          </cell>
        </row>
        <row r="93">
          <cell r="E93" t="str">
            <v>land-2-22706</v>
          </cell>
          <cell r="F93">
            <v>5</v>
          </cell>
        </row>
        <row r="94">
          <cell r="E94" t="str">
            <v>land-3-22706</v>
          </cell>
          <cell r="F94">
            <v>0</v>
          </cell>
        </row>
        <row r="95">
          <cell r="E95" t="str">
            <v>land-3-9106</v>
          </cell>
          <cell r="F95">
            <v>0</v>
          </cell>
        </row>
        <row r="96">
          <cell r="E96" t="str">
            <v>land-4-22706</v>
          </cell>
          <cell r="F96">
            <v>0</v>
          </cell>
        </row>
        <row r="97">
          <cell r="E97" t="str">
            <v>otheritems1-1-22706</v>
          </cell>
          <cell r="F97">
            <v>6</v>
          </cell>
        </row>
        <row r="98">
          <cell r="E98" t="str">
            <v>otheritems1-2-22706</v>
          </cell>
          <cell r="F98">
            <v>3.6</v>
          </cell>
        </row>
        <row r="99">
          <cell r="E99" t="str">
            <v>otheritems1-3-22706</v>
          </cell>
          <cell r="F99">
            <v>3.3</v>
          </cell>
        </row>
        <row r="100">
          <cell r="E100" t="str">
            <v>otheritems1-4-22706</v>
          </cell>
          <cell r="F100">
            <v>1</v>
          </cell>
        </row>
        <row r="101">
          <cell r="E101" t="str">
            <v>otheritems1-5-22706</v>
          </cell>
          <cell r="F101">
            <v>0</v>
          </cell>
        </row>
        <row r="102">
          <cell r="E102" t="str">
            <v>otheritems1-6-22706</v>
          </cell>
          <cell r="F102">
            <v>18</v>
          </cell>
        </row>
        <row r="103">
          <cell r="E103" t="str">
            <v>otheritems1-7-22706</v>
          </cell>
          <cell r="F103">
            <v>0</v>
          </cell>
        </row>
        <row r="104">
          <cell r="E104" t="str">
            <v>postharvest-1-22706</v>
          </cell>
          <cell r="F104">
            <v>0</v>
          </cell>
        </row>
        <row r="105">
          <cell r="E105" t="str">
            <v>postharvest-2-22706</v>
          </cell>
          <cell r="F105">
            <v>0</v>
          </cell>
        </row>
        <row r="106">
          <cell r="E106" t="str">
            <v>postharvest-3-22706</v>
          </cell>
          <cell r="F106">
            <v>0</v>
          </cell>
        </row>
        <row r="107">
          <cell r="E107" t="str">
            <v>postharvest-4-22706</v>
          </cell>
          <cell r="F107">
            <v>0</v>
          </cell>
        </row>
        <row r="108">
          <cell r="E108" t="str">
            <v>postharvest-5-22706</v>
          </cell>
          <cell r="F108">
            <v>0</v>
          </cell>
        </row>
        <row r="109">
          <cell r="E109" t="str">
            <v>postharvest-6-22706</v>
          </cell>
          <cell r="F109">
            <v>5</v>
          </cell>
        </row>
        <row r="110">
          <cell r="E110" t="str">
            <v>postharvest-7-22706</v>
          </cell>
          <cell r="F110">
            <v>0</v>
          </cell>
        </row>
        <row r="111">
          <cell r="E111" t="str">
            <v>postharvest-8-22706</v>
          </cell>
          <cell r="F111">
            <v>0</v>
          </cell>
        </row>
        <row r="112">
          <cell r="E112" t="str">
            <v>postharvest-9-22706</v>
          </cell>
          <cell r="F112">
            <v>0</v>
          </cell>
        </row>
        <row r="113">
          <cell r="E113" t="str">
            <v>postharvest-10-22706</v>
          </cell>
          <cell r="F113">
            <v>6800</v>
          </cell>
        </row>
        <row r="114">
          <cell r="E114" t="str">
            <v>overhead-1-22706</v>
          </cell>
          <cell r="F114">
            <v>0</v>
          </cell>
        </row>
        <row r="115">
          <cell r="E115" t="str">
            <v>overhead-2-22706</v>
          </cell>
          <cell r="F115">
            <v>0</v>
          </cell>
        </row>
        <row r="116">
          <cell r="E116" t="str">
            <v>overhead-3-22706</v>
          </cell>
          <cell r="F116">
            <v>8500</v>
          </cell>
        </row>
        <row r="117">
          <cell r="E117" t="str">
            <v>overhead-4-22706</v>
          </cell>
          <cell r="F117">
            <v>5</v>
          </cell>
        </row>
        <row r="118">
          <cell r="E118" t="str">
            <v>overhead-5-22706</v>
          </cell>
          <cell r="F118">
            <v>15000</v>
          </cell>
        </row>
        <row r="119">
          <cell r="E119" t="str">
            <v>overhead-6-22706</v>
          </cell>
          <cell r="F119">
            <v>5</v>
          </cell>
        </row>
        <row r="120">
          <cell r="E120" t="str">
            <v>landlord_share-1-22706</v>
          </cell>
          <cell r="F120">
            <v>0</v>
          </cell>
        </row>
        <row r="121">
          <cell r="E121" t="str">
            <v>landlord_share-2-22706</v>
          </cell>
          <cell r="F121">
            <v>0</v>
          </cell>
        </row>
        <row r="122">
          <cell r="E122" t="str">
            <v>landlord_share-3-22706</v>
          </cell>
          <cell r="F122">
            <v>0</v>
          </cell>
        </row>
        <row r="123">
          <cell r="E123" t="str">
            <v>landlord_share-4-22706</v>
          </cell>
          <cell r="F123">
            <v>0</v>
          </cell>
        </row>
        <row r="124">
          <cell r="E124" t="str">
            <v>landlord_share-5-22706</v>
          </cell>
          <cell r="F124">
            <v>0</v>
          </cell>
        </row>
        <row r="125">
          <cell r="E125" t="str">
            <v>landlord_share-6-22706</v>
          </cell>
          <cell r="F125">
            <v>0</v>
          </cell>
        </row>
        <row r="126">
          <cell r="E126" t="str">
            <v>landlord_share-7-22706</v>
          </cell>
          <cell r="F126">
            <v>0</v>
          </cell>
        </row>
        <row r="127">
          <cell r="E127" t="str">
            <v>landlord_share-8-22706</v>
          </cell>
          <cell r="F127">
            <v>0</v>
          </cell>
        </row>
        <row r="128">
          <cell r="E128" t="str">
            <v>landlord_share-9-22706</v>
          </cell>
          <cell r="F128">
            <v>0</v>
          </cell>
        </row>
        <row r="129">
          <cell r="E129" t="str">
            <v>landlord_share-10-22706</v>
          </cell>
          <cell r="F129">
            <v>0</v>
          </cell>
        </row>
        <row r="130">
          <cell r="E130" t="str">
            <v>landlord_share-11-22706</v>
          </cell>
          <cell r="F130">
            <v>0</v>
          </cell>
        </row>
        <row r="131">
          <cell r="E131" t="str">
            <v>customhire1-1-22706</v>
          </cell>
          <cell r="F131">
            <v>5.5</v>
          </cell>
        </row>
        <row r="132">
          <cell r="E132" t="str">
            <v>customhire1-2-22706</v>
          </cell>
          <cell r="F132">
            <v>0</v>
          </cell>
        </row>
        <row r="133">
          <cell r="E133" t="str">
            <v>customhire1-3-22706</v>
          </cell>
          <cell r="F133">
            <v>0</v>
          </cell>
        </row>
        <row r="134">
          <cell r="E134" t="str">
            <v>customhire1-4-22706</v>
          </cell>
          <cell r="F134">
            <v>0</v>
          </cell>
        </row>
        <row r="135">
          <cell r="E135" t="str">
            <v>customhire1-5-22706</v>
          </cell>
          <cell r="F135">
            <v>0</v>
          </cell>
        </row>
        <row r="136">
          <cell r="E136" t="str">
            <v>customhire1-6-22706</v>
          </cell>
          <cell r="F136">
            <v>0</v>
          </cell>
        </row>
        <row r="137">
          <cell r="E137" t="str">
            <v>customhire1-7-22706</v>
          </cell>
          <cell r="F137">
            <v>0</v>
          </cell>
        </row>
        <row r="138">
          <cell r="E138" t="str">
            <v>customhire1-8-22706</v>
          </cell>
          <cell r="F138">
            <v>0</v>
          </cell>
        </row>
        <row r="139">
          <cell r="E139" t="str">
            <v>customhire1-9-22706</v>
          </cell>
          <cell r="F139">
            <v>0</v>
          </cell>
        </row>
        <row r="140">
          <cell r="E140" t="str">
            <v>customhire1-10-22706</v>
          </cell>
          <cell r="F140">
            <v>0</v>
          </cell>
        </row>
        <row r="141">
          <cell r="E141" t="str">
            <v>customhire1-11-22706</v>
          </cell>
          <cell r="F141">
            <v>0</v>
          </cell>
        </row>
        <row r="142">
          <cell r="E142" t="str">
            <v>customhire1-12-22706</v>
          </cell>
          <cell r="F142">
            <v>0</v>
          </cell>
        </row>
        <row r="143">
          <cell r="E143" t="str">
            <v>customhire1-13-22706</v>
          </cell>
          <cell r="F143">
            <v>0</v>
          </cell>
        </row>
        <row r="144">
          <cell r="E144" t="str">
            <v>customhire2-1-22706</v>
          </cell>
          <cell r="F144">
            <v>2</v>
          </cell>
        </row>
        <row r="145">
          <cell r="E145" t="str">
            <v>customhire2-2-22706</v>
          </cell>
          <cell r="F145">
            <v>0</v>
          </cell>
        </row>
        <row r="146">
          <cell r="E146" t="str">
            <v>customhire2-3-22706</v>
          </cell>
          <cell r="F146">
            <v>0</v>
          </cell>
        </row>
        <row r="147">
          <cell r="E147" t="str">
            <v>customhire2-4-22706</v>
          </cell>
          <cell r="F147">
            <v>0</v>
          </cell>
        </row>
        <row r="148">
          <cell r="E148" t="str">
            <v>customhire2-5-22706</v>
          </cell>
          <cell r="F148">
            <v>0</v>
          </cell>
        </row>
        <row r="149">
          <cell r="E149" t="str">
            <v>customhire2-6-22706</v>
          </cell>
          <cell r="F149">
            <v>0</v>
          </cell>
        </row>
        <row r="150">
          <cell r="E150" t="str">
            <v>customhire2-7-22706</v>
          </cell>
          <cell r="F150">
            <v>0</v>
          </cell>
        </row>
        <row r="151">
          <cell r="E151" t="str">
            <v>customhire2-8-22706</v>
          </cell>
          <cell r="F151">
            <v>0</v>
          </cell>
        </row>
        <row r="152">
          <cell r="E152" t="str">
            <v>size-1-3806</v>
          </cell>
          <cell r="F152" t="str">
            <v>15 ft</v>
          </cell>
        </row>
        <row r="153">
          <cell r="E153" t="str">
            <v>size-2-3806</v>
          </cell>
          <cell r="F153" t="str">
            <v>16.3 ft</v>
          </cell>
        </row>
        <row r="154">
          <cell r="E154" t="str">
            <v>size-3-3806</v>
          </cell>
          <cell r="F154" t="str">
            <v>6 ft</v>
          </cell>
        </row>
        <row r="155">
          <cell r="E155" t="str">
            <v>size-4-3806</v>
          </cell>
          <cell r="F155" t="str">
            <v>35 ft</v>
          </cell>
        </row>
        <row r="156">
          <cell r="E156" t="str">
            <v>size-5-3806</v>
          </cell>
          <cell r="F156" t="str">
            <v>30 ft</v>
          </cell>
        </row>
        <row r="157">
          <cell r="E157" t="str">
            <v>size-6-3806</v>
          </cell>
          <cell r="F157" t="str">
            <v>30" O.C., 17 ft</v>
          </cell>
        </row>
        <row r="158">
          <cell r="E158" t="str">
            <v>size-7-3806</v>
          </cell>
          <cell r="F158" t="str">
            <v>16 ft</v>
          </cell>
        </row>
        <row r="159">
          <cell r="E159" t="str">
            <v>size-8-3806</v>
          </cell>
          <cell r="F159" t="str">
            <v>17.5 ft</v>
          </cell>
        </row>
        <row r="160">
          <cell r="E160" t="str">
            <v>size-9-3806</v>
          </cell>
          <cell r="F160" t="str">
            <v>22 ft</v>
          </cell>
        </row>
        <row r="161">
          <cell r="E161" t="str">
            <v>size-10-3806</v>
          </cell>
          <cell r="F161" t="str">
            <v>12 ft</v>
          </cell>
        </row>
        <row r="162">
          <cell r="E162" t="str">
            <v>size-11-3806</v>
          </cell>
          <cell r="F162" t="str">
            <v>6 row</v>
          </cell>
        </row>
        <row r="163">
          <cell r="E163" t="str">
            <v>size-12-3806</v>
          </cell>
          <cell r="F163" t="str">
            <v>(16/31 row 30/15")</v>
          </cell>
        </row>
        <row r="164">
          <cell r="E164" t="str">
            <v>size-13-3806</v>
          </cell>
          <cell r="F164" t="str">
            <v>6 row</v>
          </cell>
        </row>
        <row r="165">
          <cell r="E165" t="str">
            <v>size-14-3806</v>
          </cell>
          <cell r="F165" t="str">
            <v>16 ft</v>
          </cell>
        </row>
        <row r="166">
          <cell r="E166" t="str">
            <v>size-15-3806</v>
          </cell>
          <cell r="F166" t="str">
            <v>20 ft</v>
          </cell>
        </row>
        <row r="167">
          <cell r="E167" t="str">
            <v>size-16-3806</v>
          </cell>
          <cell r="F167" t="str">
            <v>6 row</v>
          </cell>
        </row>
        <row r="168">
          <cell r="E168" t="str">
            <v>size-17-3806</v>
          </cell>
          <cell r="F168" t="str">
            <v>6 row</v>
          </cell>
        </row>
        <row r="169">
          <cell r="E169" t="str">
            <v>size-18-3806</v>
          </cell>
          <cell r="F169" t="str">
            <v>30 ft</v>
          </cell>
        </row>
        <row r="170">
          <cell r="E170" t="str">
            <v>size-27-101707</v>
          </cell>
          <cell r="F170" t="str">
            <v>7 ft swath</v>
          </cell>
        </row>
        <row r="171">
          <cell r="E171" t="str">
            <v>size-19-3806</v>
          </cell>
          <cell r="F171" t="str">
            <v>6 ft</v>
          </cell>
        </row>
        <row r="172">
          <cell r="E172" t="str">
            <v>size-28-101707</v>
          </cell>
          <cell r="F172" t="str">
            <v>7 ft swath</v>
          </cell>
        </row>
        <row r="173">
          <cell r="E173" t="str">
            <v>size-25-101707</v>
          </cell>
          <cell r="F173" t="str">
            <v>10 wheel, 20 ft</v>
          </cell>
        </row>
        <row r="174">
          <cell r="E174" t="str">
            <v>size-26-101707</v>
          </cell>
          <cell r="F174" t="str">
            <v>9.5 ft</v>
          </cell>
        </row>
        <row r="175">
          <cell r="E175" t="str">
            <v>size-20-101707</v>
          </cell>
          <cell r="F175" t="str">
            <v>1000 lb</v>
          </cell>
        </row>
        <row r="176">
          <cell r="E176" t="str">
            <v>size-21-3806</v>
          </cell>
          <cell r="F176" t="str">
            <v>30 ft</v>
          </cell>
        </row>
        <row r="177">
          <cell r="E177" t="str">
            <v>size-22-3806</v>
          </cell>
          <cell r="F177" t="str">
            <v>30 ft</v>
          </cell>
        </row>
        <row r="178">
          <cell r="E178" t="str">
            <v>size-23-3806</v>
          </cell>
          <cell r="F178" t="str">
            <v>8 row</v>
          </cell>
        </row>
        <row r="179">
          <cell r="E179" t="str">
            <v>size-24-3806</v>
          </cell>
          <cell r="F179" t="str">
            <v>500 bushel</v>
          </cell>
        </row>
        <row r="180">
          <cell r="E180" t="str">
            <v>power-1-22706</v>
          </cell>
          <cell r="F180">
            <v>0</v>
          </cell>
        </row>
        <row r="181">
          <cell r="E181" t="str">
            <v>power-2-22706</v>
          </cell>
          <cell r="F181">
            <v>0</v>
          </cell>
        </row>
        <row r="182">
          <cell r="E182" t="str">
            <v>power-3-22706</v>
          </cell>
          <cell r="F182">
            <v>0</v>
          </cell>
        </row>
        <row r="183">
          <cell r="E183" t="str">
            <v>power-4-22706</v>
          </cell>
          <cell r="F183">
            <v>0</v>
          </cell>
        </row>
        <row r="184">
          <cell r="E184" t="str">
            <v>power-5-22706</v>
          </cell>
          <cell r="F184">
            <v>0</v>
          </cell>
        </row>
        <row r="185">
          <cell r="E185" t="str">
            <v>power-6-22706</v>
          </cell>
          <cell r="F185">
            <v>0</v>
          </cell>
        </row>
        <row r="186">
          <cell r="E186" t="str">
            <v>power-7-22706</v>
          </cell>
          <cell r="F186">
            <v>0</v>
          </cell>
        </row>
        <row r="187">
          <cell r="E187" t="str">
            <v>power-8-22706</v>
          </cell>
          <cell r="F187">
            <v>0</v>
          </cell>
        </row>
        <row r="188">
          <cell r="E188" t="str">
            <v>power-9-22706</v>
          </cell>
          <cell r="F188">
            <v>0</v>
          </cell>
        </row>
        <row r="189">
          <cell r="E189" t="str">
            <v>power-10-22706</v>
          </cell>
          <cell r="F189">
            <v>0</v>
          </cell>
        </row>
        <row r="190">
          <cell r="E190" t="str">
            <v>power-11-22706</v>
          </cell>
          <cell r="F190">
            <v>0</v>
          </cell>
        </row>
        <row r="191">
          <cell r="E191" t="str">
            <v>power-12-22706</v>
          </cell>
          <cell r="F191">
            <v>0</v>
          </cell>
        </row>
        <row r="192">
          <cell r="E192" t="str">
            <v>power-13-22706</v>
          </cell>
          <cell r="F192">
            <v>0</v>
          </cell>
        </row>
        <row r="193">
          <cell r="E193" t="str">
            <v>power-14-22706</v>
          </cell>
          <cell r="F193">
            <v>0</v>
          </cell>
        </row>
        <row r="194">
          <cell r="E194" t="str">
            <v>power-15-22706</v>
          </cell>
          <cell r="F194" t="str">
            <v>200 MFWD</v>
          </cell>
        </row>
        <row r="195">
          <cell r="E195" t="str">
            <v>power-16-22706</v>
          </cell>
          <cell r="F195">
            <v>0</v>
          </cell>
        </row>
        <row r="196">
          <cell r="E196" t="str">
            <v>power-17-22706</v>
          </cell>
          <cell r="F196">
            <v>0</v>
          </cell>
        </row>
        <row r="197">
          <cell r="E197" t="str">
            <v>power-18-22706</v>
          </cell>
          <cell r="F197">
            <v>0</v>
          </cell>
        </row>
        <row r="198">
          <cell r="E198" t="str">
            <v>power-19-22706</v>
          </cell>
          <cell r="F198">
            <v>0</v>
          </cell>
        </row>
        <row r="199">
          <cell r="E199" t="str">
            <v>power-20-22706</v>
          </cell>
          <cell r="F199" t="str">
            <v>130 MFWD</v>
          </cell>
        </row>
        <row r="200">
          <cell r="E200" t="str">
            <v>power-21-22706</v>
          </cell>
          <cell r="F200">
            <v>0</v>
          </cell>
        </row>
        <row r="201">
          <cell r="E201" t="str">
            <v>power-22-22706</v>
          </cell>
          <cell r="F201">
            <v>0</v>
          </cell>
        </row>
        <row r="202">
          <cell r="E202" t="str">
            <v>power-23-22706</v>
          </cell>
          <cell r="F202">
            <v>0</v>
          </cell>
        </row>
        <row r="203">
          <cell r="E203" t="str">
            <v>power-24-22706</v>
          </cell>
          <cell r="F203">
            <v>0</v>
          </cell>
        </row>
        <row r="204">
          <cell r="E204" t="str">
            <v>power-25-22706</v>
          </cell>
          <cell r="F204">
            <v>0</v>
          </cell>
        </row>
        <row r="205">
          <cell r="E205" t="str">
            <v>power-26-22706</v>
          </cell>
          <cell r="F205">
            <v>0</v>
          </cell>
        </row>
        <row r="206">
          <cell r="E206" t="str">
            <v>power-27-22706</v>
          </cell>
          <cell r="F206">
            <v>0</v>
          </cell>
        </row>
        <row r="207">
          <cell r="E207" t="str">
            <v>power-28-22706</v>
          </cell>
          <cell r="F207">
            <v>0</v>
          </cell>
        </row>
        <row r="208">
          <cell r="E208" t="str">
            <v>power-29-22706</v>
          </cell>
          <cell r="F208">
            <v>0</v>
          </cell>
        </row>
        <row r="209">
          <cell r="E209" t="str">
            <v>power-30-22706</v>
          </cell>
          <cell r="F209">
            <v>0</v>
          </cell>
        </row>
        <row r="210">
          <cell r="E210" t="str">
            <v>power-31-22706</v>
          </cell>
          <cell r="F210">
            <v>0</v>
          </cell>
        </row>
        <row r="211">
          <cell r="E211" t="str">
            <v>power-32-22706</v>
          </cell>
          <cell r="F211">
            <v>0</v>
          </cell>
        </row>
        <row r="212">
          <cell r="E212" t="str">
            <v>power-33-22706</v>
          </cell>
          <cell r="F212">
            <v>0</v>
          </cell>
        </row>
        <row r="213">
          <cell r="E213" t="str">
            <v>power-34-22706</v>
          </cell>
          <cell r="F213">
            <v>0</v>
          </cell>
        </row>
        <row r="214">
          <cell r="E214" t="str">
            <v>power-35-22706</v>
          </cell>
          <cell r="F214">
            <v>0</v>
          </cell>
        </row>
        <row r="215">
          <cell r="E215" t="str">
            <v>power-36-22706</v>
          </cell>
          <cell r="F215">
            <v>0</v>
          </cell>
        </row>
        <row r="216">
          <cell r="E216" t="str">
            <v>power-37-22706</v>
          </cell>
          <cell r="F216" t="str">
            <v>200 MFWD</v>
          </cell>
        </row>
        <row r="217">
          <cell r="E217" t="str">
            <v>power-38-22706</v>
          </cell>
          <cell r="F217" t="str">
            <v>130 MFWD</v>
          </cell>
        </row>
        <row r="218">
          <cell r="E218" t="str">
            <v>passes-1-22706</v>
          </cell>
          <cell r="F218">
            <v>0</v>
          </cell>
        </row>
        <row r="219">
          <cell r="E219" t="str">
            <v>passes-2-22706</v>
          </cell>
          <cell r="F219">
            <v>0</v>
          </cell>
        </row>
        <row r="220">
          <cell r="E220" t="str">
            <v>passes-3-22706</v>
          </cell>
          <cell r="F220">
            <v>0</v>
          </cell>
        </row>
        <row r="221">
          <cell r="E221" t="str">
            <v>passes-4-22706</v>
          </cell>
          <cell r="F221">
            <v>0</v>
          </cell>
        </row>
        <row r="222">
          <cell r="E222" t="str">
            <v>passes-5-22706</v>
          </cell>
          <cell r="F222">
            <v>0</v>
          </cell>
        </row>
        <row r="223">
          <cell r="E223" t="str">
            <v>passes-6-22706</v>
          </cell>
          <cell r="F223">
            <v>0</v>
          </cell>
        </row>
        <row r="224">
          <cell r="E224" t="str">
            <v>passes-7-22706</v>
          </cell>
          <cell r="F224">
            <v>0</v>
          </cell>
        </row>
        <row r="225">
          <cell r="E225" t="str">
            <v>passes-8-22706</v>
          </cell>
          <cell r="F225">
            <v>0</v>
          </cell>
        </row>
        <row r="226">
          <cell r="E226" t="str">
            <v>passes-9-22706</v>
          </cell>
          <cell r="F226">
            <v>0</v>
          </cell>
        </row>
        <row r="227">
          <cell r="E227" t="str">
            <v>passes-10-22706</v>
          </cell>
          <cell r="F227">
            <v>0</v>
          </cell>
        </row>
        <row r="228">
          <cell r="E228" t="str">
            <v>passes-11-22706</v>
          </cell>
          <cell r="F228">
            <v>0</v>
          </cell>
        </row>
        <row r="229">
          <cell r="E229" t="str">
            <v>passes-12-22706</v>
          </cell>
          <cell r="F229">
            <v>0</v>
          </cell>
        </row>
        <row r="230">
          <cell r="E230" t="str">
            <v>passes-13-22706</v>
          </cell>
          <cell r="F230">
            <v>0</v>
          </cell>
        </row>
        <row r="231">
          <cell r="E231" t="str">
            <v>passes-14-22706</v>
          </cell>
          <cell r="F231">
            <v>0</v>
          </cell>
        </row>
        <row r="232">
          <cell r="E232" t="str">
            <v>passes-15-22706</v>
          </cell>
          <cell r="F232">
            <v>1</v>
          </cell>
        </row>
        <row r="233">
          <cell r="E233" t="str">
            <v>passes-16-22706</v>
          </cell>
          <cell r="F233">
            <v>0</v>
          </cell>
        </row>
        <row r="234">
          <cell r="E234" t="str">
            <v>passes-17-22706</v>
          </cell>
          <cell r="F234">
            <v>0</v>
          </cell>
        </row>
        <row r="235">
          <cell r="E235" t="str">
            <v>passes-18-22706</v>
          </cell>
          <cell r="F235">
            <v>0</v>
          </cell>
        </row>
        <row r="236">
          <cell r="E236" t="str">
            <v>passes-19-22706</v>
          </cell>
          <cell r="F236">
            <v>0</v>
          </cell>
        </row>
        <row r="237">
          <cell r="E237" t="str">
            <v>passes-20-22706</v>
          </cell>
          <cell r="F237">
            <v>1</v>
          </cell>
        </row>
        <row r="238">
          <cell r="E238" t="str">
            <v>passes-21-22706</v>
          </cell>
          <cell r="F238">
            <v>0</v>
          </cell>
        </row>
        <row r="239">
          <cell r="E239" t="str">
            <v>passes-22-22706</v>
          </cell>
          <cell r="F239">
            <v>0</v>
          </cell>
        </row>
        <row r="240">
          <cell r="E240" t="str">
            <v>passes-23-22706</v>
          </cell>
          <cell r="F240">
            <v>0</v>
          </cell>
        </row>
        <row r="241">
          <cell r="E241" t="str">
            <v>passes-24-22706</v>
          </cell>
          <cell r="F241">
            <v>0</v>
          </cell>
        </row>
        <row r="242">
          <cell r="E242" t="str">
            <v>passes-25-22706</v>
          </cell>
          <cell r="F242">
            <v>0</v>
          </cell>
        </row>
        <row r="243">
          <cell r="E243" t="str">
            <v>passes-26-22706</v>
          </cell>
          <cell r="F243">
            <v>0</v>
          </cell>
        </row>
        <row r="244">
          <cell r="E244" t="str">
            <v>passes-27-22706</v>
          </cell>
          <cell r="F244">
            <v>0</v>
          </cell>
        </row>
        <row r="245">
          <cell r="E245" t="str">
            <v>passes-28-22706</v>
          </cell>
          <cell r="F245">
            <v>0</v>
          </cell>
        </row>
        <row r="246">
          <cell r="E246" t="str">
            <v>passes-29-22706</v>
          </cell>
          <cell r="F246">
            <v>0</v>
          </cell>
        </row>
        <row r="247">
          <cell r="E247" t="str">
            <v>passes-30-22706</v>
          </cell>
          <cell r="F247">
            <v>0</v>
          </cell>
        </row>
        <row r="248">
          <cell r="E248" t="str">
            <v>passes-31-22706</v>
          </cell>
          <cell r="F248">
            <v>0</v>
          </cell>
        </row>
        <row r="249">
          <cell r="E249" t="str">
            <v>passes-32-22706</v>
          </cell>
          <cell r="F249">
            <v>0</v>
          </cell>
        </row>
        <row r="250">
          <cell r="E250" t="str">
            <v>passes-33-22706</v>
          </cell>
          <cell r="F250">
            <v>0</v>
          </cell>
        </row>
        <row r="251">
          <cell r="E251" t="str">
            <v>passes-34-22706</v>
          </cell>
          <cell r="F251">
            <v>0</v>
          </cell>
        </row>
        <row r="252">
          <cell r="E252" t="str">
            <v>passes-35-22706</v>
          </cell>
          <cell r="F252">
            <v>0</v>
          </cell>
        </row>
        <row r="253">
          <cell r="E253" t="str">
            <v>passes-36-22706</v>
          </cell>
          <cell r="F253">
            <v>0</v>
          </cell>
        </row>
        <row r="254">
          <cell r="E254" t="str">
            <v>passes-37-22706</v>
          </cell>
          <cell r="F254">
            <v>0</v>
          </cell>
        </row>
        <row r="255">
          <cell r="E255" t="str">
            <v>passes-38-22706</v>
          </cell>
          <cell r="F255">
            <v>1</v>
          </cell>
        </row>
        <row r="256">
          <cell r="E256" t="str">
            <v>passes-39-22706</v>
          </cell>
          <cell r="F256">
            <v>0</v>
          </cell>
        </row>
        <row r="257">
          <cell r="E257" t="str">
            <v>passes-40-22706</v>
          </cell>
          <cell r="F257">
            <v>0</v>
          </cell>
        </row>
        <row r="258">
          <cell r="E258" t="str">
            <v>rent-1-82906</v>
          </cell>
          <cell r="F258">
            <v>0</v>
          </cell>
        </row>
        <row r="259">
          <cell r="E259" t="str">
            <v>rent-2-82906</v>
          </cell>
          <cell r="F259">
            <v>0</v>
          </cell>
        </row>
        <row r="260">
          <cell r="E260" t="str">
            <v>rent-3-82906</v>
          </cell>
          <cell r="F260">
            <v>0</v>
          </cell>
        </row>
        <row r="261">
          <cell r="E261" t="str">
            <v>rent-4-82906</v>
          </cell>
          <cell r="F261">
            <v>0</v>
          </cell>
        </row>
        <row r="262">
          <cell r="E262" t="str">
            <v>rent-5-82906</v>
          </cell>
          <cell r="F262">
            <v>0</v>
          </cell>
        </row>
        <row r="263">
          <cell r="E263" t="str">
            <v>rent-6-82906</v>
          </cell>
          <cell r="F263">
            <v>0</v>
          </cell>
        </row>
        <row r="264">
          <cell r="E264" t="str">
            <v>rent-7-82906</v>
          </cell>
          <cell r="F264">
            <v>0</v>
          </cell>
        </row>
        <row r="265">
          <cell r="E265" t="str">
            <v>rent-8-82906</v>
          </cell>
          <cell r="F265">
            <v>0</v>
          </cell>
        </row>
        <row r="266">
          <cell r="E266" t="str">
            <v>rent-9-82906</v>
          </cell>
          <cell r="F266">
            <v>0</v>
          </cell>
        </row>
        <row r="267">
          <cell r="E267" t="str">
            <v>rent-10-82906</v>
          </cell>
          <cell r="F267">
            <v>0</v>
          </cell>
        </row>
        <row r="268">
          <cell r="E268" t="str">
            <v>rent-11-82906</v>
          </cell>
          <cell r="F268">
            <v>0</v>
          </cell>
        </row>
        <row r="269">
          <cell r="E269" t="str">
            <v>rent-12-82906</v>
          </cell>
          <cell r="F269">
            <v>0</v>
          </cell>
        </row>
        <row r="270">
          <cell r="E270" t="str">
            <v>rent-13-82906</v>
          </cell>
          <cell r="F270">
            <v>0</v>
          </cell>
        </row>
        <row r="271">
          <cell r="E271" t="str">
            <v>rent-14-82906</v>
          </cell>
          <cell r="F271">
            <v>0</v>
          </cell>
        </row>
        <row r="272">
          <cell r="E272" t="str">
            <v>rent-15-82906</v>
          </cell>
          <cell r="F272">
            <v>0</v>
          </cell>
        </row>
        <row r="273">
          <cell r="E273" t="str">
            <v>rent-16-82906</v>
          </cell>
          <cell r="F273">
            <v>0</v>
          </cell>
        </row>
        <row r="274">
          <cell r="E274" t="str">
            <v>rent-17-82906</v>
          </cell>
          <cell r="F274">
            <v>0</v>
          </cell>
        </row>
        <row r="275">
          <cell r="E275" t="str">
            <v>rent-18-82906</v>
          </cell>
          <cell r="F275">
            <v>0</v>
          </cell>
        </row>
        <row r="276">
          <cell r="E276" t="str">
            <v>rent-19-82906</v>
          </cell>
          <cell r="F276">
            <v>0</v>
          </cell>
        </row>
        <row r="277">
          <cell r="E277" t="str">
            <v>rent-20-82906</v>
          </cell>
          <cell r="F277">
            <v>0</v>
          </cell>
        </row>
        <row r="278">
          <cell r="E278" t="str">
            <v>rent-21-82906</v>
          </cell>
          <cell r="F278">
            <v>0</v>
          </cell>
        </row>
        <row r="279">
          <cell r="E279" t="str">
            <v>rent-22-82906</v>
          </cell>
          <cell r="F279">
            <v>0</v>
          </cell>
        </row>
        <row r="280">
          <cell r="E280" t="str">
            <v>rent-23-82906</v>
          </cell>
          <cell r="F280">
            <v>0</v>
          </cell>
        </row>
        <row r="281">
          <cell r="E281" t="str">
            <v>rent-24-82906</v>
          </cell>
          <cell r="F281">
            <v>0</v>
          </cell>
        </row>
        <row r="282">
          <cell r="E282" t="str">
            <v>rent-25-82906</v>
          </cell>
          <cell r="F282">
            <v>0</v>
          </cell>
        </row>
        <row r="283">
          <cell r="E283" t="str">
            <v>rent-26-82906</v>
          </cell>
          <cell r="F283">
            <v>0</v>
          </cell>
        </row>
        <row r="284">
          <cell r="E284" t="str">
            <v>rent-27-82906</v>
          </cell>
          <cell r="F284">
            <v>0</v>
          </cell>
        </row>
        <row r="285">
          <cell r="E285" t="str">
            <v>rent-28-82906</v>
          </cell>
          <cell r="F285">
            <v>0</v>
          </cell>
        </row>
        <row r="286">
          <cell r="E286" t="str">
            <v>rent-29-82906</v>
          </cell>
          <cell r="F286">
            <v>0</v>
          </cell>
        </row>
        <row r="287">
          <cell r="E287" t="str">
            <v>rent-30-82906</v>
          </cell>
          <cell r="F287">
            <v>0</v>
          </cell>
        </row>
        <row r="288">
          <cell r="E288" t="str">
            <v>rent-31-82906</v>
          </cell>
          <cell r="F288">
            <v>0</v>
          </cell>
        </row>
        <row r="289">
          <cell r="E289" t="str">
            <v>rent-32-82906</v>
          </cell>
          <cell r="F289">
            <v>0</v>
          </cell>
        </row>
        <row r="290">
          <cell r="E290" t="str">
            <v>rent-33-82906</v>
          </cell>
          <cell r="F290">
            <v>0</v>
          </cell>
        </row>
        <row r="291">
          <cell r="E291" t="str">
            <v>rent-34-82906</v>
          </cell>
          <cell r="F291">
            <v>0</v>
          </cell>
        </row>
        <row r="292">
          <cell r="E292" t="str">
            <v>rent-35-82906</v>
          </cell>
          <cell r="F292">
            <v>0</v>
          </cell>
        </row>
        <row r="293">
          <cell r="E293" t="str">
            <v>rent-36-82906</v>
          </cell>
          <cell r="F293">
            <v>0</v>
          </cell>
        </row>
        <row r="294">
          <cell r="E294" t="str">
            <v>rent-37-82906</v>
          </cell>
          <cell r="F294">
            <v>0</v>
          </cell>
        </row>
        <row r="295">
          <cell r="E295" t="str">
            <v>rent-38-82906</v>
          </cell>
          <cell r="F295">
            <v>0</v>
          </cell>
        </row>
        <row r="296">
          <cell r="E296" t="str">
            <v>rent-39-82906</v>
          </cell>
          <cell r="F296">
            <v>0</v>
          </cell>
        </row>
        <row r="297">
          <cell r="E297" t="str">
            <v>rent-40-82906</v>
          </cell>
          <cell r="F29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Hemp for Fiber"/>
      <sheetName val="Activity list"/>
      <sheetName val="Notes"/>
      <sheetName val="2022 Industrial Fiber Hemp Budg"/>
    </sheetNames>
    <sheetDataSet>
      <sheetData sheetId="0"/>
      <sheetData sheetId="1"/>
      <sheetData sheetId="2">
        <row r="4">
          <cell r="W4" t="str">
            <v>Implement</v>
          </cell>
          <cell r="X4" t="str">
            <v>Cost/unit</v>
          </cell>
          <cell r="Y4" t="str">
            <v>Unit</v>
          </cell>
          <cell r="Z4" t="str">
            <v>Hours/acre</v>
          </cell>
          <cell r="AA4" t="str">
            <v>Something Else</v>
          </cell>
        </row>
        <row r="5">
          <cell r="W5" t="str">
            <v>Moving Large Square Bales</v>
          </cell>
          <cell r="X5">
            <v>0.24</v>
          </cell>
          <cell r="Y5" t="str">
            <v>$/bale/loaded mile</v>
          </cell>
        </row>
        <row r="6">
          <cell r="W6" t="str">
            <v>Hauling Hay</v>
          </cell>
          <cell r="X6">
            <v>55</v>
          </cell>
        </row>
        <row r="7">
          <cell r="W7" t="str">
            <v>Fertilizer application</v>
          </cell>
          <cell r="X7">
            <v>6</v>
          </cell>
          <cell r="Y7" t="str">
            <v>acre</v>
          </cell>
        </row>
        <row r="8">
          <cell r="W8" t="str">
            <v>Drying Plant</v>
          </cell>
          <cell r="X8">
            <v>1</v>
          </cell>
        </row>
        <row r="9">
          <cell r="W9" t="str">
            <v>Hauling Grain to bin</v>
          </cell>
          <cell r="X9">
            <v>0.25</v>
          </cell>
          <cell r="Y9" t="str">
            <v>cwt hauled</v>
          </cell>
        </row>
        <row r="10">
          <cell r="W10" t="str">
            <v>Grain Drying</v>
          </cell>
          <cell r="X10">
            <v>0.12</v>
          </cell>
          <cell r="Y10" t="str">
            <v>cwt dried/% moisture</v>
          </cell>
        </row>
        <row r="11">
          <cell r="W11" t="str">
            <v>Hauling grain to market</v>
          </cell>
          <cell r="X11">
            <v>0.45</v>
          </cell>
          <cell r="Y11" t="str">
            <v>cwt hauled</v>
          </cell>
        </row>
        <row r="12">
          <cell r="W12" t="str">
            <v>Hauling hemp for CBD to processor</v>
          </cell>
          <cell r="X12">
            <v>0.2</v>
          </cell>
          <cell r="Y12" t="str">
            <v>$/cwt/loaded mile</v>
          </cell>
        </row>
        <row r="13">
          <cell r="W13" t="str">
            <v>Seed cleaning</v>
          </cell>
          <cell r="X13">
            <v>0.04</v>
          </cell>
          <cell r="Y13" t="str">
            <v>pound cleaned</v>
          </cell>
        </row>
        <row r="14">
          <cell r="W14" t="str">
            <v>Large Square bales</v>
          </cell>
          <cell r="X14">
            <v>20</v>
          </cell>
          <cell r="Y14" t="str">
            <v>one ton bale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cha Junior, Adauto" id="{E98313CB-E2BC-4711-971E-79FB738C560D}" userId="S::abrfyp@umsystem.edu::8f845b97-842c-431e-a908-76e48092f0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2">
      <a:majorFont>
        <a:latin typeface="Segoe UI Black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1" dT="2024-10-03T21:38:51.41" personId="{E98313CB-E2BC-4711-971E-79FB738C560D}" id="{92947201-E1E6-4C8A-AA7E-2BFDC77895E1}">
    <text>2024 forecast using usda costs and returns, adjusted to decreased interest rate from 8 to 7.25%.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C17B-333D-4CD9-8375-7DA2416CFB76}">
  <dimension ref="B1:D20"/>
  <sheetViews>
    <sheetView showGridLines="0" topLeftCell="A2" zoomScaleNormal="100" workbookViewId="0">
      <selection activeCell="C8" sqref="C8"/>
    </sheetView>
  </sheetViews>
  <sheetFormatPr defaultColWidth="0" defaultRowHeight="16.5" zeroHeight="1"/>
  <cols>
    <col min="1" max="1" width="3.375" customWidth="1"/>
    <col min="2" max="2" width="9" customWidth="1"/>
    <col min="3" max="3" width="71.625" customWidth="1"/>
    <col min="4" max="4" width="11.25" customWidth="1"/>
    <col min="5" max="5" width="3.375" customWidth="1"/>
    <col min="6" max="16384" width="9" hidden="1"/>
  </cols>
  <sheetData>
    <row r="1" spans="2:4" ht="17.25" thickBot="1"/>
    <row r="2" spans="2:4" ht="21" thickBot="1">
      <c r="B2" s="105" t="s">
        <v>0</v>
      </c>
      <c r="C2" s="106"/>
      <c r="D2" s="106"/>
    </row>
    <row r="3" spans="2:4">
      <c r="B3" s="107" t="s">
        <v>490</v>
      </c>
      <c r="C3" s="107"/>
      <c r="D3" s="107"/>
    </row>
    <row r="4" spans="2:4">
      <c r="B4" s="108"/>
      <c r="C4" s="108"/>
      <c r="D4" s="108"/>
    </row>
    <row r="5" spans="2:4">
      <c r="C5" s="2" t="s">
        <v>1</v>
      </c>
    </row>
    <row r="6" spans="2:4">
      <c r="C6" s="3" t="s">
        <v>496</v>
      </c>
    </row>
    <row r="7" spans="2:4">
      <c r="C7" s="3" t="s">
        <v>2</v>
      </c>
    </row>
    <row r="8" spans="2:4"/>
    <row r="9" spans="2:4" ht="15" customHeight="1">
      <c r="B9" s="111" t="s">
        <v>3</v>
      </c>
      <c r="C9" s="111"/>
      <c r="D9" s="111"/>
    </row>
    <row r="10" spans="2:4"/>
    <row r="11" spans="2:4"/>
    <row r="12" spans="2:4">
      <c r="C12" s="5" t="s">
        <v>4</v>
      </c>
    </row>
    <row r="13" spans="2:4">
      <c r="C13" s="4"/>
    </row>
    <row r="14" spans="2:4" ht="17.25" thickBot="1"/>
    <row r="15" spans="2:4" ht="19.5" thickBot="1">
      <c r="B15" s="109"/>
      <c r="C15" s="110"/>
      <c r="D15" s="110"/>
    </row>
    <row r="16" spans="2:4">
      <c r="B16" s="1"/>
      <c r="C16" s="1"/>
      <c r="D16" s="1"/>
    </row>
    <row r="17" spans="2:4" hidden="1">
      <c r="B17" s="1"/>
      <c r="C17" s="1"/>
      <c r="D17" s="1"/>
    </row>
    <row r="18" spans="2:4" hidden="1">
      <c r="B18" s="1"/>
      <c r="C18" s="1"/>
      <c r="D18" s="1"/>
    </row>
    <row r="19" spans="2:4" hidden="1">
      <c r="B19" s="1"/>
      <c r="C19" s="1"/>
      <c r="D19" s="1"/>
    </row>
    <row r="20" spans="2:4" hidden="1">
      <c r="B20" s="1"/>
      <c r="C20" s="1"/>
      <c r="D20" s="1"/>
    </row>
  </sheetData>
  <sheetProtection selectLockedCells="1" selectUnlockedCells="1"/>
  <mergeCells count="5">
    <mergeCell ref="B2:D2"/>
    <mergeCell ref="B3:D3"/>
    <mergeCell ref="B4:D4"/>
    <mergeCell ref="B15:D15"/>
    <mergeCell ref="B9:D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DC77-234D-4B02-8F54-142F60E069FE}">
  <dimension ref="A1:L45"/>
  <sheetViews>
    <sheetView zoomScale="115" zoomScaleNormal="115" workbookViewId="0">
      <selection activeCell="F20" sqref="F20"/>
    </sheetView>
  </sheetViews>
  <sheetFormatPr defaultColWidth="0" defaultRowHeight="16.5" zeroHeight="1"/>
  <cols>
    <col min="1" max="1" width="2.625" style="113" customWidth="1"/>
    <col min="2" max="2" width="28.625" style="113" bestFit="1" customWidth="1"/>
    <col min="3" max="3" width="10.25" style="113" customWidth="1"/>
    <col min="4" max="4" width="6.25" style="113" bestFit="1" customWidth="1"/>
    <col min="5" max="5" width="3.625" style="113" customWidth="1"/>
    <col min="6" max="6" width="36.125" style="113" bestFit="1" customWidth="1"/>
    <col min="7" max="7" width="12.25" style="113" customWidth="1"/>
    <col min="8" max="8" width="11.25" style="113" bestFit="1" customWidth="1"/>
    <col min="9" max="9" width="14.375" style="113" bestFit="1" customWidth="1"/>
    <col min="10" max="11" width="15.375" style="113" bestFit="1" customWidth="1"/>
    <col min="12" max="12" width="2.625" style="113" customWidth="1"/>
    <col min="13" max="16384" width="9" style="113" hidden="1"/>
  </cols>
  <sheetData>
    <row r="1" spans="1:12" ht="21" thickBot="1">
      <c r="A1" s="112"/>
      <c r="B1" s="149" t="s">
        <v>5</v>
      </c>
      <c r="C1" s="150"/>
      <c r="D1" s="150"/>
      <c r="E1" s="147"/>
      <c r="F1" s="148"/>
      <c r="G1" s="148"/>
      <c r="H1" s="148"/>
      <c r="I1" s="148"/>
      <c r="J1" s="148"/>
      <c r="K1" s="148"/>
      <c r="L1" s="112"/>
    </row>
    <row r="2" spans="1:1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>
      <c r="A3" s="112"/>
      <c r="B3" s="114" t="s">
        <v>6</v>
      </c>
      <c r="C3" s="115" t="s">
        <v>7</v>
      </c>
      <c r="D3" s="116" t="s">
        <v>8</v>
      </c>
      <c r="E3" s="117"/>
      <c r="F3" s="115" t="s">
        <v>9</v>
      </c>
      <c r="G3" s="115" t="s">
        <v>7</v>
      </c>
      <c r="H3" s="146" t="s">
        <v>10</v>
      </c>
      <c r="I3" s="146" t="s">
        <v>11</v>
      </c>
      <c r="J3" s="146" t="s">
        <v>12</v>
      </c>
      <c r="K3" s="146" t="s">
        <v>13</v>
      </c>
      <c r="L3" s="112"/>
    </row>
    <row r="4" spans="1:12">
      <c r="A4" s="112"/>
      <c r="B4" s="118" t="s">
        <v>14</v>
      </c>
      <c r="C4" s="152" t="s">
        <v>15</v>
      </c>
      <c r="D4" s="119">
        <v>2.2000000000000002</v>
      </c>
      <c r="E4" s="112"/>
      <c r="F4" s="120" t="s">
        <v>16</v>
      </c>
      <c r="G4" s="154" t="s">
        <v>17</v>
      </c>
      <c r="H4" s="121">
        <v>4.7</v>
      </c>
      <c r="I4" s="122"/>
      <c r="J4" s="112"/>
      <c r="K4" s="112"/>
      <c r="L4" s="112"/>
    </row>
    <row r="5" spans="1:12">
      <c r="A5" s="112"/>
      <c r="B5" s="118" t="s">
        <v>18</v>
      </c>
      <c r="C5" s="152" t="s">
        <v>19</v>
      </c>
      <c r="D5" s="123">
        <v>11</v>
      </c>
      <c r="E5" s="112"/>
      <c r="F5" s="124" t="s">
        <v>20</v>
      </c>
      <c r="G5" s="157" t="s">
        <v>21</v>
      </c>
      <c r="H5" s="121">
        <v>370</v>
      </c>
      <c r="I5" s="122"/>
      <c r="J5" s="112"/>
      <c r="K5" s="125"/>
      <c r="L5" s="112"/>
    </row>
    <row r="6" spans="1:12">
      <c r="A6" s="112"/>
      <c r="B6" s="118" t="s">
        <v>22</v>
      </c>
      <c r="C6" s="152" t="s">
        <v>23</v>
      </c>
      <c r="D6" s="119">
        <v>3.6</v>
      </c>
      <c r="E6" s="112"/>
      <c r="F6" s="124" t="s">
        <v>489</v>
      </c>
      <c r="G6" s="157" t="s">
        <v>21</v>
      </c>
      <c r="H6" s="121">
        <v>171</v>
      </c>
      <c r="I6" s="122"/>
      <c r="J6" s="112"/>
      <c r="K6" s="125"/>
      <c r="L6" s="112"/>
    </row>
    <row r="7" spans="1:12">
      <c r="A7" s="112"/>
      <c r="B7" s="118" t="s">
        <v>24</v>
      </c>
      <c r="C7" s="152" t="s">
        <v>25</v>
      </c>
      <c r="D7" s="126">
        <f>D5*D4</f>
        <v>24.200000000000003</v>
      </c>
      <c r="E7" s="112"/>
      <c r="F7" s="124" t="s">
        <v>26</v>
      </c>
      <c r="G7" s="153"/>
      <c r="H7" s="127"/>
      <c r="I7" s="122"/>
      <c r="J7" s="112"/>
      <c r="K7" s="125"/>
      <c r="L7" s="112"/>
    </row>
    <row r="8" spans="1:12">
      <c r="A8" s="112"/>
      <c r="B8" s="118" t="s">
        <v>27</v>
      </c>
      <c r="C8" s="153"/>
      <c r="D8" s="118"/>
      <c r="E8" s="112"/>
      <c r="F8" s="124" t="s">
        <v>499</v>
      </c>
      <c r="G8" s="157" t="s">
        <v>28</v>
      </c>
      <c r="H8" s="121">
        <v>0.5</v>
      </c>
      <c r="I8" s="122"/>
      <c r="J8" s="112"/>
      <c r="K8" s="125"/>
      <c r="L8" s="112"/>
    </row>
    <row r="9" spans="1:12">
      <c r="A9" s="112"/>
      <c r="B9" s="124" t="s">
        <v>500</v>
      </c>
      <c r="C9" s="152" t="s">
        <v>29</v>
      </c>
      <c r="D9" s="128">
        <v>0.11</v>
      </c>
      <c r="E9" s="129"/>
      <c r="F9" s="124" t="s">
        <v>501</v>
      </c>
      <c r="G9" s="157" t="s">
        <v>28</v>
      </c>
      <c r="H9" s="121">
        <v>0.4</v>
      </c>
      <c r="I9" s="122"/>
      <c r="J9" s="112"/>
      <c r="K9" s="125"/>
      <c r="L9" s="112"/>
    </row>
    <row r="10" spans="1:12">
      <c r="A10" s="112"/>
      <c r="B10" s="124" t="s">
        <v>502</v>
      </c>
      <c r="C10" s="152" t="s">
        <v>29</v>
      </c>
      <c r="D10" s="128">
        <v>0.05</v>
      </c>
      <c r="E10" s="112"/>
      <c r="F10" s="124" t="s">
        <v>30</v>
      </c>
      <c r="G10" s="157" t="s">
        <v>28</v>
      </c>
      <c r="H10" s="121">
        <v>0.4</v>
      </c>
      <c r="I10" s="122"/>
      <c r="J10" s="112"/>
      <c r="K10" s="125"/>
      <c r="L10" s="112"/>
    </row>
    <row r="11" spans="1:12">
      <c r="A11" s="112"/>
      <c r="B11" s="124" t="s">
        <v>503</v>
      </c>
      <c r="C11" s="152" t="s">
        <v>29</v>
      </c>
      <c r="D11" s="130">
        <v>2.5000000000000001E-2</v>
      </c>
      <c r="E11" s="129"/>
      <c r="F11" s="124" t="s">
        <v>31</v>
      </c>
      <c r="G11" s="157" t="s">
        <v>21</v>
      </c>
      <c r="H11" s="121">
        <v>15.5</v>
      </c>
      <c r="I11" s="122"/>
      <c r="J11" s="112"/>
      <c r="K11" s="125"/>
      <c r="L11" s="112"/>
    </row>
    <row r="12" spans="1:12">
      <c r="A12" s="112"/>
      <c r="B12" s="124" t="s">
        <v>504</v>
      </c>
      <c r="C12" s="152" t="s">
        <v>29</v>
      </c>
      <c r="D12" s="130">
        <v>2.5000000000000001E-2</v>
      </c>
      <c r="E12" s="129"/>
      <c r="F12" s="120" t="s">
        <v>32</v>
      </c>
      <c r="G12" s="157" t="s">
        <v>33</v>
      </c>
      <c r="H12" s="121">
        <v>19.5</v>
      </c>
      <c r="I12" s="122"/>
      <c r="J12" s="112"/>
      <c r="K12" s="125"/>
      <c r="L12" s="112"/>
    </row>
    <row r="13" spans="1:12">
      <c r="A13" s="112"/>
      <c r="B13" s="118" t="s">
        <v>34</v>
      </c>
      <c r="C13" s="153"/>
      <c r="D13" s="118"/>
      <c r="E13" s="112"/>
      <c r="F13" s="124" t="s">
        <v>35</v>
      </c>
      <c r="G13" s="157" t="s">
        <v>36</v>
      </c>
      <c r="H13" s="121">
        <v>13</v>
      </c>
      <c r="I13" s="112"/>
      <c r="J13" s="112"/>
      <c r="K13" s="125"/>
      <c r="L13" s="112"/>
    </row>
    <row r="14" spans="1:12">
      <c r="A14" s="112"/>
      <c r="B14" s="131" t="s">
        <v>37</v>
      </c>
      <c r="C14" s="152" t="s">
        <v>38</v>
      </c>
      <c r="D14" s="119">
        <v>50</v>
      </c>
      <c r="E14" s="132"/>
      <c r="F14" s="124" t="s">
        <v>39</v>
      </c>
      <c r="G14" s="157" t="s">
        <v>29</v>
      </c>
      <c r="H14" s="133">
        <v>7.7499999999999999E-2</v>
      </c>
      <c r="I14" s="122"/>
      <c r="J14" s="112"/>
      <c r="K14" s="125"/>
      <c r="L14" s="112"/>
    </row>
    <row r="15" spans="1:12">
      <c r="A15" s="112"/>
      <c r="B15" s="131" t="s">
        <v>40</v>
      </c>
      <c r="C15" s="152" t="s">
        <v>38</v>
      </c>
      <c r="D15" s="119">
        <v>280</v>
      </c>
      <c r="E15" s="132"/>
      <c r="F15" s="124" t="s">
        <v>491</v>
      </c>
      <c r="G15" s="157" t="s">
        <v>29</v>
      </c>
      <c r="H15" s="133">
        <v>7.2499999999999995E-2</v>
      </c>
      <c r="I15" s="122"/>
      <c r="J15" s="112"/>
      <c r="K15" s="125"/>
      <c r="L15" s="112"/>
    </row>
    <row r="16" spans="1:12">
      <c r="A16" s="112"/>
      <c r="B16" s="124" t="s">
        <v>505</v>
      </c>
      <c r="C16" s="152" t="s">
        <v>38</v>
      </c>
      <c r="D16" s="119">
        <v>280</v>
      </c>
      <c r="E16" s="132"/>
      <c r="F16" s="120" t="s">
        <v>41</v>
      </c>
      <c r="G16" s="154" t="s">
        <v>42</v>
      </c>
      <c r="H16" s="121">
        <v>150</v>
      </c>
      <c r="I16" s="118"/>
      <c r="J16" s="112"/>
      <c r="K16" s="127"/>
      <c r="L16" s="112"/>
    </row>
    <row r="17" spans="1:12">
      <c r="A17" s="112"/>
      <c r="B17" s="124" t="s">
        <v>506</v>
      </c>
      <c r="C17" s="152" t="s">
        <v>38</v>
      </c>
      <c r="D17" s="119">
        <v>400</v>
      </c>
      <c r="E17" s="132"/>
      <c r="F17" s="118" t="s">
        <v>43</v>
      </c>
      <c r="G17" s="157" t="s">
        <v>44</v>
      </c>
      <c r="H17" s="134">
        <f>K25*D16/100+H16</f>
        <v>322.76</v>
      </c>
      <c r="I17" s="122"/>
      <c r="J17" s="135"/>
      <c r="K17" s="125"/>
      <c r="L17" s="112"/>
    </row>
    <row r="18" spans="1:12">
      <c r="A18" s="112"/>
      <c r="B18" s="136" t="s">
        <v>47</v>
      </c>
      <c r="C18" s="152" t="s">
        <v>48</v>
      </c>
      <c r="D18" s="137">
        <f>D14*'Farrow-Feeder'!D5/100</f>
        <v>11.797500000000003</v>
      </c>
      <c r="E18" s="112"/>
      <c r="F18" s="118" t="s">
        <v>45</v>
      </c>
      <c r="G18" s="152" t="s">
        <v>46</v>
      </c>
      <c r="H18" s="158">
        <f>0.85*J25</f>
        <v>52.445</v>
      </c>
      <c r="I18" s="122"/>
      <c r="J18" s="135"/>
      <c r="K18" s="125"/>
      <c r="L18" s="112"/>
    </row>
    <row r="19" spans="1:12">
      <c r="A19" s="112"/>
      <c r="B19" s="120" t="s">
        <v>50</v>
      </c>
      <c r="D19" s="120"/>
      <c r="E19" s="112"/>
      <c r="F19" s="124" t="s">
        <v>49</v>
      </c>
      <c r="G19" s="157" t="s">
        <v>36</v>
      </c>
      <c r="H19" s="112"/>
      <c r="I19" s="121">
        <v>22</v>
      </c>
      <c r="J19" s="121">
        <v>22</v>
      </c>
      <c r="K19" s="125"/>
      <c r="L19" s="112"/>
    </row>
    <row r="20" spans="1:12">
      <c r="A20" s="112"/>
      <c r="B20" s="124" t="s">
        <v>502</v>
      </c>
      <c r="C20" s="154" t="s">
        <v>51</v>
      </c>
      <c r="D20" s="138">
        <v>6</v>
      </c>
      <c r="E20" s="132"/>
      <c r="F20" s="120" t="s">
        <v>52</v>
      </c>
      <c r="G20" s="157" t="s">
        <v>53</v>
      </c>
      <c r="H20" s="120"/>
      <c r="I20" s="121">
        <v>11.275</v>
      </c>
      <c r="J20" s="121">
        <v>3.47</v>
      </c>
      <c r="K20" s="121">
        <v>3.97</v>
      </c>
      <c r="L20" s="112"/>
    </row>
    <row r="21" spans="1:12">
      <c r="A21" s="112"/>
      <c r="B21" s="124" t="s">
        <v>503</v>
      </c>
      <c r="C21" s="154" t="s">
        <v>51</v>
      </c>
      <c r="D21" s="119">
        <v>5.5</v>
      </c>
      <c r="E21" s="132"/>
      <c r="F21" s="139" t="s">
        <v>54</v>
      </c>
      <c r="G21" s="157" t="s">
        <v>53</v>
      </c>
      <c r="H21" s="139"/>
      <c r="I21" s="121">
        <v>5.7539999999999996</v>
      </c>
      <c r="J21" s="140">
        <v>2.2799999999999998</v>
      </c>
      <c r="K21" s="140">
        <v>1.88</v>
      </c>
      <c r="L21" s="112"/>
    </row>
    <row r="22" spans="1:12">
      <c r="A22" s="112"/>
      <c r="B22" s="112" t="s">
        <v>444</v>
      </c>
      <c r="C22" s="153" t="s">
        <v>51</v>
      </c>
      <c r="D22" s="119">
        <v>0.17</v>
      </c>
      <c r="E22" s="112"/>
      <c r="F22" s="124" t="s">
        <v>55</v>
      </c>
      <c r="G22" s="157" t="s">
        <v>53</v>
      </c>
      <c r="H22" s="124"/>
      <c r="I22" s="121">
        <v>5.9409999999999998</v>
      </c>
      <c r="J22" s="140">
        <v>2.41</v>
      </c>
      <c r="K22" s="140">
        <v>2.1</v>
      </c>
      <c r="L22" s="112"/>
    </row>
    <row r="23" spans="1:12">
      <c r="A23" s="112"/>
      <c r="B23" s="141" t="s">
        <v>472</v>
      </c>
      <c r="C23" s="155" t="s">
        <v>19</v>
      </c>
      <c r="D23" s="142">
        <v>100</v>
      </c>
      <c r="E23" s="112"/>
      <c r="F23" s="124" t="s">
        <v>56</v>
      </c>
      <c r="G23" s="157" t="s">
        <v>53</v>
      </c>
      <c r="H23" s="124"/>
      <c r="I23" s="121">
        <v>2.12</v>
      </c>
      <c r="J23" s="140">
        <v>2.41</v>
      </c>
      <c r="K23" s="140">
        <v>1.49</v>
      </c>
      <c r="L23" s="112"/>
    </row>
    <row r="24" spans="1:12">
      <c r="A24" s="112"/>
      <c r="B24" s="112"/>
      <c r="C24" s="112"/>
      <c r="D24" s="112"/>
      <c r="E24" s="112"/>
      <c r="F24" s="118" t="s">
        <v>57</v>
      </c>
      <c r="G24" s="153"/>
      <c r="H24" s="112"/>
      <c r="I24" s="112"/>
      <c r="J24" s="112"/>
      <c r="K24" s="112"/>
      <c r="L24" s="112"/>
    </row>
    <row r="25" spans="1:12">
      <c r="A25" s="112"/>
      <c r="B25" s="112"/>
      <c r="C25" s="112"/>
      <c r="D25" s="112"/>
      <c r="E25" s="112"/>
      <c r="F25" s="156" t="s">
        <v>428</v>
      </c>
      <c r="G25" s="152" t="s">
        <v>46</v>
      </c>
      <c r="H25" s="118"/>
      <c r="I25" s="112"/>
      <c r="J25" s="121">
        <v>61.7</v>
      </c>
      <c r="K25" s="121">
        <v>61.7</v>
      </c>
      <c r="L25" s="112"/>
    </row>
    <row r="26" spans="1:12">
      <c r="A26" s="112"/>
      <c r="B26" s="114" t="s">
        <v>58</v>
      </c>
      <c r="C26" s="114"/>
      <c r="D26" s="114"/>
      <c r="E26" s="112"/>
      <c r="F26" s="156" t="s">
        <v>495</v>
      </c>
      <c r="G26" s="152" t="s">
        <v>494</v>
      </c>
      <c r="H26" s="112"/>
      <c r="I26" s="140">
        <v>65.5</v>
      </c>
      <c r="J26" s="112"/>
      <c r="K26" s="112"/>
      <c r="L26" s="112"/>
    </row>
    <row r="27" spans="1:12">
      <c r="A27" s="112"/>
      <c r="B27" s="143" t="s">
        <v>59</v>
      </c>
      <c r="C27" s="143"/>
      <c r="D27" s="144">
        <v>56</v>
      </c>
      <c r="E27" s="112"/>
      <c r="F27" s="112"/>
      <c r="G27" s="112"/>
      <c r="H27" s="112"/>
      <c r="I27" s="112"/>
      <c r="J27" s="112"/>
      <c r="K27" s="112"/>
      <c r="L27" s="145"/>
    </row>
    <row r="28" spans="1:12">
      <c r="A28" s="112"/>
      <c r="B28" s="112"/>
      <c r="C28" s="112"/>
      <c r="D28" s="112"/>
      <c r="E28" s="112"/>
      <c r="F28" s="112"/>
      <c r="G28" s="118"/>
      <c r="H28" s="112"/>
      <c r="I28" s="112"/>
      <c r="J28" s="112"/>
      <c r="K28" s="112"/>
      <c r="L28" s="145"/>
    </row>
    <row r="29" spans="1:12">
      <c r="A29" s="112"/>
      <c r="B29" s="112"/>
      <c r="C29" s="112"/>
      <c r="D29" s="112"/>
      <c r="E29" s="112"/>
      <c r="F29" s="112"/>
      <c r="G29" s="122"/>
      <c r="H29" s="112"/>
      <c r="I29" s="112"/>
      <c r="J29" s="112"/>
      <c r="K29" s="112"/>
      <c r="L29" s="145"/>
    </row>
    <row r="30" spans="1:12" ht="68.25" customHeight="1">
      <c r="B30" s="151" t="s">
        <v>507</v>
      </c>
      <c r="C30" s="151"/>
      <c r="D30" s="151"/>
      <c r="E30" s="151"/>
      <c r="F30" s="151"/>
      <c r="G30" s="151"/>
      <c r="H30" s="112"/>
      <c r="I30" s="112"/>
      <c r="J30" s="112"/>
      <c r="K30" s="112"/>
      <c r="L30" s="112"/>
    </row>
    <row r="31" spans="1:12" ht="17.25" hidden="1">
      <c r="G31" s="7"/>
      <c r="H31" s="6"/>
    </row>
    <row r="32" spans="1:12" ht="17.25" hidden="1">
      <c r="G32" s="7"/>
      <c r="H32" s="6"/>
    </row>
    <row r="33" spans="7:8" ht="17.25" hidden="1">
      <c r="G33" s="7"/>
    </row>
    <row r="34" spans="7:8" ht="17.25" hidden="1">
      <c r="G34" s="7"/>
      <c r="H34" s="6"/>
    </row>
    <row r="35" spans="7:8" ht="17.25" hidden="1">
      <c r="G35" s="7"/>
      <c r="H35" s="6"/>
    </row>
    <row r="36" spans="7:8" ht="17.25" hidden="1">
      <c r="G36" s="7"/>
      <c r="H36" s="6"/>
    </row>
    <row r="37" spans="7:8" ht="17.25" hidden="1">
      <c r="G37" s="7"/>
      <c r="H37" s="6"/>
    </row>
    <row r="38" spans="7:8" ht="17.25" hidden="1">
      <c r="G38" s="7"/>
      <c r="H38" s="6"/>
    </row>
    <row r="39" spans="7:8" ht="17.25" hidden="1">
      <c r="G39" s="7"/>
      <c r="H39" s="6"/>
    </row>
    <row r="40" spans="7:8" ht="17.25" hidden="1">
      <c r="G40" s="7"/>
      <c r="H40" s="6"/>
    </row>
    <row r="41" spans="7:8" ht="17.25" hidden="1">
      <c r="H41" s="6"/>
    </row>
    <row r="42" spans="7:8" ht="17.25" hidden="1">
      <c r="H42" s="6"/>
    </row>
    <row r="43" spans="7:8" ht="17.25" hidden="1">
      <c r="H43" s="6"/>
    </row>
    <row r="44" spans="7:8" ht="17.25" hidden="1">
      <c r="H44" s="6"/>
    </row>
    <row r="45" spans="7:8" ht="17.25" hidden="1">
      <c r="H45" s="6"/>
    </row>
  </sheetData>
  <mergeCells count="1">
    <mergeCell ref="B30:G30"/>
  </mergeCells>
  <pageMargins left="0.25" right="0.25" top="0.75" bottom="0.75" header="0.3" footer="0.3"/>
  <pageSetup paperSize="6" fitToWidth="0" fitToHeight="0" orientation="portrait" r:id="rId1"/>
  <ignoredErrors>
    <ignoredError sqref="D7 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DB7F-3A7C-4575-9B85-9AC50387D477}">
  <dimension ref="A1:WVI70"/>
  <sheetViews>
    <sheetView tabSelected="1" topLeftCell="A22" zoomScaleNormal="100" workbookViewId="0">
      <selection activeCell="G52" sqref="G52"/>
    </sheetView>
  </sheetViews>
  <sheetFormatPr defaultColWidth="0" defaultRowHeight="12.75" zeroHeight="1"/>
  <cols>
    <col min="1" max="1" width="2.625" style="9" customWidth="1"/>
    <col min="2" max="2" width="27.25" style="9" customWidth="1"/>
    <col min="3" max="3" width="18.5" style="9" customWidth="1"/>
    <col min="4" max="4" width="20" style="9" customWidth="1"/>
    <col min="5" max="5" width="15.625" style="9" customWidth="1"/>
    <col min="6" max="7" width="14.625" style="9" customWidth="1"/>
    <col min="8" max="8" width="23" style="9" customWidth="1"/>
    <col min="9" max="9" width="13.75" style="9" hidden="1"/>
    <col min="10" max="15" width="9" style="9" hidden="1"/>
    <col min="16" max="250" width="8" style="9" hidden="1"/>
    <col min="251" max="251" width="28.125" style="9" hidden="1"/>
    <col min="252" max="252" width="8.125" style="9" hidden="1"/>
    <col min="253" max="253" width="9.125" style="9" hidden="1"/>
    <col min="254" max="254" width="9.75" style="9" hidden="1"/>
    <col min="255" max="255" width="11.125" style="9" hidden="1"/>
    <col min="256" max="256" width="10.375" style="9" hidden="1"/>
    <col min="257" max="257" width="10.5" style="9" hidden="1"/>
    <col min="258" max="506" width="8" style="9" hidden="1"/>
    <col min="507" max="507" width="28.125" style="9" hidden="1"/>
    <col min="508" max="508" width="8.125" style="9" hidden="1"/>
    <col min="509" max="509" width="9.125" style="9" hidden="1"/>
    <col min="510" max="510" width="9.75" style="9" hidden="1"/>
    <col min="511" max="511" width="11.125" style="9" hidden="1"/>
    <col min="512" max="512" width="10.375" style="9" hidden="1"/>
    <col min="513" max="513" width="10.5" style="9" hidden="1"/>
    <col min="514" max="762" width="8" style="9" hidden="1"/>
    <col min="763" max="763" width="28.125" style="9" hidden="1"/>
    <col min="764" max="764" width="8.125" style="9" hidden="1"/>
    <col min="765" max="765" width="9.125" style="9" hidden="1"/>
    <col min="766" max="766" width="9.75" style="9" hidden="1"/>
    <col min="767" max="767" width="11.125" style="9" hidden="1"/>
    <col min="768" max="768" width="10.375" style="9" hidden="1"/>
    <col min="769" max="769" width="10.5" style="9" hidden="1"/>
    <col min="770" max="1018" width="8" style="9" hidden="1"/>
    <col min="1019" max="1019" width="28.125" style="9" hidden="1"/>
    <col min="1020" max="1020" width="8.125" style="9" hidden="1"/>
    <col min="1021" max="1021" width="9.125" style="9" hidden="1"/>
    <col min="1022" max="1022" width="9.75" style="9" hidden="1"/>
    <col min="1023" max="1023" width="11.125" style="9" hidden="1"/>
    <col min="1024" max="1024" width="10.375" style="9" hidden="1"/>
    <col min="1025" max="1025" width="10.5" style="9" hidden="1"/>
    <col min="1026" max="1274" width="9" style="9" hidden="1"/>
    <col min="1275" max="1275" width="28.125" style="9" hidden="1"/>
    <col min="1276" max="1276" width="8.125" style="9" hidden="1"/>
    <col min="1277" max="1277" width="9.125" style="9" hidden="1"/>
    <col min="1278" max="1278" width="9.75" style="9" hidden="1"/>
    <col min="1279" max="1279" width="11.125" style="9" hidden="1"/>
    <col min="1280" max="1280" width="10.375" style="9" hidden="1"/>
    <col min="1281" max="1281" width="10.5" style="9" hidden="1"/>
    <col min="1282" max="1530" width="8" style="9" hidden="1"/>
    <col min="1531" max="1531" width="28.125" style="9" hidden="1"/>
    <col min="1532" max="1532" width="8.125" style="9" hidden="1"/>
    <col min="1533" max="1533" width="9.125" style="9" hidden="1"/>
    <col min="1534" max="1534" width="9.75" style="9" hidden="1"/>
    <col min="1535" max="1535" width="11.125" style="9" hidden="1"/>
    <col min="1536" max="1536" width="10.375" style="9" hidden="1"/>
    <col min="1537" max="1537" width="10.5" style="9" hidden="1"/>
    <col min="1538" max="1786" width="8" style="9" hidden="1"/>
    <col min="1787" max="1787" width="28.125" style="9" hidden="1"/>
    <col min="1788" max="1788" width="8.125" style="9" hidden="1"/>
    <col min="1789" max="1789" width="9.125" style="9" hidden="1"/>
    <col min="1790" max="1790" width="9.75" style="9" hidden="1"/>
    <col min="1791" max="1791" width="11.125" style="9" hidden="1"/>
    <col min="1792" max="1792" width="10.375" style="9" hidden="1"/>
    <col min="1793" max="1793" width="10.5" style="9" hidden="1"/>
    <col min="1794" max="2042" width="8" style="9" hidden="1"/>
    <col min="2043" max="2043" width="28.125" style="9" hidden="1"/>
    <col min="2044" max="2044" width="8.125" style="9" hidden="1"/>
    <col min="2045" max="2045" width="9.125" style="9" hidden="1"/>
    <col min="2046" max="2046" width="9.75" style="9" hidden="1"/>
    <col min="2047" max="2047" width="11.125" style="9" hidden="1"/>
    <col min="2048" max="2048" width="10.375" style="9" hidden="1"/>
    <col min="2049" max="2049" width="10.5" style="9" hidden="1"/>
    <col min="2050" max="2298" width="9" style="9" hidden="1"/>
    <col min="2299" max="2299" width="28.125" style="9" hidden="1"/>
    <col min="2300" max="2300" width="8.125" style="9" hidden="1"/>
    <col min="2301" max="2301" width="9.125" style="9" hidden="1"/>
    <col min="2302" max="2302" width="9.75" style="9" hidden="1"/>
    <col min="2303" max="2303" width="11.125" style="9" hidden="1"/>
    <col min="2304" max="2304" width="10.375" style="9" hidden="1"/>
    <col min="2305" max="2305" width="10.5" style="9" hidden="1"/>
    <col min="2306" max="2554" width="8" style="9" hidden="1"/>
    <col min="2555" max="2555" width="28.125" style="9" hidden="1"/>
    <col min="2556" max="2556" width="8.125" style="9" hidden="1"/>
    <col min="2557" max="2557" width="9.125" style="9" hidden="1"/>
    <col min="2558" max="2558" width="9.75" style="9" hidden="1"/>
    <col min="2559" max="2559" width="11.125" style="9" hidden="1"/>
    <col min="2560" max="2560" width="10.375" style="9" hidden="1"/>
    <col min="2561" max="2561" width="10.5" style="9" hidden="1"/>
    <col min="2562" max="2810" width="8" style="9" hidden="1"/>
    <col min="2811" max="2811" width="28.125" style="9" hidden="1"/>
    <col min="2812" max="2812" width="8.125" style="9" hidden="1"/>
    <col min="2813" max="2813" width="9.125" style="9" hidden="1"/>
    <col min="2814" max="2814" width="9.75" style="9" hidden="1"/>
    <col min="2815" max="2815" width="11.125" style="9" hidden="1"/>
    <col min="2816" max="2816" width="10.375" style="9" hidden="1"/>
    <col min="2817" max="2817" width="10.5" style="9" hidden="1"/>
    <col min="2818" max="3066" width="8" style="9" hidden="1"/>
    <col min="3067" max="3067" width="28.125" style="9" hidden="1"/>
    <col min="3068" max="3068" width="8.125" style="9" hidden="1"/>
    <col min="3069" max="3069" width="9.125" style="9" hidden="1"/>
    <col min="3070" max="3070" width="9.75" style="9" hidden="1"/>
    <col min="3071" max="3071" width="11.125" style="9" hidden="1"/>
    <col min="3072" max="3072" width="10.375" style="9" hidden="1"/>
    <col min="3073" max="3073" width="10.5" style="9" hidden="1"/>
    <col min="3074" max="3322" width="9" style="9" hidden="1"/>
    <col min="3323" max="3323" width="28.125" style="9" hidden="1"/>
    <col min="3324" max="3324" width="8.125" style="9" hidden="1"/>
    <col min="3325" max="3325" width="9.125" style="9" hidden="1"/>
    <col min="3326" max="3326" width="9.75" style="9" hidden="1"/>
    <col min="3327" max="3327" width="11.125" style="9" hidden="1"/>
    <col min="3328" max="3328" width="10.375" style="9" hidden="1"/>
    <col min="3329" max="3329" width="10.5" style="9" hidden="1"/>
    <col min="3330" max="3578" width="8" style="9" hidden="1"/>
    <col min="3579" max="3579" width="28.125" style="9" hidden="1"/>
    <col min="3580" max="3580" width="8.125" style="9" hidden="1"/>
    <col min="3581" max="3581" width="9.125" style="9" hidden="1"/>
    <col min="3582" max="3582" width="9.75" style="9" hidden="1"/>
    <col min="3583" max="3583" width="11.125" style="9" hidden="1"/>
    <col min="3584" max="3584" width="10.375" style="9" hidden="1"/>
    <col min="3585" max="3585" width="10.5" style="9" hidden="1"/>
    <col min="3586" max="3834" width="8" style="9" hidden="1"/>
    <col min="3835" max="3835" width="28.125" style="9" hidden="1"/>
    <col min="3836" max="3836" width="8.125" style="9" hidden="1"/>
    <col min="3837" max="3837" width="9.125" style="9" hidden="1"/>
    <col min="3838" max="3838" width="9.75" style="9" hidden="1"/>
    <col min="3839" max="3839" width="11.125" style="9" hidden="1"/>
    <col min="3840" max="3840" width="10.375" style="9" hidden="1"/>
    <col min="3841" max="3841" width="10.5" style="9" hidden="1"/>
    <col min="3842" max="4090" width="8" style="9" hidden="1"/>
    <col min="4091" max="4091" width="28.125" style="9" hidden="1"/>
    <col min="4092" max="4092" width="8.125" style="9" hidden="1"/>
    <col min="4093" max="4093" width="9.125" style="9" hidden="1"/>
    <col min="4094" max="4094" width="9.75" style="9" hidden="1"/>
    <col min="4095" max="4095" width="11.125" style="9" hidden="1"/>
    <col min="4096" max="4096" width="10.375" style="9" hidden="1"/>
    <col min="4097" max="4097" width="10.5" style="9" hidden="1"/>
    <col min="4098" max="4346" width="9" style="9" hidden="1"/>
    <col min="4347" max="4347" width="28.125" style="9" hidden="1"/>
    <col min="4348" max="4348" width="8.125" style="9" hidden="1"/>
    <col min="4349" max="4349" width="9.125" style="9" hidden="1"/>
    <col min="4350" max="4350" width="9.75" style="9" hidden="1"/>
    <col min="4351" max="4351" width="11.125" style="9" hidden="1"/>
    <col min="4352" max="4352" width="10.375" style="9" hidden="1"/>
    <col min="4353" max="4353" width="10.5" style="9" hidden="1"/>
    <col min="4354" max="4602" width="8" style="9" hidden="1"/>
    <col min="4603" max="4603" width="28.125" style="9" hidden="1"/>
    <col min="4604" max="4604" width="8.125" style="9" hidden="1"/>
    <col min="4605" max="4605" width="9.125" style="9" hidden="1"/>
    <col min="4606" max="4606" width="9.75" style="9" hidden="1"/>
    <col min="4607" max="4607" width="11.125" style="9" hidden="1"/>
    <col min="4608" max="4608" width="10.375" style="9" hidden="1"/>
    <col min="4609" max="4609" width="10.5" style="9" hidden="1"/>
    <col min="4610" max="4858" width="8" style="9" hidden="1"/>
    <col min="4859" max="4859" width="28.125" style="9" hidden="1"/>
    <col min="4860" max="4860" width="8.125" style="9" hidden="1"/>
    <col min="4861" max="4861" width="9.125" style="9" hidden="1"/>
    <col min="4862" max="4862" width="9.75" style="9" hidden="1"/>
    <col min="4863" max="4863" width="11.125" style="9" hidden="1"/>
    <col min="4864" max="4864" width="10.375" style="9" hidden="1"/>
    <col min="4865" max="4865" width="10.5" style="9" hidden="1"/>
    <col min="4866" max="5114" width="8" style="9" hidden="1"/>
    <col min="5115" max="5115" width="28.125" style="9" hidden="1"/>
    <col min="5116" max="5116" width="8.125" style="9" hidden="1"/>
    <col min="5117" max="5117" width="9.125" style="9" hidden="1"/>
    <col min="5118" max="5118" width="9.75" style="9" hidden="1"/>
    <col min="5119" max="5119" width="11.125" style="9" hidden="1"/>
    <col min="5120" max="5120" width="10.375" style="9" hidden="1"/>
    <col min="5121" max="5121" width="10.5" style="9" hidden="1"/>
    <col min="5122" max="5370" width="9" style="9" hidden="1"/>
    <col min="5371" max="5371" width="28.125" style="9" hidden="1"/>
    <col min="5372" max="5372" width="8.125" style="9" hidden="1"/>
    <col min="5373" max="5373" width="9.125" style="9" hidden="1"/>
    <col min="5374" max="5374" width="9.75" style="9" hidden="1"/>
    <col min="5375" max="5375" width="11.125" style="9" hidden="1"/>
    <col min="5376" max="5376" width="10.375" style="9" hidden="1"/>
    <col min="5377" max="5377" width="10.5" style="9" hidden="1"/>
    <col min="5378" max="5626" width="8" style="9" hidden="1"/>
    <col min="5627" max="5627" width="28.125" style="9" hidden="1"/>
    <col min="5628" max="5628" width="8.125" style="9" hidden="1"/>
    <col min="5629" max="5629" width="9.125" style="9" hidden="1"/>
    <col min="5630" max="5630" width="9.75" style="9" hidden="1"/>
    <col min="5631" max="5631" width="11.125" style="9" hidden="1"/>
    <col min="5632" max="5632" width="10.375" style="9" hidden="1"/>
    <col min="5633" max="5633" width="10.5" style="9" hidden="1"/>
    <col min="5634" max="5882" width="8" style="9" hidden="1"/>
    <col min="5883" max="5883" width="28.125" style="9" hidden="1"/>
    <col min="5884" max="5884" width="8.125" style="9" hidden="1"/>
    <col min="5885" max="5885" width="9.125" style="9" hidden="1"/>
    <col min="5886" max="5886" width="9.75" style="9" hidden="1"/>
    <col min="5887" max="5887" width="11.125" style="9" hidden="1"/>
    <col min="5888" max="5888" width="10.375" style="9" hidden="1"/>
    <col min="5889" max="5889" width="10.5" style="9" hidden="1"/>
    <col min="5890" max="6138" width="8" style="9" hidden="1"/>
    <col min="6139" max="6139" width="28.125" style="9" hidden="1"/>
    <col min="6140" max="6140" width="8.125" style="9" hidden="1"/>
    <col min="6141" max="6141" width="9.125" style="9" hidden="1"/>
    <col min="6142" max="6142" width="9.75" style="9" hidden="1"/>
    <col min="6143" max="6143" width="11.125" style="9" hidden="1"/>
    <col min="6144" max="6144" width="10.375" style="9" hidden="1"/>
    <col min="6145" max="6145" width="10.5" style="9" hidden="1"/>
    <col min="6146" max="6394" width="9" style="9" hidden="1"/>
    <col min="6395" max="6395" width="28.125" style="9" hidden="1"/>
    <col min="6396" max="6396" width="8.125" style="9" hidden="1"/>
    <col min="6397" max="6397" width="9.125" style="9" hidden="1"/>
    <col min="6398" max="6398" width="9.75" style="9" hidden="1"/>
    <col min="6399" max="6399" width="11.125" style="9" hidden="1"/>
    <col min="6400" max="6400" width="10.375" style="9" hidden="1"/>
    <col min="6401" max="6401" width="10.5" style="9" hidden="1"/>
    <col min="6402" max="6650" width="8" style="9" hidden="1"/>
    <col min="6651" max="6651" width="28.125" style="9" hidden="1"/>
    <col min="6652" max="6652" width="8.125" style="9" hidden="1"/>
    <col min="6653" max="6653" width="9.125" style="9" hidden="1"/>
    <col min="6654" max="6654" width="9.75" style="9" hidden="1"/>
    <col min="6655" max="6655" width="11.125" style="9" hidden="1"/>
    <col min="6656" max="6656" width="10.375" style="9" hidden="1"/>
    <col min="6657" max="6657" width="10.5" style="9" hidden="1"/>
    <col min="6658" max="6906" width="8" style="9" hidden="1"/>
    <col min="6907" max="6907" width="28.125" style="9" hidden="1"/>
    <col min="6908" max="6908" width="8.125" style="9" hidden="1"/>
    <col min="6909" max="6909" width="9.125" style="9" hidden="1"/>
    <col min="6910" max="6910" width="9.75" style="9" hidden="1"/>
    <col min="6911" max="6911" width="11.125" style="9" hidden="1"/>
    <col min="6912" max="6912" width="10.375" style="9" hidden="1"/>
    <col min="6913" max="6913" width="10.5" style="9" hidden="1"/>
    <col min="6914" max="7162" width="8" style="9" hidden="1"/>
    <col min="7163" max="7163" width="28.125" style="9" hidden="1"/>
    <col min="7164" max="7164" width="8.125" style="9" hidden="1"/>
    <col min="7165" max="7165" width="9.125" style="9" hidden="1"/>
    <col min="7166" max="7166" width="9.75" style="9" hidden="1"/>
    <col min="7167" max="7167" width="11.125" style="9" hidden="1"/>
    <col min="7168" max="7168" width="10.375" style="9" hidden="1"/>
    <col min="7169" max="7169" width="10.5" style="9" hidden="1"/>
    <col min="7170" max="7418" width="9" style="9" hidden="1"/>
    <col min="7419" max="7419" width="28.125" style="9" hidden="1"/>
    <col min="7420" max="7420" width="8.125" style="9" hidden="1"/>
    <col min="7421" max="7421" width="9.125" style="9" hidden="1"/>
    <col min="7422" max="7422" width="9.75" style="9" hidden="1"/>
    <col min="7423" max="7423" width="11.125" style="9" hidden="1"/>
    <col min="7424" max="7424" width="10.375" style="9" hidden="1"/>
    <col min="7425" max="7425" width="10.5" style="9" hidden="1"/>
    <col min="7426" max="7674" width="8" style="9" hidden="1"/>
    <col min="7675" max="7675" width="28.125" style="9" hidden="1"/>
    <col min="7676" max="7676" width="8.125" style="9" hidden="1"/>
    <col min="7677" max="7677" width="9.125" style="9" hidden="1"/>
    <col min="7678" max="7678" width="9.75" style="9" hidden="1"/>
    <col min="7679" max="7679" width="11.125" style="9" hidden="1"/>
    <col min="7680" max="7680" width="10.375" style="9" hidden="1"/>
    <col min="7681" max="7681" width="10.5" style="9" hidden="1"/>
    <col min="7682" max="7930" width="8" style="9" hidden="1"/>
    <col min="7931" max="7931" width="28.125" style="9" hidden="1"/>
    <col min="7932" max="7932" width="8.125" style="9" hidden="1"/>
    <col min="7933" max="7933" width="9.125" style="9" hidden="1"/>
    <col min="7934" max="7934" width="9.75" style="9" hidden="1"/>
    <col min="7935" max="7935" width="11.125" style="9" hidden="1"/>
    <col min="7936" max="7936" width="10.375" style="9" hidden="1"/>
    <col min="7937" max="7937" width="10.5" style="9" hidden="1"/>
    <col min="7938" max="8186" width="8" style="9" hidden="1"/>
    <col min="8187" max="8187" width="28.125" style="9" hidden="1"/>
    <col min="8188" max="8188" width="8.125" style="9" hidden="1"/>
    <col min="8189" max="8189" width="9.125" style="9" hidden="1"/>
    <col min="8190" max="8190" width="9.75" style="9" hidden="1"/>
    <col min="8191" max="8191" width="11.125" style="9" hidden="1"/>
    <col min="8192" max="8192" width="10.375" style="9" hidden="1"/>
    <col min="8193" max="8193" width="10.5" style="9" hidden="1"/>
    <col min="8194" max="8442" width="9" style="9" hidden="1"/>
    <col min="8443" max="8443" width="28.125" style="9" hidden="1"/>
    <col min="8444" max="8444" width="8.125" style="9" hidden="1"/>
    <col min="8445" max="8445" width="9.125" style="9" hidden="1"/>
    <col min="8446" max="8446" width="9.75" style="9" hidden="1"/>
    <col min="8447" max="8447" width="11.125" style="9" hidden="1"/>
    <col min="8448" max="8448" width="10.375" style="9" hidden="1"/>
    <col min="8449" max="8449" width="10.5" style="9" hidden="1"/>
    <col min="8450" max="8698" width="8" style="9" hidden="1"/>
    <col min="8699" max="8699" width="28.125" style="9" hidden="1"/>
    <col min="8700" max="8700" width="8.125" style="9" hidden="1"/>
    <col min="8701" max="8701" width="9.125" style="9" hidden="1"/>
    <col min="8702" max="8702" width="9.75" style="9" hidden="1"/>
    <col min="8703" max="8703" width="11.125" style="9" hidden="1"/>
    <col min="8704" max="8704" width="10.375" style="9" hidden="1"/>
    <col min="8705" max="8705" width="10.5" style="9" hidden="1"/>
    <col min="8706" max="8954" width="8" style="9" hidden="1"/>
    <col min="8955" max="8955" width="28.125" style="9" hidden="1"/>
    <col min="8956" max="8956" width="8.125" style="9" hidden="1"/>
    <col min="8957" max="8957" width="9.125" style="9" hidden="1"/>
    <col min="8958" max="8958" width="9.75" style="9" hidden="1"/>
    <col min="8959" max="8959" width="11.125" style="9" hidden="1"/>
    <col min="8960" max="8960" width="10.375" style="9" hidden="1"/>
    <col min="8961" max="8961" width="10.5" style="9" hidden="1"/>
    <col min="8962" max="9210" width="8" style="9" hidden="1"/>
    <col min="9211" max="9211" width="28.125" style="9" hidden="1"/>
    <col min="9212" max="9212" width="8.125" style="9" hidden="1"/>
    <col min="9213" max="9213" width="9.125" style="9" hidden="1"/>
    <col min="9214" max="9214" width="9.75" style="9" hidden="1"/>
    <col min="9215" max="9215" width="11.125" style="9" hidden="1"/>
    <col min="9216" max="9216" width="10.375" style="9" hidden="1"/>
    <col min="9217" max="9217" width="10.5" style="9" hidden="1"/>
    <col min="9218" max="9466" width="9" style="9" hidden="1"/>
    <col min="9467" max="9467" width="28.125" style="9" hidden="1"/>
    <col min="9468" max="9468" width="8.125" style="9" hidden="1"/>
    <col min="9469" max="9469" width="9.125" style="9" hidden="1"/>
    <col min="9470" max="9470" width="9.75" style="9" hidden="1"/>
    <col min="9471" max="9471" width="11.125" style="9" hidden="1"/>
    <col min="9472" max="9472" width="10.375" style="9" hidden="1"/>
    <col min="9473" max="9473" width="10.5" style="9" hidden="1"/>
    <col min="9474" max="9722" width="8" style="9" hidden="1"/>
    <col min="9723" max="9723" width="28.125" style="9" hidden="1"/>
    <col min="9724" max="9724" width="8.125" style="9" hidden="1"/>
    <col min="9725" max="9725" width="9.125" style="9" hidden="1"/>
    <col min="9726" max="9726" width="9.75" style="9" hidden="1"/>
    <col min="9727" max="9727" width="11.125" style="9" hidden="1"/>
    <col min="9728" max="9728" width="10.375" style="9" hidden="1"/>
    <col min="9729" max="9729" width="10.5" style="9" hidden="1"/>
    <col min="9730" max="9978" width="8" style="9" hidden="1"/>
    <col min="9979" max="9979" width="28.125" style="9" hidden="1"/>
    <col min="9980" max="9980" width="8.125" style="9" hidden="1"/>
    <col min="9981" max="9981" width="9.125" style="9" hidden="1"/>
    <col min="9982" max="9982" width="9.75" style="9" hidden="1"/>
    <col min="9983" max="9983" width="11.125" style="9" hidden="1"/>
    <col min="9984" max="9984" width="10.375" style="9" hidden="1"/>
    <col min="9985" max="9985" width="10.5" style="9" hidden="1"/>
    <col min="9986" max="10234" width="8" style="9" hidden="1"/>
    <col min="10235" max="10235" width="28.125" style="9" hidden="1"/>
    <col min="10236" max="10236" width="8.125" style="9" hidden="1"/>
    <col min="10237" max="10237" width="9.125" style="9" hidden="1"/>
    <col min="10238" max="10238" width="9.75" style="9" hidden="1"/>
    <col min="10239" max="10239" width="11.125" style="9" hidden="1"/>
    <col min="10240" max="10240" width="10.375" style="9" hidden="1"/>
    <col min="10241" max="10241" width="10.5" style="9" hidden="1"/>
    <col min="10242" max="10490" width="9" style="9" hidden="1"/>
    <col min="10491" max="10491" width="28.125" style="9" hidden="1"/>
    <col min="10492" max="10492" width="8.125" style="9" hidden="1"/>
    <col min="10493" max="10493" width="9.125" style="9" hidden="1"/>
    <col min="10494" max="10494" width="9.75" style="9" hidden="1"/>
    <col min="10495" max="10495" width="11.125" style="9" hidden="1"/>
    <col min="10496" max="10496" width="10.375" style="9" hidden="1"/>
    <col min="10497" max="10497" width="10.5" style="9" hidden="1"/>
    <col min="10498" max="10746" width="8" style="9" hidden="1"/>
    <col min="10747" max="10747" width="28.125" style="9" hidden="1"/>
    <col min="10748" max="10748" width="8.125" style="9" hidden="1"/>
    <col min="10749" max="10749" width="9.125" style="9" hidden="1"/>
    <col min="10750" max="10750" width="9.75" style="9" hidden="1"/>
    <col min="10751" max="10751" width="11.125" style="9" hidden="1"/>
    <col min="10752" max="10752" width="10.375" style="9" hidden="1"/>
    <col min="10753" max="10753" width="10.5" style="9" hidden="1"/>
    <col min="10754" max="11002" width="8" style="9" hidden="1"/>
    <col min="11003" max="11003" width="28.125" style="9" hidden="1"/>
    <col min="11004" max="11004" width="8.125" style="9" hidden="1"/>
    <col min="11005" max="11005" width="9.125" style="9" hidden="1"/>
    <col min="11006" max="11006" width="9.75" style="9" hidden="1"/>
    <col min="11007" max="11007" width="11.125" style="9" hidden="1"/>
    <col min="11008" max="11008" width="10.375" style="9" hidden="1"/>
    <col min="11009" max="11009" width="10.5" style="9" hidden="1"/>
    <col min="11010" max="11258" width="8" style="9" hidden="1"/>
    <col min="11259" max="11259" width="28.125" style="9" hidden="1"/>
    <col min="11260" max="11260" width="8.125" style="9" hidden="1"/>
    <col min="11261" max="11261" width="9.125" style="9" hidden="1"/>
    <col min="11262" max="11262" width="9.75" style="9" hidden="1"/>
    <col min="11263" max="11263" width="11.125" style="9" hidden="1"/>
    <col min="11264" max="11264" width="10.375" style="9" hidden="1"/>
    <col min="11265" max="11265" width="10.5" style="9" hidden="1"/>
    <col min="11266" max="11514" width="9" style="9" hidden="1"/>
    <col min="11515" max="11515" width="28.125" style="9" hidden="1"/>
    <col min="11516" max="11516" width="8.125" style="9" hidden="1"/>
    <col min="11517" max="11517" width="9.125" style="9" hidden="1"/>
    <col min="11518" max="11518" width="9.75" style="9" hidden="1"/>
    <col min="11519" max="11519" width="11.125" style="9" hidden="1"/>
    <col min="11520" max="11520" width="10.375" style="9" hidden="1"/>
    <col min="11521" max="11521" width="10.5" style="9" hidden="1"/>
    <col min="11522" max="11770" width="8" style="9" hidden="1"/>
    <col min="11771" max="11771" width="28.125" style="9" hidden="1"/>
    <col min="11772" max="11772" width="8.125" style="9" hidden="1"/>
    <col min="11773" max="11773" width="9.125" style="9" hidden="1"/>
    <col min="11774" max="11774" width="9.75" style="9" hidden="1"/>
    <col min="11775" max="11775" width="11.125" style="9" hidden="1"/>
    <col min="11776" max="11776" width="10.375" style="9" hidden="1"/>
    <col min="11777" max="11777" width="10.5" style="9" hidden="1"/>
    <col min="11778" max="12026" width="8" style="9" hidden="1"/>
    <col min="12027" max="12027" width="28.125" style="9" hidden="1"/>
    <col min="12028" max="12028" width="8.125" style="9" hidden="1"/>
    <col min="12029" max="12029" width="9.125" style="9" hidden="1"/>
    <col min="12030" max="12030" width="9.75" style="9" hidden="1"/>
    <col min="12031" max="12031" width="11.125" style="9" hidden="1"/>
    <col min="12032" max="12032" width="10.375" style="9" hidden="1"/>
    <col min="12033" max="12033" width="10.5" style="9" hidden="1"/>
    <col min="12034" max="12282" width="8" style="9" hidden="1"/>
    <col min="12283" max="12283" width="28.125" style="9" hidden="1"/>
    <col min="12284" max="12284" width="8.125" style="9" hidden="1"/>
    <col min="12285" max="12285" width="9.125" style="9" hidden="1"/>
    <col min="12286" max="12286" width="9.75" style="9" hidden="1"/>
    <col min="12287" max="12287" width="11.125" style="9" hidden="1"/>
    <col min="12288" max="12288" width="10.375" style="9" hidden="1"/>
    <col min="12289" max="12289" width="10.5" style="9" hidden="1"/>
    <col min="12290" max="12538" width="9" style="9" hidden="1"/>
    <col min="12539" max="12539" width="28.125" style="9" hidden="1"/>
    <col min="12540" max="12540" width="8.125" style="9" hidden="1"/>
    <col min="12541" max="12541" width="9.125" style="9" hidden="1"/>
    <col min="12542" max="12542" width="9.75" style="9" hidden="1"/>
    <col min="12543" max="12543" width="11.125" style="9" hidden="1"/>
    <col min="12544" max="12544" width="10.375" style="9" hidden="1"/>
    <col min="12545" max="12545" width="10.5" style="9" hidden="1"/>
    <col min="12546" max="12794" width="8" style="9" hidden="1"/>
    <col min="12795" max="12795" width="28.125" style="9" hidden="1"/>
    <col min="12796" max="12796" width="8.125" style="9" hidden="1"/>
    <col min="12797" max="12797" width="9.125" style="9" hidden="1"/>
    <col min="12798" max="12798" width="9.75" style="9" hidden="1"/>
    <col min="12799" max="12799" width="11.125" style="9" hidden="1"/>
    <col min="12800" max="12800" width="10.375" style="9" hidden="1"/>
    <col min="12801" max="12801" width="10.5" style="9" hidden="1"/>
    <col min="12802" max="13050" width="8" style="9" hidden="1"/>
    <col min="13051" max="13051" width="28.125" style="9" hidden="1"/>
    <col min="13052" max="13052" width="8.125" style="9" hidden="1"/>
    <col min="13053" max="13053" width="9.125" style="9" hidden="1"/>
    <col min="13054" max="13054" width="9.75" style="9" hidden="1"/>
    <col min="13055" max="13055" width="11.125" style="9" hidden="1"/>
    <col min="13056" max="13056" width="10.375" style="9" hidden="1"/>
    <col min="13057" max="13057" width="10.5" style="9" hidden="1"/>
    <col min="13058" max="13306" width="8" style="9" hidden="1"/>
    <col min="13307" max="13307" width="28.125" style="9" hidden="1"/>
    <col min="13308" max="13308" width="8.125" style="9" hidden="1"/>
    <col min="13309" max="13309" width="9.125" style="9" hidden="1"/>
    <col min="13310" max="13310" width="9.75" style="9" hidden="1"/>
    <col min="13311" max="13311" width="11.125" style="9" hidden="1"/>
    <col min="13312" max="13312" width="10.375" style="9" hidden="1"/>
    <col min="13313" max="13313" width="10.5" style="9" hidden="1"/>
    <col min="13314" max="13562" width="9" style="9" hidden="1"/>
    <col min="13563" max="13563" width="28.125" style="9" hidden="1"/>
    <col min="13564" max="13564" width="8.125" style="9" hidden="1"/>
    <col min="13565" max="13565" width="9.125" style="9" hidden="1"/>
    <col min="13566" max="13566" width="9.75" style="9" hidden="1"/>
    <col min="13567" max="13567" width="11.125" style="9" hidden="1"/>
    <col min="13568" max="13568" width="10.375" style="9" hidden="1"/>
    <col min="13569" max="13569" width="10.5" style="9" hidden="1"/>
    <col min="13570" max="13818" width="8" style="9" hidden="1"/>
    <col min="13819" max="13819" width="28.125" style="9" hidden="1"/>
    <col min="13820" max="13820" width="8.125" style="9" hidden="1"/>
    <col min="13821" max="13821" width="9.125" style="9" hidden="1"/>
    <col min="13822" max="13822" width="9.75" style="9" hidden="1"/>
    <col min="13823" max="13823" width="11.125" style="9" hidden="1"/>
    <col min="13824" max="13824" width="10.375" style="9" hidden="1"/>
    <col min="13825" max="13825" width="10.5" style="9" hidden="1"/>
    <col min="13826" max="14074" width="8" style="9" hidden="1"/>
    <col min="14075" max="14075" width="28.125" style="9" hidden="1"/>
    <col min="14076" max="14076" width="8.125" style="9" hidden="1"/>
    <col min="14077" max="14077" width="9.125" style="9" hidden="1"/>
    <col min="14078" max="14078" width="9.75" style="9" hidden="1"/>
    <col min="14079" max="14079" width="11.125" style="9" hidden="1"/>
    <col min="14080" max="14080" width="10.375" style="9" hidden="1"/>
    <col min="14081" max="14081" width="10.5" style="9" hidden="1"/>
    <col min="14082" max="14330" width="8" style="9" hidden="1"/>
    <col min="14331" max="14331" width="28.125" style="9" hidden="1"/>
    <col min="14332" max="14332" width="8.125" style="9" hidden="1"/>
    <col min="14333" max="14333" width="9.125" style="9" hidden="1"/>
    <col min="14334" max="14334" width="9.75" style="9" hidden="1"/>
    <col min="14335" max="14335" width="11.125" style="9" hidden="1"/>
    <col min="14336" max="14336" width="10.375" style="9" hidden="1"/>
    <col min="14337" max="14337" width="10.5" style="9" hidden="1"/>
    <col min="14338" max="14586" width="9" style="9" hidden="1"/>
    <col min="14587" max="14587" width="28.125" style="9" hidden="1"/>
    <col min="14588" max="14588" width="8.125" style="9" hidden="1"/>
    <col min="14589" max="14589" width="9.125" style="9" hidden="1"/>
    <col min="14590" max="14590" width="9.75" style="9" hidden="1"/>
    <col min="14591" max="14591" width="11.125" style="9" hidden="1"/>
    <col min="14592" max="14592" width="10.375" style="9" hidden="1"/>
    <col min="14593" max="14593" width="10.5" style="9" hidden="1"/>
    <col min="14594" max="14842" width="8" style="9" hidden="1"/>
    <col min="14843" max="14843" width="28.125" style="9" hidden="1"/>
    <col min="14844" max="14844" width="8.125" style="9" hidden="1"/>
    <col min="14845" max="14845" width="9.125" style="9" hidden="1"/>
    <col min="14846" max="14846" width="9.75" style="9" hidden="1"/>
    <col min="14847" max="14847" width="11.125" style="9" hidden="1"/>
    <col min="14848" max="14848" width="10.375" style="9" hidden="1"/>
    <col min="14849" max="14849" width="10.5" style="9" hidden="1"/>
    <col min="14850" max="15098" width="8" style="9" hidden="1"/>
    <col min="15099" max="15099" width="28.125" style="9" hidden="1"/>
    <col min="15100" max="15100" width="8.125" style="9" hidden="1"/>
    <col min="15101" max="15101" width="9.125" style="9" hidden="1"/>
    <col min="15102" max="15102" width="9.75" style="9" hidden="1"/>
    <col min="15103" max="15103" width="11.125" style="9" hidden="1"/>
    <col min="15104" max="15104" width="10.375" style="9" hidden="1"/>
    <col min="15105" max="15105" width="10.5" style="9" hidden="1"/>
    <col min="15106" max="15354" width="8" style="9" hidden="1"/>
    <col min="15355" max="15355" width="28.125" style="9" hidden="1"/>
    <col min="15356" max="15356" width="8.125" style="9" hidden="1"/>
    <col min="15357" max="15357" width="9.125" style="9" hidden="1"/>
    <col min="15358" max="15358" width="9.75" style="9" hidden="1"/>
    <col min="15359" max="15359" width="11.125" style="9" hidden="1"/>
    <col min="15360" max="15360" width="10.375" style="9" hidden="1"/>
    <col min="15361" max="15361" width="10.5" style="9" hidden="1"/>
    <col min="15362" max="15610" width="9" style="9" hidden="1"/>
    <col min="15611" max="15611" width="28.125" style="9" hidden="1"/>
    <col min="15612" max="15612" width="8.125" style="9" hidden="1"/>
    <col min="15613" max="15613" width="9.125" style="9" hidden="1"/>
    <col min="15614" max="15614" width="9.75" style="9" hidden="1"/>
    <col min="15615" max="15615" width="11.125" style="9" hidden="1"/>
    <col min="15616" max="15616" width="10.375" style="9" hidden="1"/>
    <col min="15617" max="15617" width="10.5" style="9" hidden="1"/>
    <col min="15618" max="15866" width="8" style="9" hidden="1"/>
    <col min="15867" max="15867" width="28.125" style="9" hidden="1"/>
    <col min="15868" max="15868" width="8.125" style="9" hidden="1"/>
    <col min="15869" max="15869" width="9.125" style="9" hidden="1"/>
    <col min="15870" max="15870" width="9.75" style="9" hidden="1"/>
    <col min="15871" max="15871" width="11.125" style="9" hidden="1"/>
    <col min="15872" max="15872" width="10.375" style="9" hidden="1"/>
    <col min="15873" max="15873" width="10.5" style="9" hidden="1"/>
    <col min="15874" max="16122" width="8" style="9" hidden="1"/>
    <col min="16123" max="16123" width="28.125" style="9" hidden="1"/>
    <col min="16124" max="16124" width="8.125" style="9" hidden="1"/>
    <col min="16125" max="16125" width="9.125" style="9" hidden="1"/>
    <col min="16126" max="16126" width="9.75" style="9" hidden="1"/>
    <col min="16127" max="16127" width="11.125" style="9" hidden="1"/>
    <col min="16128" max="16128" width="10.375" style="9" hidden="1"/>
    <col min="16129" max="16129" width="10.5" style="9" hidden="1"/>
    <col min="16130" max="16384" width="9" style="9" hidden="1"/>
  </cols>
  <sheetData>
    <row r="1" spans="2:11" ht="20.25" customHeight="1" thickBot="1">
      <c r="B1" s="105" t="s">
        <v>60</v>
      </c>
      <c r="C1" s="106"/>
      <c r="D1" s="106"/>
      <c r="E1" s="106"/>
      <c r="F1" s="106"/>
      <c r="G1" s="106"/>
      <c r="H1" s="24"/>
      <c r="I1" s="24"/>
      <c r="J1" s="24"/>
      <c r="K1" s="24"/>
    </row>
    <row r="2" spans="2:11" ht="15.95" customHeight="1">
      <c r="B2" s="159"/>
      <c r="C2" s="160"/>
      <c r="D2" s="120"/>
      <c r="E2" s="125"/>
      <c r="F2" s="120"/>
      <c r="G2" s="161"/>
      <c r="I2" s="16"/>
    </row>
    <row r="3" spans="2:11" ht="15.95" customHeight="1">
      <c r="B3" s="162"/>
      <c r="C3" s="163" t="s">
        <v>61</v>
      </c>
      <c r="D3" s="163" t="s">
        <v>62</v>
      </c>
      <c r="E3" s="164" t="s">
        <v>63</v>
      </c>
      <c r="F3" s="164" t="s">
        <v>64</v>
      </c>
      <c r="G3" s="165" t="s">
        <v>65</v>
      </c>
      <c r="I3" s="16"/>
    </row>
    <row r="4" spans="2:11" ht="15.95" customHeight="1">
      <c r="B4" s="166" t="s">
        <v>66</v>
      </c>
      <c r="C4" s="167"/>
      <c r="D4" s="167"/>
      <c r="E4" s="168"/>
      <c r="F4" s="168"/>
      <c r="G4" s="169"/>
      <c r="I4" s="16"/>
    </row>
    <row r="5" spans="2:11" ht="15.95" customHeight="1">
      <c r="B5" s="170" t="s">
        <v>67</v>
      </c>
      <c r="C5" s="251" t="s">
        <v>68</v>
      </c>
      <c r="D5" s="126">
        <f>'Input sheet'!D7*(1-'Input sheet'!D12)*'Input sheet'!D15/100</f>
        <v>66.066000000000003</v>
      </c>
      <c r="E5" s="171">
        <f>'Input sheet'!K25</f>
        <v>61.7</v>
      </c>
      <c r="F5" s="172">
        <f>D5*E5</f>
        <v>4076.2722000000003</v>
      </c>
      <c r="G5" s="173" t="s">
        <v>69</v>
      </c>
      <c r="I5" s="11"/>
    </row>
    <row r="6" spans="2:11" ht="15.95" customHeight="1">
      <c r="B6" s="170" t="s">
        <v>70</v>
      </c>
      <c r="C6" s="251" t="s">
        <v>68</v>
      </c>
      <c r="D6" s="126">
        <f>D21*'Input sheet'!D17/100*(1-'Input sheet'!D9)</f>
        <v>2.1755555555555559</v>
      </c>
      <c r="E6" s="171">
        <f>'Input sheet'!H18</f>
        <v>52.445</v>
      </c>
      <c r="F6" s="172">
        <f>D6*E6</f>
        <v>114.09701111111113</v>
      </c>
      <c r="G6" s="173" t="s">
        <v>69</v>
      </c>
      <c r="I6" s="11"/>
    </row>
    <row r="7" spans="2:11" ht="15.95" customHeight="1">
      <c r="B7" s="174" t="s">
        <v>459</v>
      </c>
      <c r="C7" s="252" t="s">
        <v>462</v>
      </c>
      <c r="D7" s="125">
        <v>4.8</v>
      </c>
      <c r="E7" s="175">
        <v>9.77</v>
      </c>
      <c r="F7" s="176">
        <f>D7*E7</f>
        <v>46.895999999999994</v>
      </c>
      <c r="G7" s="173" t="s">
        <v>69</v>
      </c>
      <c r="I7" s="11"/>
    </row>
    <row r="8" spans="2:11" ht="15.95" customHeight="1">
      <c r="B8" s="177" t="s">
        <v>71</v>
      </c>
      <c r="C8" s="252"/>
      <c r="D8" s="178"/>
      <c r="E8" s="120"/>
      <c r="F8" s="179">
        <f>SUM(F5:F7)</f>
        <v>4237.2652111111111</v>
      </c>
      <c r="G8" s="173" t="s">
        <v>69</v>
      </c>
      <c r="I8" s="18"/>
    </row>
    <row r="9" spans="2:11" ht="15.95" customHeight="1">
      <c r="B9" s="180"/>
      <c r="C9" s="252"/>
      <c r="D9" s="178"/>
      <c r="E9" s="125"/>
      <c r="F9" s="125"/>
      <c r="G9" s="181" t="s">
        <v>69</v>
      </c>
      <c r="I9" s="18"/>
    </row>
    <row r="10" spans="2:11" ht="15.95" customHeight="1">
      <c r="B10" s="182" t="s">
        <v>72</v>
      </c>
      <c r="C10" s="253"/>
      <c r="D10" s="167"/>
      <c r="E10" s="168"/>
      <c r="F10" s="168"/>
      <c r="G10" s="181" t="s">
        <v>69</v>
      </c>
      <c r="I10" s="11"/>
    </row>
    <row r="11" spans="2:11" ht="15.95" customHeight="1">
      <c r="B11" s="174" t="s">
        <v>73</v>
      </c>
      <c r="C11" s="252"/>
      <c r="D11" s="178"/>
      <c r="E11" s="127"/>
      <c r="F11" s="172">
        <f>SUMPRODUCT(E12:E18,D12:D18)</f>
        <v>1551.7806389285718</v>
      </c>
      <c r="G11" s="173" t="s">
        <v>69</v>
      </c>
      <c r="I11" s="11"/>
    </row>
    <row r="12" spans="2:11" ht="15.95" customHeight="1">
      <c r="B12" s="183" t="s">
        <v>74</v>
      </c>
      <c r="C12" s="252" t="s">
        <v>75</v>
      </c>
      <c r="D12" s="184">
        <v>12900</v>
      </c>
      <c r="E12" s="185">
        <f>'Input sheet'!H4/'Input sheet'!D27</f>
        <v>8.3928571428571436E-2</v>
      </c>
      <c r="F12" s="186">
        <f>E12*D12</f>
        <v>1082.6785714285716</v>
      </c>
      <c r="G12" s="173"/>
    </row>
    <row r="13" spans="2:11" ht="15.95" customHeight="1">
      <c r="B13" s="183" t="s">
        <v>76</v>
      </c>
      <c r="C13" s="252" t="s">
        <v>75</v>
      </c>
      <c r="D13" s="184">
        <v>1020</v>
      </c>
      <c r="E13" s="185">
        <f>'Input sheet'!H5/2000</f>
        <v>0.185</v>
      </c>
      <c r="F13" s="186">
        <f t="shared" ref="F13:F19" si="0">E13*D13</f>
        <v>188.7</v>
      </c>
      <c r="G13" s="173" t="s">
        <v>69</v>
      </c>
    </row>
    <row r="14" spans="2:11" ht="15.95" customHeight="1">
      <c r="B14" s="183" t="s">
        <v>475</v>
      </c>
      <c r="C14" s="252" t="s">
        <v>75</v>
      </c>
      <c r="D14" s="184">
        <v>300</v>
      </c>
      <c r="E14" s="185">
        <f>'Input sheet'!H6/2000</f>
        <v>8.5500000000000007E-2</v>
      </c>
      <c r="F14" s="186">
        <f t="shared" si="0"/>
        <v>25.650000000000002</v>
      </c>
      <c r="G14" s="173" t="s">
        <v>69</v>
      </c>
    </row>
    <row r="15" spans="2:11" ht="15.95" customHeight="1">
      <c r="B15" s="183" t="s">
        <v>77</v>
      </c>
      <c r="C15" s="252" t="s">
        <v>75</v>
      </c>
      <c r="D15" s="184">
        <v>150</v>
      </c>
      <c r="E15" s="185">
        <f>'Input sheet'!H8</f>
        <v>0.5</v>
      </c>
      <c r="F15" s="186">
        <f t="shared" si="0"/>
        <v>75</v>
      </c>
      <c r="G15" s="173" t="s">
        <v>69</v>
      </c>
    </row>
    <row r="16" spans="2:11" ht="15.95" customHeight="1">
      <c r="B16" s="183" t="s">
        <v>78</v>
      </c>
      <c r="C16" s="252" t="s">
        <v>75</v>
      </c>
      <c r="D16" s="184">
        <v>48.97</v>
      </c>
      <c r="E16" s="185">
        <f>'Input sheet'!H10</f>
        <v>0.4</v>
      </c>
      <c r="F16" s="186">
        <f t="shared" si="0"/>
        <v>19.588000000000001</v>
      </c>
      <c r="G16" s="173" t="s">
        <v>69</v>
      </c>
    </row>
    <row r="17" spans="2:12" ht="15.95" customHeight="1">
      <c r="B17" s="183" t="s">
        <v>79</v>
      </c>
      <c r="C17" s="252" t="s">
        <v>493</v>
      </c>
      <c r="D17" s="187">
        <f>'Input sheet'!D4</f>
        <v>2.2000000000000002</v>
      </c>
      <c r="E17" s="185">
        <f>'Input sheet'!J19</f>
        <v>22</v>
      </c>
      <c r="F17" s="186">
        <f t="shared" si="0"/>
        <v>48.400000000000006</v>
      </c>
      <c r="G17" s="173" t="s">
        <v>69</v>
      </c>
    </row>
    <row r="18" spans="2:12" ht="15.95" customHeight="1">
      <c r="B18" s="183" t="s">
        <v>80</v>
      </c>
      <c r="C18" s="252" t="s">
        <v>81</v>
      </c>
      <c r="D18" s="188">
        <f>SUM(D12:D17)/2000</f>
        <v>7.210585</v>
      </c>
      <c r="E18" s="185">
        <f>'Input sheet'!H11</f>
        <v>15.5</v>
      </c>
      <c r="F18" s="186">
        <f t="shared" si="0"/>
        <v>111.7640675</v>
      </c>
      <c r="G18" s="173" t="s">
        <v>69</v>
      </c>
    </row>
    <row r="19" spans="2:12" ht="15.95" customHeight="1">
      <c r="B19" s="174" t="s">
        <v>32</v>
      </c>
      <c r="C19" s="252" t="s">
        <v>82</v>
      </c>
      <c r="D19" s="126">
        <f>'Input sheet'!D20*'Input sheet'!D4</f>
        <v>13.200000000000001</v>
      </c>
      <c r="E19" s="185">
        <f>'Input sheet'!H12</f>
        <v>19.5</v>
      </c>
      <c r="F19" s="172">
        <f t="shared" si="0"/>
        <v>257.40000000000003</v>
      </c>
      <c r="G19" s="173" t="s">
        <v>69</v>
      </c>
      <c r="J19" s="11"/>
    </row>
    <row r="20" spans="2:12" ht="15.95" customHeight="1">
      <c r="B20" s="174" t="s">
        <v>83</v>
      </c>
      <c r="C20" s="252" t="s">
        <v>84</v>
      </c>
      <c r="D20" s="137">
        <f>D5</f>
        <v>66.066000000000003</v>
      </c>
      <c r="E20" s="185">
        <f>'Input sheet'!J20</f>
        <v>3.47</v>
      </c>
      <c r="F20" s="189">
        <f>E20*$D$20</f>
        <v>229.24902000000003</v>
      </c>
      <c r="G20" s="173" t="s">
        <v>69</v>
      </c>
      <c r="K20" s="20"/>
    </row>
    <row r="21" spans="2:12" ht="15.95" customHeight="1">
      <c r="B21" s="174" t="s">
        <v>425</v>
      </c>
      <c r="C21" s="252" t="s">
        <v>85</v>
      </c>
      <c r="D21" s="190">
        <f>'Input sheet'!D4/'Input sheet'!D6</f>
        <v>0.61111111111111116</v>
      </c>
      <c r="E21" s="185">
        <f>'Input sheet'!H17</f>
        <v>322.76</v>
      </c>
      <c r="F21" s="171">
        <f>E21*D21</f>
        <v>197.24222222222224</v>
      </c>
      <c r="G21" s="173" t="s">
        <v>69</v>
      </c>
      <c r="K21" s="20"/>
      <c r="L21" s="21"/>
    </row>
    <row r="22" spans="2:12" ht="15.95" customHeight="1">
      <c r="B22" s="174" t="s">
        <v>86</v>
      </c>
      <c r="C22" s="252" t="s">
        <v>87</v>
      </c>
      <c r="D22" s="137">
        <f>'Input sheet'!D4</f>
        <v>2.2000000000000002</v>
      </c>
      <c r="E22" s="185">
        <f>IF('Input sheet'!J13&gt;0,'Input sheet'!J13,'Input sheet'!H13)</f>
        <v>13</v>
      </c>
      <c r="F22" s="171">
        <f>E22*D22</f>
        <v>28.6</v>
      </c>
      <c r="G22" s="191" t="s">
        <v>69</v>
      </c>
      <c r="K22" s="20"/>
      <c r="L22" s="21"/>
    </row>
    <row r="23" spans="2:12" ht="15.95" customHeight="1">
      <c r="B23" s="192" t="s">
        <v>88</v>
      </c>
      <c r="C23" s="252" t="s">
        <v>84</v>
      </c>
      <c r="D23" s="137">
        <f>D5</f>
        <v>66.066000000000003</v>
      </c>
      <c r="E23" s="185">
        <f>'Input sheet'!J21</f>
        <v>2.2799999999999998</v>
      </c>
      <c r="F23" s="189">
        <f>E23*$D$5</f>
        <v>150.63048000000001</v>
      </c>
      <c r="G23" s="191" t="s">
        <v>69</v>
      </c>
      <c r="K23" s="20"/>
    </row>
    <row r="24" spans="2:12" ht="15.95" customHeight="1">
      <c r="B24" s="174" t="s">
        <v>89</v>
      </c>
      <c r="C24" s="252" t="s">
        <v>84</v>
      </c>
      <c r="D24" s="137">
        <f>D5</f>
        <v>66.066000000000003</v>
      </c>
      <c r="E24" s="185">
        <f>'Input sheet'!J22</f>
        <v>2.41</v>
      </c>
      <c r="F24" s="189">
        <f>E24*$D$5</f>
        <v>159.21906000000001</v>
      </c>
      <c r="G24" s="173" t="s">
        <v>69</v>
      </c>
      <c r="K24" s="20"/>
    </row>
    <row r="25" spans="2:12" ht="15.95" customHeight="1">
      <c r="B25" s="174" t="s">
        <v>90</v>
      </c>
      <c r="C25" s="252" t="s">
        <v>84</v>
      </c>
      <c r="D25" s="137">
        <f>D5</f>
        <v>66.066000000000003</v>
      </c>
      <c r="E25" s="185">
        <f>'Input sheet'!J23</f>
        <v>2.41</v>
      </c>
      <c r="F25" s="189">
        <f>E25*$D$5</f>
        <v>159.21906000000001</v>
      </c>
      <c r="G25" s="173" t="s">
        <v>69</v>
      </c>
      <c r="K25" s="20"/>
    </row>
    <row r="26" spans="2:12" ht="15.95" customHeight="1">
      <c r="B26" s="174" t="s">
        <v>39</v>
      </c>
      <c r="C26" s="254" t="s">
        <v>91</v>
      </c>
      <c r="D26" s="193">
        <v>6</v>
      </c>
      <c r="E26" s="194">
        <f>(1+'Input sheet'!H14)^(1/12) - 1</f>
        <v>6.2396814612857288E-3</v>
      </c>
      <c r="F26" s="195">
        <f>SUM(F12:F25)*(1+E26)^D26 - SUM(F12:F25)</f>
        <v>103.94066905352202</v>
      </c>
      <c r="G26" s="173" t="s">
        <v>69</v>
      </c>
      <c r="I26" s="11"/>
    </row>
    <row r="27" spans="2:12" ht="15.95" customHeight="1">
      <c r="B27" s="177" t="s">
        <v>92</v>
      </c>
      <c r="C27" s="125"/>
      <c r="D27" s="178"/>
      <c r="E27" s="120"/>
      <c r="F27" s="179">
        <f>SUM(F12:F26)</f>
        <v>2837.2811502043155</v>
      </c>
      <c r="G27" s="173" t="s">
        <v>69</v>
      </c>
      <c r="H27" s="22"/>
      <c r="I27" s="11"/>
    </row>
    <row r="28" spans="2:12" ht="15.95" customHeight="1">
      <c r="B28" s="180"/>
      <c r="C28" s="125"/>
      <c r="D28" s="178"/>
      <c r="E28" s="125"/>
      <c r="F28" s="124"/>
      <c r="G28" s="196"/>
      <c r="I28" s="18"/>
    </row>
    <row r="29" spans="2:12" ht="15.95" customHeight="1">
      <c r="B29" s="182" t="s">
        <v>93</v>
      </c>
      <c r="C29" s="125"/>
      <c r="D29" s="178"/>
      <c r="E29" s="125"/>
      <c r="F29" s="168"/>
      <c r="G29" s="197"/>
      <c r="I29" s="10"/>
    </row>
    <row r="30" spans="2:12" ht="15.95" customHeight="1">
      <c r="B30" s="174" t="s">
        <v>94</v>
      </c>
      <c r="C30" s="252" t="s">
        <v>84</v>
      </c>
      <c r="D30" s="137">
        <f>D5</f>
        <v>66.066000000000003</v>
      </c>
      <c r="E30" s="198">
        <v>0.86</v>
      </c>
      <c r="F30" s="189">
        <f>E30*$D$30</f>
        <v>56.816760000000002</v>
      </c>
      <c r="G30" s="173" t="s">
        <v>69</v>
      </c>
      <c r="I30" s="11"/>
      <c r="J30" s="11"/>
      <c r="K30" s="20"/>
    </row>
    <row r="31" spans="2:12" ht="15.95" customHeight="1">
      <c r="B31" s="174" t="s">
        <v>95</v>
      </c>
      <c r="C31" s="252" t="s">
        <v>84</v>
      </c>
      <c r="D31" s="137">
        <f>D5</f>
        <v>66.066000000000003</v>
      </c>
      <c r="E31" s="198">
        <f>14.31-F32/D5</f>
        <v>13.955807223079951</v>
      </c>
      <c r="F31" s="189">
        <f>E31*$D$31</f>
        <v>922.00436000000013</v>
      </c>
      <c r="G31" s="173" t="s">
        <v>69</v>
      </c>
      <c r="I31" s="11"/>
      <c r="J31" s="11"/>
      <c r="K31" s="20"/>
    </row>
    <row r="32" spans="2:12" ht="15.95" customHeight="1">
      <c r="B32" s="174" t="s">
        <v>474</v>
      </c>
      <c r="C32" s="199"/>
      <c r="D32" s="199"/>
      <c r="E32" s="200"/>
      <c r="F32" s="201">
        <f>'Input sheet'!H15*'Input sheet'!H17</f>
        <v>23.400099999999998</v>
      </c>
      <c r="G32" s="173" t="s">
        <v>69</v>
      </c>
      <c r="I32" s="11"/>
    </row>
    <row r="33" spans="2:9" ht="15.95" customHeight="1">
      <c r="B33" s="177" t="s">
        <v>96</v>
      </c>
      <c r="C33" s="125"/>
      <c r="D33" s="120"/>
      <c r="E33" s="120"/>
      <c r="F33" s="179">
        <f>SUM(F30:F32)</f>
        <v>1002.2212200000001</v>
      </c>
      <c r="G33" s="173" t="s">
        <v>69</v>
      </c>
      <c r="H33" s="22"/>
      <c r="I33" s="11"/>
    </row>
    <row r="34" spans="2:9" ht="15.95" customHeight="1">
      <c r="B34" s="202"/>
      <c r="C34" s="125"/>
      <c r="D34" s="120"/>
      <c r="E34" s="120"/>
      <c r="F34" s="179"/>
      <c r="G34" s="173"/>
      <c r="I34" s="11"/>
    </row>
    <row r="35" spans="2:9" ht="15.95" customHeight="1">
      <c r="B35" s="202" t="s">
        <v>97</v>
      </c>
      <c r="C35" s="125"/>
      <c r="D35" s="120"/>
      <c r="E35" s="120"/>
      <c r="F35" s="179">
        <f>F33+F27</f>
        <v>3839.5023702043154</v>
      </c>
      <c r="G35" s="173" t="s">
        <v>69</v>
      </c>
      <c r="I35" s="11"/>
    </row>
    <row r="36" spans="2:9" ht="15.95" customHeight="1">
      <c r="B36" s="203"/>
      <c r="C36" s="204"/>
      <c r="D36" s="205"/>
      <c r="E36" s="204"/>
      <c r="F36" s="204"/>
      <c r="G36" s="206"/>
      <c r="I36" s="18"/>
    </row>
    <row r="37" spans="2:9" ht="15.95" customHeight="1">
      <c r="B37" s="207" t="s">
        <v>98</v>
      </c>
      <c r="C37" s="120"/>
      <c r="D37" s="120"/>
      <c r="E37" s="125"/>
      <c r="F37" s="179">
        <f>F8-F27</f>
        <v>1399.9840609067955</v>
      </c>
      <c r="G37" s="173" t="s">
        <v>69</v>
      </c>
      <c r="I37" s="11"/>
    </row>
    <row r="38" spans="2:9" ht="15.95" customHeight="1" thickBot="1">
      <c r="B38" s="208" t="s">
        <v>99</v>
      </c>
      <c r="C38" s="209"/>
      <c r="D38" s="209"/>
      <c r="E38" s="210"/>
      <c r="F38" s="211">
        <f>F8-F35</f>
        <v>397.76284090679565</v>
      </c>
      <c r="G38" s="212" t="s">
        <v>69</v>
      </c>
      <c r="I38" s="11"/>
    </row>
    <row r="39" spans="2:9" ht="15.95" customHeight="1">
      <c r="B39" s="124"/>
      <c r="C39" s="125"/>
      <c r="D39" s="125"/>
      <c r="E39" s="125"/>
      <c r="F39" s="127"/>
      <c r="G39" s="127"/>
      <c r="I39" s="10"/>
    </row>
    <row r="40" spans="2:9" ht="15.95" customHeight="1">
      <c r="B40" s="213"/>
      <c r="C40" s="124"/>
      <c r="D40" s="124"/>
      <c r="E40" s="125"/>
      <c r="F40" s="214"/>
      <c r="G40" s="214"/>
      <c r="I40" s="11"/>
    </row>
    <row r="41" spans="2:9" ht="15.95" customHeight="1" thickBot="1">
      <c r="B41" s="120"/>
      <c r="C41" s="120"/>
      <c r="D41" s="120"/>
      <c r="E41" s="120"/>
      <c r="F41" s="120"/>
      <c r="G41" s="120"/>
    </row>
    <row r="42" spans="2:9" ht="15.95" customHeight="1">
      <c r="B42" s="215" t="s">
        <v>482</v>
      </c>
      <c r="C42" s="216"/>
      <c r="D42" s="216"/>
      <c r="E42" s="216"/>
      <c r="F42" s="217"/>
      <c r="G42" s="218"/>
    </row>
    <row r="43" spans="2:9" ht="15.95" customHeight="1">
      <c r="B43" s="219"/>
      <c r="C43" s="218"/>
      <c r="D43" s="218"/>
      <c r="E43" s="218"/>
      <c r="F43" s="220"/>
      <c r="G43" s="218"/>
    </row>
    <row r="44" spans="2:9" ht="15.95" customHeight="1">
      <c r="B44" s="221" t="s">
        <v>460</v>
      </c>
      <c r="C44" s="222" t="s">
        <v>62</v>
      </c>
      <c r="D44" s="222" t="s">
        <v>446</v>
      </c>
      <c r="E44" s="222"/>
      <c r="F44" s="223" t="s">
        <v>447</v>
      </c>
      <c r="G44" s="218"/>
    </row>
    <row r="45" spans="2:9" ht="15.95" customHeight="1">
      <c r="B45" s="224" t="s">
        <v>448</v>
      </c>
      <c r="C45" s="225">
        <f>'Input sheet'!D15</f>
        <v>280</v>
      </c>
      <c r="D45" s="256" t="s">
        <v>477</v>
      </c>
      <c r="E45" s="256"/>
      <c r="F45" s="226">
        <f>'Input sheet'!J25</f>
        <v>61.7</v>
      </c>
      <c r="G45" s="218"/>
    </row>
    <row r="46" spans="2:9" ht="15.95" customHeight="1">
      <c r="B46" s="224" t="s">
        <v>449</v>
      </c>
      <c r="C46" s="225">
        <f>'Input sheet'!D17</f>
        <v>400</v>
      </c>
      <c r="D46" s="256" t="s">
        <v>476</v>
      </c>
      <c r="E46" s="256"/>
      <c r="F46" s="226">
        <f>'Input sheet'!H18</f>
        <v>52.445</v>
      </c>
      <c r="G46" s="218"/>
    </row>
    <row r="47" spans="2:9" ht="15.95" customHeight="1">
      <c r="B47" s="224" t="s">
        <v>450</v>
      </c>
      <c r="C47" s="225">
        <f>'Input sheet'!D16</f>
        <v>280</v>
      </c>
      <c r="D47" s="256" t="s">
        <v>485</v>
      </c>
      <c r="E47" s="256"/>
      <c r="F47" s="226">
        <f>'Input sheet'!H17</f>
        <v>322.76</v>
      </c>
      <c r="G47" s="218"/>
    </row>
    <row r="48" spans="2:9" ht="15.95" customHeight="1">
      <c r="B48" s="224" t="s">
        <v>466</v>
      </c>
      <c r="C48" s="227">
        <f>D19</f>
        <v>13.200000000000001</v>
      </c>
      <c r="D48" s="256" t="s">
        <v>484</v>
      </c>
      <c r="E48" s="256"/>
      <c r="F48" s="226">
        <f>'Input sheet'!H12</f>
        <v>19.5</v>
      </c>
      <c r="G48" s="218"/>
    </row>
    <row r="49" spans="2:8" ht="15.95" customHeight="1">
      <c r="B49" s="224" t="s">
        <v>24</v>
      </c>
      <c r="C49" s="227">
        <f>'Input sheet'!D7</f>
        <v>24.200000000000003</v>
      </c>
      <c r="D49" s="257" t="s">
        <v>452</v>
      </c>
      <c r="E49" s="257"/>
      <c r="F49" s="226">
        <f>'Input sheet'!H11</f>
        <v>15.5</v>
      </c>
      <c r="G49" s="218"/>
    </row>
    <row r="50" spans="2:8" ht="15.95" customHeight="1">
      <c r="B50" s="224" t="s">
        <v>461</v>
      </c>
      <c r="C50" s="227">
        <f>D7</f>
        <v>4.8</v>
      </c>
      <c r="D50" s="258" t="s">
        <v>469</v>
      </c>
      <c r="E50" s="258"/>
      <c r="F50" s="226">
        <f>E7</f>
        <v>9.77</v>
      </c>
      <c r="G50" s="218"/>
    </row>
    <row r="51" spans="2:8" ht="15.95" customHeight="1">
      <c r="B51" s="228" t="s">
        <v>467</v>
      </c>
      <c r="C51" s="229">
        <f>'Input sheet'!D10</f>
        <v>0.05</v>
      </c>
      <c r="D51" s="230"/>
      <c r="E51" s="231"/>
      <c r="F51" s="232"/>
      <c r="G51" s="120"/>
    </row>
    <row r="52" spans="2:8" ht="15.95" customHeight="1">
      <c r="B52" s="228" t="s">
        <v>468</v>
      </c>
      <c r="C52" s="233">
        <f>'Input sheet'!D9</f>
        <v>0.11</v>
      </c>
      <c r="D52" s="230"/>
      <c r="E52" s="231"/>
      <c r="F52" s="232"/>
      <c r="G52" s="120"/>
    </row>
    <row r="53" spans="2:8" ht="15.95" customHeight="1" thickBot="1">
      <c r="B53" s="234" t="s">
        <v>465</v>
      </c>
      <c r="C53" s="235">
        <f>'Input sheet'!H14</f>
        <v>7.7499999999999999E-2</v>
      </c>
      <c r="D53" s="237"/>
      <c r="E53" s="237"/>
      <c r="F53" s="238"/>
      <c r="G53" s="218"/>
    </row>
    <row r="54" spans="2:8" ht="15.95" customHeight="1">
      <c r="B54" s="239"/>
      <c r="C54" s="218"/>
      <c r="D54" s="218"/>
      <c r="E54" s="218"/>
      <c r="F54" s="240"/>
      <c r="G54" s="218"/>
    </row>
    <row r="55" spans="2:8" ht="15.95" customHeight="1">
      <c r="B55" s="239"/>
      <c r="C55" s="218"/>
      <c r="D55" s="218"/>
      <c r="E55" s="218"/>
      <c r="F55" s="218"/>
      <c r="G55" s="218"/>
    </row>
    <row r="56" spans="2:8" ht="15.95" customHeight="1" thickBot="1">
      <c r="B56" s="241"/>
      <c r="C56" s="242"/>
      <c r="D56" s="242"/>
      <c r="E56" s="242"/>
      <c r="F56" s="242"/>
      <c r="G56" s="242"/>
    </row>
    <row r="57" spans="2:8" ht="15.95" customHeight="1">
      <c r="B57" s="255" t="s">
        <v>483</v>
      </c>
      <c r="C57" s="243"/>
      <c r="D57" s="243"/>
      <c r="E57" s="243"/>
      <c r="F57" s="244"/>
      <c r="G57" s="262"/>
      <c r="H57" s="261"/>
    </row>
    <row r="58" spans="2:8" ht="15.95" customHeight="1">
      <c r="B58" s="245"/>
      <c r="C58" s="262"/>
      <c r="D58" s="262"/>
      <c r="E58" s="262"/>
      <c r="F58" s="246"/>
      <c r="G58" s="262"/>
      <c r="H58" s="261"/>
    </row>
    <row r="59" spans="2:8" ht="15.95" customHeight="1">
      <c r="B59" s="221" t="s">
        <v>509</v>
      </c>
      <c r="C59" s="263" t="s">
        <v>454</v>
      </c>
      <c r="D59" s="259" t="s">
        <v>447</v>
      </c>
      <c r="E59" s="259" t="s">
        <v>508</v>
      </c>
      <c r="F59" s="25"/>
    </row>
    <row r="60" spans="2:8" ht="15.95" customHeight="1">
      <c r="B60" s="247" t="s">
        <v>74</v>
      </c>
      <c r="C60" s="264">
        <f>'Farrow-Finish'!D12</f>
        <v>12900</v>
      </c>
      <c r="D60" s="260">
        <f>E12</f>
        <v>8.3928571428571436E-2</v>
      </c>
      <c r="E60" s="260">
        <f>C60*D60</f>
        <v>1082.6785714285716</v>
      </c>
      <c r="F60" s="25"/>
    </row>
    <row r="61" spans="2:8" ht="15.95" customHeight="1">
      <c r="B61" s="247" t="s">
        <v>455</v>
      </c>
      <c r="C61" s="264">
        <f>'Farrow-Finish'!D13</f>
        <v>1020</v>
      </c>
      <c r="D61" s="260">
        <f>E13</f>
        <v>0.185</v>
      </c>
      <c r="E61" s="260">
        <f>C61*D61</f>
        <v>188.7</v>
      </c>
      <c r="F61" s="25"/>
    </row>
    <row r="62" spans="2:8" ht="15.95" customHeight="1">
      <c r="B62" s="247" t="s">
        <v>436</v>
      </c>
      <c r="C62" s="264">
        <f>'Farrow-Finish'!D14</f>
        <v>300</v>
      </c>
      <c r="D62" s="260">
        <f>E14</f>
        <v>8.5500000000000007E-2</v>
      </c>
      <c r="E62" s="260">
        <f>C62*D62</f>
        <v>25.650000000000002</v>
      </c>
      <c r="F62" s="25"/>
    </row>
    <row r="63" spans="2:8" ht="15.95" customHeight="1">
      <c r="B63" s="247" t="s">
        <v>456</v>
      </c>
      <c r="C63" s="264">
        <f>'Farrow-Finish'!D15</f>
        <v>150</v>
      </c>
      <c r="D63" s="260">
        <f>E15</f>
        <v>0.5</v>
      </c>
      <c r="E63" s="260">
        <f>C63*D63</f>
        <v>75</v>
      </c>
      <c r="F63" s="25"/>
    </row>
    <row r="64" spans="2:8" ht="15.95" customHeight="1">
      <c r="B64" s="247" t="s">
        <v>78</v>
      </c>
      <c r="C64" s="264">
        <f>'Farrow-Finish'!D16</f>
        <v>48.97</v>
      </c>
      <c r="D64" s="260">
        <f>E16</f>
        <v>0.4</v>
      </c>
      <c r="E64" s="260">
        <f>C64*D64</f>
        <v>19.588000000000001</v>
      </c>
      <c r="F64" s="25"/>
    </row>
    <row r="65" spans="2:9" ht="15.95" customHeight="1" thickBot="1">
      <c r="B65" s="248" t="s">
        <v>79</v>
      </c>
      <c r="C65" s="249">
        <f>'Farrow-Finish'!D17</f>
        <v>2.2000000000000002</v>
      </c>
      <c r="D65" s="250">
        <f>E17</f>
        <v>22</v>
      </c>
      <c r="E65" s="250">
        <f>C65*D65</f>
        <v>48.400000000000006</v>
      </c>
      <c r="F65" s="265"/>
      <c r="H65" s="58"/>
      <c r="I65" s="58"/>
    </row>
    <row r="66" spans="2:9">
      <c r="B66" s="59"/>
      <c r="C66" s="59"/>
      <c r="D66" s="59"/>
      <c r="E66" s="59"/>
      <c r="F66" s="59"/>
      <c r="G66" s="59"/>
      <c r="H66" s="58"/>
      <c r="I66" s="58"/>
    </row>
    <row r="67" spans="2:9" hidden="1">
      <c r="B67" s="58"/>
      <c r="C67" s="58"/>
      <c r="D67" s="58"/>
      <c r="E67" s="58"/>
      <c r="F67" s="58"/>
      <c r="G67" s="58"/>
      <c r="H67" s="58"/>
      <c r="I67" s="58"/>
    </row>
    <row r="68" spans="2:9" hidden="1">
      <c r="B68" s="58"/>
      <c r="C68" s="58"/>
      <c r="D68" s="58"/>
      <c r="E68" s="58"/>
      <c r="F68" s="58"/>
      <c r="G68" s="58"/>
      <c r="H68" s="58"/>
      <c r="I68" s="58"/>
    </row>
    <row r="69" spans="2:9" hidden="1">
      <c r="B69" s="58"/>
      <c r="C69" s="58"/>
      <c r="D69" s="58"/>
      <c r="E69" s="58"/>
      <c r="F69" s="58"/>
      <c r="G69" s="58"/>
      <c r="H69" s="58"/>
      <c r="I69" s="58"/>
    </row>
    <row r="70" spans="2:9" hidden="1">
      <c r="B70" s="58"/>
      <c r="C70" s="58"/>
      <c r="D70" s="58"/>
      <c r="E70" s="58"/>
      <c r="F70" s="58"/>
      <c r="G70" s="58"/>
      <c r="H70" s="58"/>
      <c r="I70" s="58"/>
    </row>
  </sheetData>
  <mergeCells count="8">
    <mergeCell ref="D48:E48"/>
    <mergeCell ref="D49:E49"/>
    <mergeCell ref="D50:E50"/>
    <mergeCell ref="B2:C2"/>
    <mergeCell ref="B1:G1"/>
    <mergeCell ref="D45:E45"/>
    <mergeCell ref="D46:E46"/>
    <mergeCell ref="D47:E47"/>
  </mergeCells>
  <pageMargins left="0.7" right="0.7" top="0.75" bottom="0.75" header="0.3" footer="0.3"/>
  <pageSetup scale="85" orientation="portrait" r:id="rId1"/>
  <headerFooter>
    <oddFooter>&amp;C&amp;"Verdana,Regular"&amp;8The Crop Budget Generator is a product of the Food and Agricultural Policy Research Institute at the University of Missouri
www.fapri.missouri.edu</oddFooter>
  </headerFooter>
  <ignoredErrors>
    <ignoredError sqref="E13:F16 E23:F25 E20 F21 E22 E18:F19 F17" unlockedFormula="1"/>
    <ignoredError sqref="F20" formula="1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B0A3-51BA-4088-9A94-56AC5912FCFF}">
  <dimension ref="B1:K1048549"/>
  <sheetViews>
    <sheetView topLeftCell="A35" zoomScaleNormal="100" workbookViewId="0">
      <selection activeCell="B59" sqref="B59"/>
    </sheetView>
  </sheetViews>
  <sheetFormatPr defaultColWidth="0" defaultRowHeight="12.75" zeroHeight="1"/>
  <cols>
    <col min="1" max="1" width="2.625" style="9" customWidth="1"/>
    <col min="2" max="2" width="31.125" style="9" customWidth="1"/>
    <col min="3" max="3" width="17.125" style="9" customWidth="1"/>
    <col min="4" max="4" width="13.125" style="9" customWidth="1"/>
    <col min="5" max="5" width="14.875" style="9" customWidth="1"/>
    <col min="6" max="6" width="17.5" style="9" customWidth="1"/>
    <col min="7" max="7" width="14.5" style="9" customWidth="1"/>
    <col min="8" max="8" width="2.625" style="9" customWidth="1"/>
    <col min="9" max="11" width="0" style="9" hidden="1"/>
    <col min="12" max="16384" width="9" style="9" hidden="1"/>
  </cols>
  <sheetData>
    <row r="1" spans="2:11" ht="20.25" customHeight="1" thickBot="1">
      <c r="B1" s="105" t="s">
        <v>421</v>
      </c>
      <c r="C1" s="106"/>
      <c r="D1" s="106"/>
      <c r="E1" s="106"/>
      <c r="F1" s="106"/>
      <c r="G1" s="106"/>
      <c r="H1" s="46"/>
    </row>
    <row r="2" spans="2:11" ht="15.95" customHeight="1">
      <c r="B2" s="47"/>
      <c r="C2" s="15"/>
      <c r="E2" s="11"/>
      <c r="G2" s="25"/>
      <c r="H2" s="16"/>
    </row>
    <row r="3" spans="2:11" ht="15.95" customHeight="1">
      <c r="B3" s="162"/>
      <c r="C3" s="163" t="s">
        <v>61</v>
      </c>
      <c r="D3" s="163" t="s">
        <v>62</v>
      </c>
      <c r="E3" s="164" t="s">
        <v>63</v>
      </c>
      <c r="F3" s="164" t="s">
        <v>64</v>
      </c>
      <c r="G3" s="165" t="s">
        <v>65</v>
      </c>
      <c r="H3" s="16"/>
    </row>
    <row r="4" spans="2:11" ht="15.95" customHeight="1">
      <c r="B4" s="166" t="s">
        <v>66</v>
      </c>
      <c r="C4" s="167"/>
      <c r="D4" s="167"/>
      <c r="E4" s="168"/>
      <c r="F4" s="168"/>
      <c r="G4" s="280"/>
      <c r="H4" s="16"/>
    </row>
    <row r="5" spans="2:11" ht="15.95" customHeight="1">
      <c r="B5" s="170" t="s">
        <v>422</v>
      </c>
      <c r="C5" s="282" t="s">
        <v>423</v>
      </c>
      <c r="D5" s="126">
        <f>'Input sheet'!D7*(1-'Input sheet'!D11)</f>
        <v>23.595000000000002</v>
      </c>
      <c r="E5" s="171">
        <f>'Input sheet'!I26</f>
        <v>65.5</v>
      </c>
      <c r="F5" s="195">
        <f>D5*E5</f>
        <v>1545.4725000000001</v>
      </c>
      <c r="G5" s="173" t="s">
        <v>69</v>
      </c>
      <c r="H5" s="11"/>
    </row>
    <row r="6" spans="2:11" ht="15.95" customHeight="1">
      <c r="B6" s="174" t="s">
        <v>70</v>
      </c>
      <c r="C6" s="282" t="s">
        <v>68</v>
      </c>
      <c r="D6" s="126">
        <f>'Input sheet'!D17/100*D21*(1-'Input sheet'!D9)</f>
        <v>2.1755555555555559</v>
      </c>
      <c r="E6" s="171">
        <f>'Input sheet'!H18</f>
        <v>52.445</v>
      </c>
      <c r="F6" s="172">
        <f>D6*E6</f>
        <v>114.09701111111113</v>
      </c>
      <c r="G6" s="173" t="s">
        <v>69</v>
      </c>
      <c r="H6" s="11"/>
    </row>
    <row r="7" spans="2:11" ht="15.95" customHeight="1">
      <c r="B7" s="174" t="s">
        <v>459</v>
      </c>
      <c r="C7" s="252" t="s">
        <v>462</v>
      </c>
      <c r="D7" s="125">
        <v>1.47</v>
      </c>
      <c r="E7" s="175">
        <v>3.22</v>
      </c>
      <c r="F7" s="176">
        <f>D7*E7</f>
        <v>4.7334000000000005</v>
      </c>
      <c r="G7" s="173" t="s">
        <v>69</v>
      </c>
      <c r="H7" s="11"/>
    </row>
    <row r="8" spans="2:11" ht="15.95" customHeight="1">
      <c r="B8" s="177" t="s">
        <v>71</v>
      </c>
      <c r="C8" s="283"/>
      <c r="D8" s="266"/>
      <c r="E8" s="178"/>
      <c r="F8" s="179">
        <f>SUM(F5:F7)</f>
        <v>1664.3029111111114</v>
      </c>
      <c r="G8" s="173" t="s">
        <v>69</v>
      </c>
      <c r="H8" s="18"/>
    </row>
    <row r="9" spans="2:11" ht="15.95" customHeight="1">
      <c r="B9" s="180"/>
      <c r="C9" s="157"/>
      <c r="D9" s="124"/>
      <c r="E9" s="125"/>
      <c r="F9" s="125"/>
      <c r="G9" s="161"/>
      <c r="H9" s="18"/>
    </row>
    <row r="10" spans="2:11" ht="15.95" customHeight="1">
      <c r="B10" s="182" t="s">
        <v>72</v>
      </c>
      <c r="C10" s="284"/>
      <c r="D10" s="213"/>
      <c r="E10" s="168"/>
      <c r="F10" s="168"/>
      <c r="G10" s="161"/>
      <c r="H10" s="11"/>
    </row>
    <row r="11" spans="2:11" ht="15.95" customHeight="1">
      <c r="B11" s="174" t="s">
        <v>73</v>
      </c>
      <c r="C11" s="285"/>
      <c r="D11" s="199"/>
      <c r="E11" s="127"/>
      <c r="F11" s="195">
        <f>SUMPRODUCT(D12:D18,E12:E18)</f>
        <v>457.99558571428577</v>
      </c>
      <c r="G11" s="173" t="s">
        <v>69</v>
      </c>
      <c r="H11" s="11"/>
    </row>
    <row r="12" spans="2:11" ht="15.95" customHeight="1">
      <c r="B12" s="183" t="s">
        <v>74</v>
      </c>
      <c r="C12" s="252" t="s">
        <v>75</v>
      </c>
      <c r="D12" s="138">
        <v>2586</v>
      </c>
      <c r="E12" s="267">
        <f>'Input sheet'!H4/'Input sheet'!D27</f>
        <v>8.3928571428571436E-2</v>
      </c>
      <c r="F12" s="186">
        <f t="shared" ref="F12:F18" si="0">E12*D12</f>
        <v>217.03928571428574</v>
      </c>
      <c r="G12" s="173" t="s">
        <v>69</v>
      </c>
      <c r="H12" s="11"/>
    </row>
    <row r="13" spans="2:11" ht="15.95" customHeight="1">
      <c r="B13" s="183" t="s">
        <v>76</v>
      </c>
      <c r="C13" s="252" t="s">
        <v>75</v>
      </c>
      <c r="D13" s="138">
        <v>605</v>
      </c>
      <c r="E13" s="127">
        <f>'Input sheet'!H5/2000</f>
        <v>0.185</v>
      </c>
      <c r="F13" s="186">
        <f t="shared" si="0"/>
        <v>111.925</v>
      </c>
      <c r="G13" s="173" t="s">
        <v>69</v>
      </c>
      <c r="H13" s="11"/>
    </row>
    <row r="14" spans="2:11" ht="15.95" customHeight="1">
      <c r="B14" s="183" t="s">
        <v>475</v>
      </c>
      <c r="C14" s="252" t="s">
        <v>75</v>
      </c>
      <c r="D14" s="138">
        <v>91</v>
      </c>
      <c r="E14" s="127">
        <f>'Input sheet'!H6/2000</f>
        <v>8.5500000000000007E-2</v>
      </c>
      <c r="F14" s="186">
        <f t="shared" si="0"/>
        <v>7.7805000000000009</v>
      </c>
      <c r="G14" s="173" t="s">
        <v>69</v>
      </c>
      <c r="H14" s="11"/>
      <c r="K14" s="22"/>
    </row>
    <row r="15" spans="2:11" ht="15.95" customHeight="1">
      <c r="B15" s="183" t="s">
        <v>77</v>
      </c>
      <c r="C15" s="252" t="s">
        <v>75</v>
      </c>
      <c r="D15" s="138">
        <v>54</v>
      </c>
      <c r="E15" s="127">
        <f>'Input sheet'!H8</f>
        <v>0.5</v>
      </c>
      <c r="F15" s="186">
        <f t="shared" si="0"/>
        <v>27</v>
      </c>
      <c r="G15" s="173" t="s">
        <v>69</v>
      </c>
      <c r="H15" s="11"/>
    </row>
    <row r="16" spans="2:11" ht="15.95" customHeight="1">
      <c r="B16" s="183" t="s">
        <v>78</v>
      </c>
      <c r="C16" s="252" t="s">
        <v>75</v>
      </c>
      <c r="D16" s="138">
        <v>49</v>
      </c>
      <c r="E16" s="127">
        <f>'Input sheet'!H10</f>
        <v>0.4</v>
      </c>
      <c r="F16" s="186">
        <f t="shared" si="0"/>
        <v>19.600000000000001</v>
      </c>
      <c r="G16" s="173" t="s">
        <v>69</v>
      </c>
      <c r="H16" s="11"/>
    </row>
    <row r="17" spans="2:9" ht="15.95" customHeight="1">
      <c r="B17" s="183" t="s">
        <v>79</v>
      </c>
      <c r="C17" s="252" t="s">
        <v>492</v>
      </c>
      <c r="D17" s="268">
        <f>'Input sheet'!D4</f>
        <v>2.2000000000000002</v>
      </c>
      <c r="E17" s="127">
        <f>'Input sheet'!I19</f>
        <v>22</v>
      </c>
      <c r="F17" s="186">
        <f t="shared" si="0"/>
        <v>48.400000000000006</v>
      </c>
      <c r="G17" s="173" t="s">
        <v>69</v>
      </c>
      <c r="H17" s="11"/>
    </row>
    <row r="18" spans="2:9" ht="15.95" customHeight="1">
      <c r="B18" s="183" t="s">
        <v>80</v>
      </c>
      <c r="C18" s="252" t="s">
        <v>81</v>
      </c>
      <c r="D18" s="178">
        <f>SUM(D12:D17)/2000</f>
        <v>1.6936</v>
      </c>
      <c r="E18" s="127">
        <f>'Input sheet'!H11</f>
        <v>15.5</v>
      </c>
      <c r="F18" s="186">
        <f t="shared" si="0"/>
        <v>26.250799999999998</v>
      </c>
      <c r="G18" s="173" t="s">
        <v>69</v>
      </c>
      <c r="H18" s="11"/>
    </row>
    <row r="19" spans="2:9" ht="15.95" customHeight="1">
      <c r="B19" s="174" t="s">
        <v>32</v>
      </c>
      <c r="C19" s="252" t="s">
        <v>82</v>
      </c>
      <c r="D19" s="269">
        <f>'Input sheet'!D21*'Input sheet'!D4</f>
        <v>12.100000000000001</v>
      </c>
      <c r="E19" s="127">
        <f>'Input sheet'!H12</f>
        <v>19.5</v>
      </c>
      <c r="F19" s="195">
        <f>D19*E19</f>
        <v>235.95000000000002</v>
      </c>
      <c r="G19" s="173" t="s">
        <v>69</v>
      </c>
      <c r="H19" s="11"/>
    </row>
    <row r="20" spans="2:9" ht="15.95" customHeight="1">
      <c r="B20" s="174" t="s">
        <v>83</v>
      </c>
      <c r="C20" s="252" t="s">
        <v>424</v>
      </c>
      <c r="D20" s="125">
        <f>'Input sheet'!D18</f>
        <v>11.797500000000003</v>
      </c>
      <c r="E20" s="127">
        <f>'Input sheet'!I20</f>
        <v>11.275</v>
      </c>
      <c r="F20" s="189">
        <f>D20*E20</f>
        <v>133.01681250000004</v>
      </c>
      <c r="G20" s="173" t="s">
        <v>69</v>
      </c>
      <c r="H20" s="49"/>
    </row>
    <row r="21" spans="2:9" ht="15.95" customHeight="1">
      <c r="B21" s="174" t="s">
        <v>425</v>
      </c>
      <c r="C21" s="252" t="s">
        <v>85</v>
      </c>
      <c r="D21" s="190">
        <f>'Input sheet'!D4/'Input sheet'!D6</f>
        <v>0.61111111111111116</v>
      </c>
      <c r="E21" s="171">
        <f>'Input sheet'!H17</f>
        <v>322.76</v>
      </c>
      <c r="F21" s="189">
        <f>E21*D21</f>
        <v>197.24222222222224</v>
      </c>
      <c r="G21" s="173" t="s">
        <v>69</v>
      </c>
    </row>
    <row r="22" spans="2:9" ht="15.95" customHeight="1">
      <c r="B22" s="174" t="s">
        <v>86</v>
      </c>
      <c r="C22" s="252" t="s">
        <v>87</v>
      </c>
      <c r="D22" s="120">
        <f>'Input sheet'!D4</f>
        <v>2.2000000000000002</v>
      </c>
      <c r="E22" s="171">
        <f>'Input sheet'!H13</f>
        <v>13</v>
      </c>
      <c r="F22" s="189">
        <f>E22*D22</f>
        <v>28.6</v>
      </c>
      <c r="G22" s="191" t="s">
        <v>69</v>
      </c>
    </row>
    <row r="23" spans="2:9" ht="15.95" customHeight="1">
      <c r="B23" s="174" t="s">
        <v>88</v>
      </c>
      <c r="C23" s="251" t="s">
        <v>48</v>
      </c>
      <c r="D23" s="270">
        <f>'Input sheet'!$D$18</f>
        <v>11.797500000000003</v>
      </c>
      <c r="E23" s="171">
        <f>'Input sheet'!I21</f>
        <v>5.7539999999999996</v>
      </c>
      <c r="F23" s="189">
        <f>E23*D23</f>
        <v>67.882815000000008</v>
      </c>
      <c r="G23" s="191" t="s">
        <v>69</v>
      </c>
      <c r="H23" s="11"/>
    </row>
    <row r="24" spans="2:9" ht="15.95" customHeight="1">
      <c r="B24" s="174" t="s">
        <v>89</v>
      </c>
      <c r="C24" s="251" t="s">
        <v>48</v>
      </c>
      <c r="D24" s="270">
        <f>'Input sheet'!$D$18</f>
        <v>11.797500000000003</v>
      </c>
      <c r="E24" s="171">
        <f>'Input sheet'!I22</f>
        <v>5.9409999999999998</v>
      </c>
      <c r="F24" s="189">
        <f t="shared" ref="F24:F25" si="1">E24*D24</f>
        <v>70.088947500000017</v>
      </c>
      <c r="G24" s="173" t="s">
        <v>69</v>
      </c>
      <c r="H24" s="11"/>
    </row>
    <row r="25" spans="2:9" ht="15.95" customHeight="1">
      <c r="B25" s="174" t="s">
        <v>90</v>
      </c>
      <c r="C25" s="251" t="s">
        <v>48</v>
      </c>
      <c r="D25" s="270">
        <f>'Input sheet'!$D$18</f>
        <v>11.797500000000003</v>
      </c>
      <c r="E25" s="171">
        <f>'Input sheet'!I23</f>
        <v>2.12</v>
      </c>
      <c r="F25" s="189">
        <f t="shared" si="1"/>
        <v>25.010700000000007</v>
      </c>
      <c r="G25" s="173" t="s">
        <v>69</v>
      </c>
      <c r="H25" s="11"/>
    </row>
    <row r="26" spans="2:9" ht="15.95" customHeight="1">
      <c r="B26" s="174" t="s">
        <v>39</v>
      </c>
      <c r="C26" s="254" t="s">
        <v>91</v>
      </c>
      <c r="D26" s="271">
        <v>3.5</v>
      </c>
      <c r="E26" s="194">
        <f>(1+'Input sheet'!H14)^(1/12) - 1</f>
        <v>6.2396814612857288E-3</v>
      </c>
      <c r="F26" s="201">
        <f>SUM(F12:F25)*(1+E26)^D26 - SUM(F12:F25)</f>
        <v>26.759171637757163</v>
      </c>
      <c r="G26" s="173" t="s">
        <v>69</v>
      </c>
      <c r="H26" s="11"/>
    </row>
    <row r="27" spans="2:9" ht="15.95" customHeight="1">
      <c r="B27" s="177" t="s">
        <v>92</v>
      </c>
      <c r="C27" s="157"/>
      <c r="D27" s="266"/>
      <c r="E27" s="125"/>
      <c r="F27" s="179">
        <f>SUM(F12:F26)</f>
        <v>1242.5462545742653</v>
      </c>
      <c r="G27" s="173" t="s">
        <v>69</v>
      </c>
      <c r="H27" s="11"/>
      <c r="I27" s="22"/>
    </row>
    <row r="28" spans="2:9" ht="15.95" customHeight="1">
      <c r="B28" s="180"/>
      <c r="C28" s="157"/>
      <c r="D28" s="124"/>
      <c r="E28" s="125"/>
      <c r="F28" s="124"/>
      <c r="G28" s="161"/>
      <c r="H28" s="18"/>
    </row>
    <row r="29" spans="2:9" ht="15.95" customHeight="1">
      <c r="B29" s="182" t="s">
        <v>93</v>
      </c>
      <c r="C29" s="157"/>
      <c r="D29" s="213"/>
      <c r="E29" s="125"/>
      <c r="F29" s="168"/>
      <c r="G29" s="161"/>
      <c r="H29" s="10"/>
    </row>
    <row r="30" spans="2:9" ht="15.95" customHeight="1">
      <c r="B30" s="174" t="s">
        <v>94</v>
      </c>
      <c r="C30" s="251" t="s">
        <v>48</v>
      </c>
      <c r="D30" s="270">
        <f>'Input sheet'!$D$18</f>
        <v>11.797500000000003</v>
      </c>
      <c r="E30" s="272">
        <v>1.827</v>
      </c>
      <c r="F30" s="189">
        <f>E30*D30</f>
        <v>21.554032500000005</v>
      </c>
      <c r="G30" s="173" t="s">
        <v>69</v>
      </c>
      <c r="H30" s="11"/>
    </row>
    <row r="31" spans="2:9" ht="15.95" customHeight="1">
      <c r="B31" s="174" t="s">
        <v>95</v>
      </c>
      <c r="C31" s="251" t="s">
        <v>48</v>
      </c>
      <c r="D31" s="270">
        <f>'Input sheet'!$D$18</f>
        <v>11.797500000000003</v>
      </c>
      <c r="E31" s="272">
        <f>31.4-F32/D5</f>
        <v>30.408260224623859</v>
      </c>
      <c r="F31" s="189">
        <f>E31*D31</f>
        <v>358.7414500000001</v>
      </c>
      <c r="G31" s="173" t="s">
        <v>69</v>
      </c>
      <c r="H31" s="11"/>
    </row>
    <row r="32" spans="2:9" ht="15.95" customHeight="1">
      <c r="B32" s="174" t="s">
        <v>474</v>
      </c>
      <c r="C32" s="199"/>
      <c r="D32" s="199"/>
      <c r="E32" s="200"/>
      <c r="F32" s="201">
        <f>'Input sheet'!H15*'Input sheet'!H17</f>
        <v>23.400099999999998</v>
      </c>
      <c r="G32" s="173"/>
      <c r="I32" s="11"/>
    </row>
    <row r="33" spans="2:9" ht="15.95" customHeight="1">
      <c r="B33" s="177" t="s">
        <v>96</v>
      </c>
      <c r="C33" s="266"/>
      <c r="D33" s="266"/>
      <c r="E33" s="125"/>
      <c r="F33" s="179">
        <f>SUM(F30:F32)</f>
        <v>403.69558250000011</v>
      </c>
      <c r="G33" s="173" t="s">
        <v>69</v>
      </c>
      <c r="H33" s="11"/>
    </row>
    <row r="34" spans="2:9" ht="15.95" customHeight="1">
      <c r="B34" s="177"/>
      <c r="C34" s="266"/>
      <c r="D34" s="266"/>
      <c r="E34" s="125"/>
      <c r="F34" s="179"/>
      <c r="G34" s="161"/>
      <c r="H34" s="11"/>
    </row>
    <row r="35" spans="2:9" ht="15.95" customHeight="1">
      <c r="B35" s="177" t="s">
        <v>97</v>
      </c>
      <c r="C35" s="266"/>
      <c r="D35" s="266"/>
      <c r="E35" s="178"/>
      <c r="F35" s="179">
        <f>F33+F27</f>
        <v>1646.2418370742653</v>
      </c>
      <c r="G35" s="173" t="s">
        <v>69</v>
      </c>
      <c r="H35" s="18"/>
      <c r="I35" s="22"/>
    </row>
    <row r="36" spans="2:9" ht="15.95" customHeight="1">
      <c r="B36" s="180"/>
      <c r="C36" s="124"/>
      <c r="D36" s="124"/>
      <c r="E36" s="125"/>
      <c r="F36" s="125"/>
      <c r="G36" s="281"/>
      <c r="H36" s="11"/>
    </row>
    <row r="37" spans="2:9" ht="15.95" customHeight="1">
      <c r="B37" s="207" t="s">
        <v>98</v>
      </c>
      <c r="C37" s="273"/>
      <c r="D37" s="273"/>
      <c r="E37" s="274"/>
      <c r="F37" s="275">
        <f>F8-F27</f>
        <v>421.75665653684609</v>
      </c>
      <c r="G37" s="173" t="s">
        <v>69</v>
      </c>
      <c r="H37" s="18"/>
    </row>
    <row r="38" spans="2:9" ht="15.95" customHeight="1" thickBot="1">
      <c r="B38" s="208" t="s">
        <v>99</v>
      </c>
      <c r="C38" s="276"/>
      <c r="D38" s="276"/>
      <c r="E38" s="210"/>
      <c r="F38" s="211">
        <f>F8-F35</f>
        <v>18.061074036846094</v>
      </c>
      <c r="G38" s="212" t="s">
        <v>69</v>
      </c>
      <c r="H38" s="11"/>
    </row>
    <row r="39" spans="2:9" ht="15.95" customHeight="1">
      <c r="B39" s="120"/>
      <c r="C39" s="120"/>
      <c r="D39" s="120"/>
      <c r="E39" s="120"/>
      <c r="F39" s="120"/>
      <c r="G39" s="120"/>
    </row>
    <row r="40" spans="2:9" ht="15.95" customHeight="1">
      <c r="B40" s="277"/>
      <c r="C40" s="277"/>
      <c r="D40" s="277"/>
      <c r="E40" s="277"/>
      <c r="F40" s="278"/>
      <c r="G40" s="120"/>
    </row>
    <row r="41" spans="2:9" ht="15.95" customHeight="1" thickBot="1">
      <c r="B41" s="277"/>
      <c r="C41" s="279"/>
      <c r="D41" s="277"/>
      <c r="E41" s="277"/>
      <c r="F41" s="278"/>
      <c r="G41" s="120"/>
    </row>
    <row r="42" spans="2:9" ht="15.95" customHeight="1">
      <c r="B42" s="215" t="s">
        <v>480</v>
      </c>
      <c r="C42" s="216"/>
      <c r="D42" s="216"/>
      <c r="E42" s="216"/>
      <c r="F42" s="217"/>
      <c r="G42" s="218"/>
    </row>
    <row r="43" spans="2:9" ht="15.95" customHeight="1">
      <c r="B43" s="219"/>
      <c r="C43" s="218"/>
      <c r="D43" s="218"/>
      <c r="E43" s="218"/>
      <c r="F43" s="220"/>
      <c r="G43" s="218"/>
    </row>
    <row r="44" spans="2:9" ht="15.95" customHeight="1">
      <c r="B44" s="286" t="s">
        <v>445</v>
      </c>
      <c r="C44" s="222" t="s">
        <v>62</v>
      </c>
      <c r="D44" s="222" t="s">
        <v>446</v>
      </c>
      <c r="E44" s="222"/>
      <c r="F44" s="223" t="s">
        <v>447</v>
      </c>
      <c r="G44" s="218"/>
    </row>
    <row r="45" spans="2:9" ht="15.95" customHeight="1">
      <c r="B45" s="224" t="s">
        <v>457</v>
      </c>
      <c r="C45" s="225">
        <f>'Input sheet'!D14</f>
        <v>50</v>
      </c>
      <c r="D45" s="256" t="s">
        <v>498</v>
      </c>
      <c r="E45" s="256"/>
      <c r="F45" s="226">
        <f>'Input sheet'!I26</f>
        <v>65.5</v>
      </c>
      <c r="G45" s="218"/>
    </row>
    <row r="46" spans="2:9" ht="15.95" customHeight="1">
      <c r="B46" s="224" t="s">
        <v>449</v>
      </c>
      <c r="C46" s="225">
        <f>'Input sheet'!D17</f>
        <v>400</v>
      </c>
      <c r="D46" s="256" t="s">
        <v>476</v>
      </c>
      <c r="E46" s="256"/>
      <c r="F46" s="226">
        <f>'Input sheet'!H18</f>
        <v>52.445</v>
      </c>
      <c r="G46" s="218"/>
    </row>
    <row r="47" spans="2:9" ht="15.95" customHeight="1">
      <c r="B47" s="224" t="s">
        <v>450</v>
      </c>
      <c r="C47" s="225">
        <f>'Input sheet'!D16</f>
        <v>280</v>
      </c>
      <c r="D47" s="256" t="s">
        <v>485</v>
      </c>
      <c r="E47" s="256"/>
      <c r="F47" s="226">
        <f>'Input sheet'!H17</f>
        <v>322.76</v>
      </c>
      <c r="G47" s="218"/>
    </row>
    <row r="48" spans="2:9" ht="15.95" customHeight="1">
      <c r="B48" s="224" t="s">
        <v>451</v>
      </c>
      <c r="C48" s="227">
        <f>D19</f>
        <v>12.100000000000001</v>
      </c>
      <c r="D48" s="256" t="s">
        <v>484</v>
      </c>
      <c r="E48" s="256"/>
      <c r="F48" s="226">
        <f>'Input sheet'!H12</f>
        <v>19.5</v>
      </c>
      <c r="G48" s="218"/>
    </row>
    <row r="49" spans="2:7" ht="15.95" customHeight="1">
      <c r="B49" s="224" t="s">
        <v>24</v>
      </c>
      <c r="C49" s="227">
        <f>'Input sheet'!D7</f>
        <v>24.200000000000003</v>
      </c>
      <c r="D49" s="257" t="s">
        <v>452</v>
      </c>
      <c r="E49" s="257"/>
      <c r="F49" s="226">
        <f>'Input sheet'!H11</f>
        <v>15.5</v>
      </c>
      <c r="G49" s="218"/>
    </row>
    <row r="50" spans="2:7" ht="15.95" customHeight="1">
      <c r="B50" s="224" t="s">
        <v>461</v>
      </c>
      <c r="C50" s="227">
        <f>D7</f>
        <v>1.47</v>
      </c>
      <c r="D50" s="258" t="s">
        <v>469</v>
      </c>
      <c r="E50" s="258"/>
      <c r="F50" s="226">
        <f>E7</f>
        <v>3.22</v>
      </c>
      <c r="G50" s="218"/>
    </row>
    <row r="51" spans="2:7" ht="15.95" customHeight="1">
      <c r="B51" s="228" t="s">
        <v>470</v>
      </c>
      <c r="C51" s="229">
        <f>'Input sheet'!D11</f>
        <v>2.5000000000000001E-2</v>
      </c>
      <c r="D51" s="230"/>
      <c r="E51" s="231"/>
      <c r="F51" s="232"/>
      <c r="G51" s="120"/>
    </row>
    <row r="52" spans="2:7" ht="15.95" customHeight="1">
      <c r="B52" s="228" t="s">
        <v>468</v>
      </c>
      <c r="C52" s="233">
        <f>'Input sheet'!D9</f>
        <v>0.11</v>
      </c>
      <c r="D52" s="230"/>
      <c r="E52" s="231"/>
      <c r="F52" s="232"/>
      <c r="G52" s="120"/>
    </row>
    <row r="53" spans="2:7" ht="15.95" customHeight="1" thickBot="1">
      <c r="B53" s="234" t="s">
        <v>510</v>
      </c>
      <c r="C53" s="235">
        <f>'Input sheet'!H14</f>
        <v>7.7499999999999999E-2</v>
      </c>
      <c r="D53" s="236"/>
      <c r="E53" s="237"/>
      <c r="F53" s="238"/>
      <c r="G53" s="218"/>
    </row>
    <row r="54" spans="2:7" ht="15.95" customHeight="1">
      <c r="B54" s="239"/>
      <c r="C54" s="218"/>
      <c r="D54" s="218"/>
      <c r="E54" s="218"/>
      <c r="F54" s="240"/>
      <c r="G54" s="218"/>
    </row>
    <row r="55" spans="2:7" ht="15.95" customHeight="1">
      <c r="B55" s="239"/>
      <c r="C55" s="218"/>
      <c r="D55" s="218"/>
      <c r="E55" s="218"/>
      <c r="F55" s="218"/>
      <c r="G55" s="218"/>
    </row>
    <row r="56" spans="2:7" ht="15.95" customHeight="1" thickBot="1">
      <c r="B56" s="241"/>
      <c r="C56" s="242"/>
      <c r="D56" s="242"/>
      <c r="E56" s="242"/>
      <c r="F56" s="242"/>
      <c r="G56" s="242"/>
    </row>
    <row r="57" spans="2:7" ht="15.95" customHeight="1">
      <c r="B57" s="255" t="s">
        <v>481</v>
      </c>
      <c r="C57" s="243"/>
      <c r="D57" s="243"/>
      <c r="E57" s="243"/>
      <c r="F57" s="244"/>
      <c r="G57" s="262"/>
    </row>
    <row r="58" spans="2:7" ht="15.95" customHeight="1">
      <c r="B58" s="245"/>
      <c r="C58" s="262"/>
      <c r="D58" s="262"/>
      <c r="E58" s="262"/>
      <c r="F58" s="246"/>
      <c r="G58" s="262"/>
    </row>
    <row r="59" spans="2:7" ht="23.25" customHeight="1">
      <c r="B59" s="286" t="s">
        <v>509</v>
      </c>
      <c r="C59" s="263" t="s">
        <v>454</v>
      </c>
      <c r="D59" s="259" t="s">
        <v>447</v>
      </c>
      <c r="E59" s="259" t="s">
        <v>508</v>
      </c>
      <c r="F59" s="25"/>
    </row>
    <row r="60" spans="2:7" ht="15.95" customHeight="1">
      <c r="B60" s="247" t="s">
        <v>74</v>
      </c>
      <c r="C60" s="264">
        <f>D12</f>
        <v>2586</v>
      </c>
      <c r="D60" s="260">
        <f>E12</f>
        <v>8.3928571428571436E-2</v>
      </c>
      <c r="E60" s="260">
        <f>C60*D60</f>
        <v>217.03928571428574</v>
      </c>
      <c r="F60" s="25"/>
    </row>
    <row r="61" spans="2:7" ht="15.95" customHeight="1">
      <c r="B61" s="247" t="s">
        <v>455</v>
      </c>
      <c r="C61" s="264">
        <f t="shared" ref="C61:C65" si="2">D13</f>
        <v>605</v>
      </c>
      <c r="D61" s="260">
        <f>E13</f>
        <v>0.185</v>
      </c>
      <c r="E61" s="260">
        <f>C61*D61</f>
        <v>111.925</v>
      </c>
      <c r="F61" s="25"/>
    </row>
    <row r="62" spans="2:7" ht="15.95" customHeight="1">
      <c r="B62" s="247" t="s">
        <v>436</v>
      </c>
      <c r="C62" s="264">
        <f t="shared" si="2"/>
        <v>91</v>
      </c>
      <c r="D62" s="260">
        <f>E14</f>
        <v>8.5500000000000007E-2</v>
      </c>
      <c r="E62" s="260">
        <f>C62*D62</f>
        <v>7.7805000000000009</v>
      </c>
      <c r="F62" s="25"/>
    </row>
    <row r="63" spans="2:7" ht="15.95" customHeight="1">
      <c r="B63" s="247" t="s">
        <v>456</v>
      </c>
      <c r="C63" s="264">
        <f t="shared" si="2"/>
        <v>54</v>
      </c>
      <c r="D63" s="260">
        <f>E15</f>
        <v>0.5</v>
      </c>
      <c r="E63" s="260">
        <f>C63*D63</f>
        <v>27</v>
      </c>
      <c r="F63" s="25"/>
    </row>
    <row r="64" spans="2:7" ht="15.95" customHeight="1">
      <c r="B64" s="247" t="s">
        <v>78</v>
      </c>
      <c r="C64" s="264">
        <f t="shared" si="2"/>
        <v>49</v>
      </c>
      <c r="D64" s="260">
        <f>E16</f>
        <v>0.4</v>
      </c>
      <c r="E64" s="260">
        <f>C64*D64</f>
        <v>19.600000000000001</v>
      </c>
      <c r="F64" s="25"/>
    </row>
    <row r="65" spans="2:7" ht="15.95" customHeight="1" thickBot="1">
      <c r="B65" s="248" t="s">
        <v>79</v>
      </c>
      <c r="C65" s="249">
        <f t="shared" si="2"/>
        <v>2.2000000000000002</v>
      </c>
      <c r="D65" s="250">
        <f>E17</f>
        <v>22</v>
      </c>
      <c r="E65" s="250">
        <f>C65*D65</f>
        <v>48.400000000000006</v>
      </c>
      <c r="F65" s="265"/>
    </row>
    <row r="66" spans="2:7" ht="14.25">
      <c r="B66" s="213"/>
      <c r="C66" s="124"/>
      <c r="D66" s="124"/>
      <c r="E66" s="125"/>
      <c r="F66" s="214"/>
      <c r="G66" s="120"/>
    </row>
    <row r="67" spans="2:7" ht="14.25">
      <c r="B67" s="213"/>
      <c r="C67" s="124"/>
      <c r="D67" s="124"/>
      <c r="E67" s="125"/>
      <c r="F67" s="214"/>
      <c r="G67" s="120"/>
    </row>
    <row r="68" spans="2:7" ht="14.25">
      <c r="B68" s="213"/>
      <c r="C68" s="124"/>
      <c r="D68" s="124"/>
      <c r="E68" s="125"/>
      <c r="F68" s="214"/>
      <c r="G68" s="120"/>
    </row>
    <row r="69" spans="2:7" ht="14.25">
      <c r="B69" s="213"/>
      <c r="C69" s="124"/>
      <c r="D69" s="124"/>
      <c r="E69" s="125"/>
      <c r="F69" s="214"/>
      <c r="G69" s="120"/>
    </row>
    <row r="70" spans="2:7" ht="14.25">
      <c r="B70" s="213"/>
      <c r="C70" s="124"/>
      <c r="D70" s="124"/>
      <c r="E70" s="125"/>
      <c r="F70" s="214"/>
      <c r="G70" s="120"/>
    </row>
    <row r="71" spans="2:7" ht="14.25">
      <c r="B71" s="213"/>
      <c r="C71" s="124"/>
      <c r="D71" s="124"/>
      <c r="E71" s="125"/>
      <c r="F71" s="214"/>
      <c r="G71" s="120"/>
    </row>
    <row r="72" spans="2:7" ht="14.25">
      <c r="B72" s="213"/>
      <c r="C72" s="124"/>
      <c r="D72" s="124"/>
      <c r="E72" s="125"/>
      <c r="F72" s="214"/>
      <c r="G72" s="120"/>
    </row>
    <row r="73" spans="2:7" ht="14.25">
      <c r="B73" s="213"/>
      <c r="C73" s="124"/>
      <c r="D73" s="124"/>
      <c r="E73" s="125"/>
      <c r="F73" s="214"/>
      <c r="G73" s="120"/>
    </row>
    <row r="74" spans="2:7" ht="14.25">
      <c r="B74" s="120"/>
      <c r="C74" s="120"/>
      <c r="D74" s="120"/>
      <c r="E74" s="120"/>
      <c r="F74" s="120"/>
    </row>
    <row r="75" spans="2:7" ht="14.25">
      <c r="B75" s="120"/>
      <c r="C75" s="120"/>
      <c r="D75" s="120"/>
      <c r="E75" s="120"/>
      <c r="F75" s="120"/>
    </row>
    <row r="76" spans="2:7"/>
    <row r="77" spans="2:7"/>
    <row r="78" spans="2:7"/>
    <row r="79" spans="2:7"/>
    <row r="80" spans="2:7"/>
    <row r="81"/>
    <row r="82"/>
    <row r="83"/>
    <row r="90"/>
    <row r="1048531"/>
    <row r="1048539"/>
    <row r="1048545"/>
    <row r="1048547"/>
    <row r="1048549"/>
  </sheetData>
  <mergeCells count="7">
    <mergeCell ref="D49:E49"/>
    <mergeCell ref="D50:E50"/>
    <mergeCell ref="B1:G1"/>
    <mergeCell ref="D45:E45"/>
    <mergeCell ref="D46:E46"/>
    <mergeCell ref="D47:E47"/>
    <mergeCell ref="D48:E48"/>
  </mergeCells>
  <pageMargins left="0.7" right="0.7" top="0.75" bottom="0.75" header="0.3" footer="0.3"/>
  <pageSetup scale="85" orientation="portrait" r:id="rId1"/>
  <headerFooter>
    <oddFooter>&amp;C&amp;"Verdana,Regular"&amp;8The Crop Budget Generator is a product of the Food and Agricultural Policy Research Institute at the University of Missouri
www.fapri.missouri.edu</oddFooter>
  </headerFooter>
  <ignoredErrors>
    <ignoredError sqref="E6 F21:F22 E23:E25 F24:F25 F30:F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89F7-33CE-44E3-9D9C-F211D39FE03E}">
  <dimension ref="A1:WVH1048562"/>
  <sheetViews>
    <sheetView topLeftCell="A16" zoomScaleNormal="100" workbookViewId="0">
      <selection activeCell="J34" sqref="J34"/>
    </sheetView>
  </sheetViews>
  <sheetFormatPr defaultColWidth="0" defaultRowHeight="12.75" zeroHeight="1"/>
  <cols>
    <col min="1" max="1" width="2.625" style="9" customWidth="1"/>
    <col min="2" max="2" width="37.25" style="9" customWidth="1"/>
    <col min="3" max="3" width="18.75" style="9" customWidth="1"/>
    <col min="4" max="4" width="13" style="9" customWidth="1"/>
    <col min="5" max="5" width="9" style="9" bestFit="1" customWidth="1"/>
    <col min="6" max="6" width="13" style="9" bestFit="1" customWidth="1"/>
    <col min="7" max="7" width="12.75" style="9" customWidth="1"/>
    <col min="8" max="8" width="19.25" style="9" customWidth="1"/>
    <col min="9" max="9" width="11.75" style="9" customWidth="1"/>
    <col min="10" max="10" width="18.875" style="9" customWidth="1"/>
    <col min="11" max="249" width="8" style="9" hidden="1"/>
    <col min="250" max="250" width="28.125" style="9" hidden="1"/>
    <col min="251" max="251" width="8.125" style="9" hidden="1"/>
    <col min="252" max="252" width="9.125" style="9" hidden="1"/>
    <col min="253" max="253" width="9.75" style="9" hidden="1"/>
    <col min="254" max="254" width="11.125" style="9" hidden="1"/>
    <col min="255" max="255" width="10.375" style="9" hidden="1"/>
    <col min="256" max="256" width="10.5" style="9" hidden="1"/>
    <col min="257" max="505" width="8" style="9" hidden="1"/>
    <col min="506" max="506" width="28.125" style="9" hidden="1"/>
    <col min="507" max="507" width="8.125" style="9" hidden="1"/>
    <col min="508" max="508" width="9.125" style="9" hidden="1"/>
    <col min="509" max="509" width="9.75" style="9" hidden="1"/>
    <col min="510" max="510" width="11.125" style="9" hidden="1"/>
    <col min="511" max="511" width="10.375" style="9" hidden="1"/>
    <col min="512" max="512" width="10.5" style="9" hidden="1"/>
    <col min="513" max="761" width="8" style="9" hidden="1"/>
    <col min="762" max="762" width="28.125" style="9" hidden="1"/>
    <col min="763" max="763" width="8.125" style="9" hidden="1"/>
    <col min="764" max="764" width="9.125" style="9" hidden="1"/>
    <col min="765" max="765" width="9.75" style="9" hidden="1"/>
    <col min="766" max="766" width="11.125" style="9" hidden="1"/>
    <col min="767" max="767" width="10.375" style="9" hidden="1"/>
    <col min="768" max="768" width="10.5" style="9" hidden="1"/>
    <col min="769" max="1017" width="8" style="9" hidden="1"/>
    <col min="1018" max="1018" width="28.125" style="9" hidden="1"/>
    <col min="1019" max="1019" width="8.125" style="9" hidden="1"/>
    <col min="1020" max="1020" width="9.125" style="9" hidden="1"/>
    <col min="1021" max="1021" width="9.75" style="9" hidden="1"/>
    <col min="1022" max="1022" width="11.125" style="9" hidden="1"/>
    <col min="1023" max="1023" width="10.375" style="9" hidden="1"/>
    <col min="1024" max="1024" width="10.5" style="9" hidden="1"/>
    <col min="1025" max="1273" width="9" style="9" hidden="1"/>
    <col min="1274" max="1274" width="28.125" style="9" hidden="1"/>
    <col min="1275" max="1275" width="8.125" style="9" hidden="1"/>
    <col min="1276" max="1276" width="9.125" style="9" hidden="1"/>
    <col min="1277" max="1277" width="9.75" style="9" hidden="1"/>
    <col min="1278" max="1278" width="11.125" style="9" hidden="1"/>
    <col min="1279" max="1279" width="10.375" style="9" hidden="1"/>
    <col min="1280" max="1280" width="10.5" style="9" hidden="1"/>
    <col min="1281" max="1529" width="8" style="9" hidden="1"/>
    <col min="1530" max="1530" width="28.125" style="9" hidden="1"/>
    <col min="1531" max="1531" width="8.125" style="9" hidden="1"/>
    <col min="1532" max="1532" width="9.125" style="9" hidden="1"/>
    <col min="1533" max="1533" width="9.75" style="9" hidden="1"/>
    <col min="1534" max="1534" width="11.125" style="9" hidden="1"/>
    <col min="1535" max="1535" width="10.375" style="9" hidden="1"/>
    <col min="1536" max="1536" width="10.5" style="9" hidden="1"/>
    <col min="1537" max="1785" width="8" style="9" hidden="1"/>
    <col min="1786" max="1786" width="28.125" style="9" hidden="1"/>
    <col min="1787" max="1787" width="8.125" style="9" hidden="1"/>
    <col min="1788" max="1788" width="9.125" style="9" hidden="1"/>
    <col min="1789" max="1789" width="9.75" style="9" hidden="1"/>
    <col min="1790" max="1790" width="11.125" style="9" hidden="1"/>
    <col min="1791" max="1791" width="10.375" style="9" hidden="1"/>
    <col min="1792" max="1792" width="10.5" style="9" hidden="1"/>
    <col min="1793" max="2041" width="8" style="9" hidden="1"/>
    <col min="2042" max="2042" width="28.125" style="9" hidden="1"/>
    <col min="2043" max="2043" width="8.125" style="9" hidden="1"/>
    <col min="2044" max="2044" width="9.125" style="9" hidden="1"/>
    <col min="2045" max="2045" width="9.75" style="9" hidden="1"/>
    <col min="2046" max="2046" width="11.125" style="9" hidden="1"/>
    <col min="2047" max="2047" width="10.375" style="9" hidden="1"/>
    <col min="2048" max="2048" width="10.5" style="9" hidden="1"/>
    <col min="2049" max="2297" width="9" style="9" hidden="1"/>
    <col min="2298" max="2298" width="28.125" style="9" hidden="1"/>
    <col min="2299" max="2299" width="8.125" style="9" hidden="1"/>
    <col min="2300" max="2300" width="9.125" style="9" hidden="1"/>
    <col min="2301" max="2301" width="9.75" style="9" hidden="1"/>
    <col min="2302" max="2302" width="11.125" style="9" hidden="1"/>
    <col min="2303" max="2303" width="10.375" style="9" hidden="1"/>
    <col min="2304" max="2304" width="10.5" style="9" hidden="1"/>
    <col min="2305" max="2553" width="8" style="9" hidden="1"/>
    <col min="2554" max="2554" width="28.125" style="9" hidden="1"/>
    <col min="2555" max="2555" width="8.125" style="9" hidden="1"/>
    <col min="2556" max="2556" width="9.125" style="9" hidden="1"/>
    <col min="2557" max="2557" width="9.75" style="9" hidden="1"/>
    <col min="2558" max="2558" width="11.125" style="9" hidden="1"/>
    <col min="2559" max="2559" width="10.375" style="9" hidden="1"/>
    <col min="2560" max="2560" width="10.5" style="9" hidden="1"/>
    <col min="2561" max="2809" width="8" style="9" hidden="1"/>
    <col min="2810" max="2810" width="28.125" style="9" hidden="1"/>
    <col min="2811" max="2811" width="8.125" style="9" hidden="1"/>
    <col min="2812" max="2812" width="9.125" style="9" hidden="1"/>
    <col min="2813" max="2813" width="9.75" style="9" hidden="1"/>
    <col min="2814" max="2814" width="11.125" style="9" hidden="1"/>
    <col min="2815" max="2815" width="10.375" style="9" hidden="1"/>
    <col min="2816" max="2816" width="10.5" style="9" hidden="1"/>
    <col min="2817" max="3065" width="8" style="9" hidden="1"/>
    <col min="3066" max="3066" width="28.125" style="9" hidden="1"/>
    <col min="3067" max="3067" width="8.125" style="9" hidden="1"/>
    <col min="3068" max="3068" width="9.125" style="9" hidden="1"/>
    <col min="3069" max="3069" width="9.75" style="9" hidden="1"/>
    <col min="3070" max="3070" width="11.125" style="9" hidden="1"/>
    <col min="3071" max="3071" width="10.375" style="9" hidden="1"/>
    <col min="3072" max="3072" width="10.5" style="9" hidden="1"/>
    <col min="3073" max="3321" width="9" style="9" hidden="1"/>
    <col min="3322" max="3322" width="28.125" style="9" hidden="1"/>
    <col min="3323" max="3323" width="8.125" style="9" hidden="1"/>
    <col min="3324" max="3324" width="9.125" style="9" hidden="1"/>
    <col min="3325" max="3325" width="9.75" style="9" hidden="1"/>
    <col min="3326" max="3326" width="11.125" style="9" hidden="1"/>
    <col min="3327" max="3327" width="10.375" style="9" hidden="1"/>
    <col min="3328" max="3328" width="10.5" style="9" hidden="1"/>
    <col min="3329" max="3577" width="8" style="9" hidden="1"/>
    <col min="3578" max="3578" width="28.125" style="9" hidden="1"/>
    <col min="3579" max="3579" width="8.125" style="9" hidden="1"/>
    <col min="3580" max="3580" width="9.125" style="9" hidden="1"/>
    <col min="3581" max="3581" width="9.75" style="9" hidden="1"/>
    <col min="3582" max="3582" width="11.125" style="9" hidden="1"/>
    <col min="3583" max="3583" width="10.375" style="9" hidden="1"/>
    <col min="3584" max="3584" width="10.5" style="9" hidden="1"/>
    <col min="3585" max="3833" width="8" style="9" hidden="1"/>
    <col min="3834" max="3834" width="28.125" style="9" hidden="1"/>
    <col min="3835" max="3835" width="8.125" style="9" hidden="1"/>
    <col min="3836" max="3836" width="9.125" style="9" hidden="1"/>
    <col min="3837" max="3837" width="9.75" style="9" hidden="1"/>
    <col min="3838" max="3838" width="11.125" style="9" hidden="1"/>
    <col min="3839" max="3839" width="10.375" style="9" hidden="1"/>
    <col min="3840" max="3840" width="10.5" style="9" hidden="1"/>
    <col min="3841" max="4089" width="8" style="9" hidden="1"/>
    <col min="4090" max="4090" width="28.125" style="9" hidden="1"/>
    <col min="4091" max="4091" width="8.125" style="9" hidden="1"/>
    <col min="4092" max="4092" width="9.125" style="9" hidden="1"/>
    <col min="4093" max="4093" width="9.75" style="9" hidden="1"/>
    <col min="4094" max="4094" width="11.125" style="9" hidden="1"/>
    <col min="4095" max="4095" width="10.375" style="9" hidden="1"/>
    <col min="4096" max="4096" width="10.5" style="9" hidden="1"/>
    <col min="4097" max="4345" width="9" style="9" hidden="1"/>
    <col min="4346" max="4346" width="28.125" style="9" hidden="1"/>
    <col min="4347" max="4347" width="8.125" style="9" hidden="1"/>
    <col min="4348" max="4348" width="9.125" style="9" hidden="1"/>
    <col min="4349" max="4349" width="9.75" style="9" hidden="1"/>
    <col min="4350" max="4350" width="11.125" style="9" hidden="1"/>
    <col min="4351" max="4351" width="10.375" style="9" hidden="1"/>
    <col min="4352" max="4352" width="10.5" style="9" hidden="1"/>
    <col min="4353" max="4601" width="8" style="9" hidden="1"/>
    <col min="4602" max="4602" width="28.125" style="9" hidden="1"/>
    <col min="4603" max="4603" width="8.125" style="9" hidden="1"/>
    <col min="4604" max="4604" width="9.125" style="9" hidden="1"/>
    <col min="4605" max="4605" width="9.75" style="9" hidden="1"/>
    <col min="4606" max="4606" width="11.125" style="9" hidden="1"/>
    <col min="4607" max="4607" width="10.375" style="9" hidden="1"/>
    <col min="4608" max="4608" width="10.5" style="9" hidden="1"/>
    <col min="4609" max="4857" width="8" style="9" hidden="1"/>
    <col min="4858" max="4858" width="28.125" style="9" hidden="1"/>
    <col min="4859" max="4859" width="8.125" style="9" hidden="1"/>
    <col min="4860" max="4860" width="9.125" style="9" hidden="1"/>
    <col min="4861" max="4861" width="9.75" style="9" hidden="1"/>
    <col min="4862" max="4862" width="11.125" style="9" hidden="1"/>
    <col min="4863" max="4863" width="10.375" style="9" hidden="1"/>
    <col min="4864" max="4864" width="10.5" style="9" hidden="1"/>
    <col min="4865" max="5113" width="8" style="9" hidden="1"/>
    <col min="5114" max="5114" width="28.125" style="9" hidden="1"/>
    <col min="5115" max="5115" width="8.125" style="9" hidden="1"/>
    <col min="5116" max="5116" width="9.125" style="9" hidden="1"/>
    <col min="5117" max="5117" width="9.75" style="9" hidden="1"/>
    <col min="5118" max="5118" width="11.125" style="9" hidden="1"/>
    <col min="5119" max="5119" width="10.375" style="9" hidden="1"/>
    <col min="5120" max="5120" width="10.5" style="9" hidden="1"/>
    <col min="5121" max="5369" width="9" style="9" hidden="1"/>
    <col min="5370" max="5370" width="28.125" style="9" hidden="1"/>
    <col min="5371" max="5371" width="8.125" style="9" hidden="1"/>
    <col min="5372" max="5372" width="9.125" style="9" hidden="1"/>
    <col min="5373" max="5373" width="9.75" style="9" hidden="1"/>
    <col min="5374" max="5374" width="11.125" style="9" hidden="1"/>
    <col min="5375" max="5375" width="10.375" style="9" hidden="1"/>
    <col min="5376" max="5376" width="10.5" style="9" hidden="1"/>
    <col min="5377" max="5625" width="8" style="9" hidden="1"/>
    <col min="5626" max="5626" width="28.125" style="9" hidden="1"/>
    <col min="5627" max="5627" width="8.125" style="9" hidden="1"/>
    <col min="5628" max="5628" width="9.125" style="9" hidden="1"/>
    <col min="5629" max="5629" width="9.75" style="9" hidden="1"/>
    <col min="5630" max="5630" width="11.125" style="9" hidden="1"/>
    <col min="5631" max="5631" width="10.375" style="9" hidden="1"/>
    <col min="5632" max="5632" width="10.5" style="9" hidden="1"/>
    <col min="5633" max="5881" width="8" style="9" hidden="1"/>
    <col min="5882" max="5882" width="28.125" style="9" hidden="1"/>
    <col min="5883" max="5883" width="8.125" style="9" hidden="1"/>
    <col min="5884" max="5884" width="9.125" style="9" hidden="1"/>
    <col min="5885" max="5885" width="9.75" style="9" hidden="1"/>
    <col min="5886" max="5886" width="11.125" style="9" hidden="1"/>
    <col min="5887" max="5887" width="10.375" style="9" hidden="1"/>
    <col min="5888" max="5888" width="10.5" style="9" hidden="1"/>
    <col min="5889" max="6137" width="8" style="9" hidden="1"/>
    <col min="6138" max="6138" width="28.125" style="9" hidden="1"/>
    <col min="6139" max="6139" width="8.125" style="9" hidden="1"/>
    <col min="6140" max="6140" width="9.125" style="9" hidden="1"/>
    <col min="6141" max="6141" width="9.75" style="9" hidden="1"/>
    <col min="6142" max="6142" width="11.125" style="9" hidden="1"/>
    <col min="6143" max="6143" width="10.375" style="9" hidden="1"/>
    <col min="6144" max="6144" width="10.5" style="9" hidden="1"/>
    <col min="6145" max="6393" width="9" style="9" hidden="1"/>
    <col min="6394" max="6394" width="28.125" style="9" hidden="1"/>
    <col min="6395" max="6395" width="8.125" style="9" hidden="1"/>
    <col min="6396" max="6396" width="9.125" style="9" hidden="1"/>
    <col min="6397" max="6397" width="9.75" style="9" hidden="1"/>
    <col min="6398" max="6398" width="11.125" style="9" hidden="1"/>
    <col min="6399" max="6399" width="10.375" style="9" hidden="1"/>
    <col min="6400" max="6400" width="10.5" style="9" hidden="1"/>
    <col min="6401" max="6649" width="8" style="9" hidden="1"/>
    <col min="6650" max="6650" width="28.125" style="9" hidden="1"/>
    <col min="6651" max="6651" width="8.125" style="9" hidden="1"/>
    <col min="6652" max="6652" width="9.125" style="9" hidden="1"/>
    <col min="6653" max="6653" width="9.75" style="9" hidden="1"/>
    <col min="6654" max="6654" width="11.125" style="9" hidden="1"/>
    <col min="6655" max="6655" width="10.375" style="9" hidden="1"/>
    <col min="6656" max="6656" width="10.5" style="9" hidden="1"/>
    <col min="6657" max="6905" width="8" style="9" hidden="1"/>
    <col min="6906" max="6906" width="28.125" style="9" hidden="1"/>
    <col min="6907" max="6907" width="8.125" style="9" hidden="1"/>
    <col min="6908" max="6908" width="9.125" style="9" hidden="1"/>
    <col min="6909" max="6909" width="9.75" style="9" hidden="1"/>
    <col min="6910" max="6910" width="11.125" style="9" hidden="1"/>
    <col min="6911" max="6911" width="10.375" style="9" hidden="1"/>
    <col min="6912" max="6912" width="10.5" style="9" hidden="1"/>
    <col min="6913" max="7161" width="8" style="9" hidden="1"/>
    <col min="7162" max="7162" width="28.125" style="9" hidden="1"/>
    <col min="7163" max="7163" width="8.125" style="9" hidden="1"/>
    <col min="7164" max="7164" width="9.125" style="9" hidden="1"/>
    <col min="7165" max="7165" width="9.75" style="9" hidden="1"/>
    <col min="7166" max="7166" width="11.125" style="9" hidden="1"/>
    <col min="7167" max="7167" width="10.375" style="9" hidden="1"/>
    <col min="7168" max="7168" width="10.5" style="9" hidden="1"/>
    <col min="7169" max="7417" width="9" style="9" hidden="1"/>
    <col min="7418" max="7418" width="28.125" style="9" hidden="1"/>
    <col min="7419" max="7419" width="8.125" style="9" hidden="1"/>
    <col min="7420" max="7420" width="9.125" style="9" hidden="1"/>
    <col min="7421" max="7421" width="9.75" style="9" hidden="1"/>
    <col min="7422" max="7422" width="11.125" style="9" hidden="1"/>
    <col min="7423" max="7423" width="10.375" style="9" hidden="1"/>
    <col min="7424" max="7424" width="10.5" style="9" hidden="1"/>
    <col min="7425" max="7673" width="8" style="9" hidden="1"/>
    <col min="7674" max="7674" width="28.125" style="9" hidden="1"/>
    <col min="7675" max="7675" width="8.125" style="9" hidden="1"/>
    <col min="7676" max="7676" width="9.125" style="9" hidden="1"/>
    <col min="7677" max="7677" width="9.75" style="9" hidden="1"/>
    <col min="7678" max="7678" width="11.125" style="9" hidden="1"/>
    <col min="7679" max="7679" width="10.375" style="9" hidden="1"/>
    <col min="7680" max="7680" width="10.5" style="9" hidden="1"/>
    <col min="7681" max="7929" width="8" style="9" hidden="1"/>
    <col min="7930" max="7930" width="28.125" style="9" hidden="1"/>
    <col min="7931" max="7931" width="8.125" style="9" hidden="1"/>
    <col min="7932" max="7932" width="9.125" style="9" hidden="1"/>
    <col min="7933" max="7933" width="9.75" style="9" hidden="1"/>
    <col min="7934" max="7934" width="11.125" style="9" hidden="1"/>
    <col min="7935" max="7935" width="10.375" style="9" hidden="1"/>
    <col min="7936" max="7936" width="10.5" style="9" hidden="1"/>
    <col min="7937" max="8185" width="8" style="9" hidden="1"/>
    <col min="8186" max="8186" width="28.125" style="9" hidden="1"/>
    <col min="8187" max="8187" width="8.125" style="9" hidden="1"/>
    <col min="8188" max="8188" width="9.125" style="9" hidden="1"/>
    <col min="8189" max="8189" width="9.75" style="9" hidden="1"/>
    <col min="8190" max="8190" width="11.125" style="9" hidden="1"/>
    <col min="8191" max="8191" width="10.375" style="9" hidden="1"/>
    <col min="8192" max="8192" width="10.5" style="9" hidden="1"/>
    <col min="8193" max="8441" width="9" style="9" hidden="1"/>
    <col min="8442" max="8442" width="28.125" style="9" hidden="1"/>
    <col min="8443" max="8443" width="8.125" style="9" hidden="1"/>
    <col min="8444" max="8444" width="9.125" style="9" hidden="1"/>
    <col min="8445" max="8445" width="9.75" style="9" hidden="1"/>
    <col min="8446" max="8446" width="11.125" style="9" hidden="1"/>
    <col min="8447" max="8447" width="10.375" style="9" hidden="1"/>
    <col min="8448" max="8448" width="10.5" style="9" hidden="1"/>
    <col min="8449" max="8697" width="8" style="9" hidden="1"/>
    <col min="8698" max="8698" width="28.125" style="9" hidden="1"/>
    <col min="8699" max="8699" width="8.125" style="9" hidden="1"/>
    <col min="8700" max="8700" width="9.125" style="9" hidden="1"/>
    <col min="8701" max="8701" width="9.75" style="9" hidden="1"/>
    <col min="8702" max="8702" width="11.125" style="9" hidden="1"/>
    <col min="8703" max="8703" width="10.375" style="9" hidden="1"/>
    <col min="8704" max="8704" width="10.5" style="9" hidden="1"/>
    <col min="8705" max="8953" width="8" style="9" hidden="1"/>
    <col min="8954" max="8954" width="28.125" style="9" hidden="1"/>
    <col min="8955" max="8955" width="8.125" style="9" hidden="1"/>
    <col min="8956" max="8956" width="9.125" style="9" hidden="1"/>
    <col min="8957" max="8957" width="9.75" style="9" hidden="1"/>
    <col min="8958" max="8958" width="11.125" style="9" hidden="1"/>
    <col min="8959" max="8959" width="10.375" style="9" hidden="1"/>
    <col min="8960" max="8960" width="10.5" style="9" hidden="1"/>
    <col min="8961" max="9209" width="8" style="9" hidden="1"/>
    <col min="9210" max="9210" width="28.125" style="9" hidden="1"/>
    <col min="9211" max="9211" width="8.125" style="9" hidden="1"/>
    <col min="9212" max="9212" width="9.125" style="9" hidden="1"/>
    <col min="9213" max="9213" width="9.75" style="9" hidden="1"/>
    <col min="9214" max="9214" width="11.125" style="9" hidden="1"/>
    <col min="9215" max="9215" width="10.375" style="9" hidden="1"/>
    <col min="9216" max="9216" width="10.5" style="9" hidden="1"/>
    <col min="9217" max="9465" width="9" style="9" hidden="1"/>
    <col min="9466" max="9466" width="28.125" style="9" hidden="1"/>
    <col min="9467" max="9467" width="8.125" style="9" hidden="1"/>
    <col min="9468" max="9468" width="9.125" style="9" hidden="1"/>
    <col min="9469" max="9469" width="9.75" style="9" hidden="1"/>
    <col min="9470" max="9470" width="11.125" style="9" hidden="1"/>
    <col min="9471" max="9471" width="10.375" style="9" hidden="1"/>
    <col min="9472" max="9472" width="10.5" style="9" hidden="1"/>
    <col min="9473" max="9721" width="8" style="9" hidden="1"/>
    <col min="9722" max="9722" width="28.125" style="9" hidden="1"/>
    <col min="9723" max="9723" width="8.125" style="9" hidden="1"/>
    <col min="9724" max="9724" width="9.125" style="9" hidden="1"/>
    <col min="9725" max="9725" width="9.75" style="9" hidden="1"/>
    <col min="9726" max="9726" width="11.125" style="9" hidden="1"/>
    <col min="9727" max="9727" width="10.375" style="9" hidden="1"/>
    <col min="9728" max="9728" width="10.5" style="9" hidden="1"/>
    <col min="9729" max="9977" width="8" style="9" hidden="1"/>
    <col min="9978" max="9978" width="28.125" style="9" hidden="1"/>
    <col min="9979" max="9979" width="8.125" style="9" hidden="1"/>
    <col min="9980" max="9980" width="9.125" style="9" hidden="1"/>
    <col min="9981" max="9981" width="9.75" style="9" hidden="1"/>
    <col min="9982" max="9982" width="11.125" style="9" hidden="1"/>
    <col min="9983" max="9983" width="10.375" style="9" hidden="1"/>
    <col min="9984" max="9984" width="10.5" style="9" hidden="1"/>
    <col min="9985" max="10233" width="8" style="9" hidden="1"/>
    <col min="10234" max="10234" width="28.125" style="9" hidden="1"/>
    <col min="10235" max="10235" width="8.125" style="9" hidden="1"/>
    <col min="10236" max="10236" width="9.125" style="9" hidden="1"/>
    <col min="10237" max="10237" width="9.75" style="9" hidden="1"/>
    <col min="10238" max="10238" width="11.125" style="9" hidden="1"/>
    <col min="10239" max="10239" width="10.375" style="9" hidden="1"/>
    <col min="10240" max="10240" width="10.5" style="9" hidden="1"/>
    <col min="10241" max="10489" width="9" style="9" hidden="1"/>
    <col min="10490" max="10490" width="28.125" style="9" hidden="1"/>
    <col min="10491" max="10491" width="8.125" style="9" hidden="1"/>
    <col min="10492" max="10492" width="9.125" style="9" hidden="1"/>
    <col min="10493" max="10493" width="9.75" style="9" hidden="1"/>
    <col min="10494" max="10494" width="11.125" style="9" hidden="1"/>
    <col min="10495" max="10495" width="10.375" style="9" hidden="1"/>
    <col min="10496" max="10496" width="10.5" style="9" hidden="1"/>
    <col min="10497" max="10745" width="8" style="9" hidden="1"/>
    <col min="10746" max="10746" width="28.125" style="9" hidden="1"/>
    <col min="10747" max="10747" width="8.125" style="9" hidden="1"/>
    <col min="10748" max="10748" width="9.125" style="9" hidden="1"/>
    <col min="10749" max="10749" width="9.75" style="9" hidden="1"/>
    <col min="10750" max="10750" width="11.125" style="9" hidden="1"/>
    <col min="10751" max="10751" width="10.375" style="9" hidden="1"/>
    <col min="10752" max="10752" width="10.5" style="9" hidden="1"/>
    <col min="10753" max="11001" width="8" style="9" hidden="1"/>
    <col min="11002" max="11002" width="28.125" style="9" hidden="1"/>
    <col min="11003" max="11003" width="8.125" style="9" hidden="1"/>
    <col min="11004" max="11004" width="9.125" style="9" hidden="1"/>
    <col min="11005" max="11005" width="9.75" style="9" hidden="1"/>
    <col min="11006" max="11006" width="11.125" style="9" hidden="1"/>
    <col min="11007" max="11007" width="10.375" style="9" hidden="1"/>
    <col min="11008" max="11008" width="10.5" style="9" hidden="1"/>
    <col min="11009" max="11257" width="8" style="9" hidden="1"/>
    <col min="11258" max="11258" width="28.125" style="9" hidden="1"/>
    <col min="11259" max="11259" width="8.125" style="9" hidden="1"/>
    <col min="11260" max="11260" width="9.125" style="9" hidden="1"/>
    <col min="11261" max="11261" width="9.75" style="9" hidden="1"/>
    <col min="11262" max="11262" width="11.125" style="9" hidden="1"/>
    <col min="11263" max="11263" width="10.375" style="9" hidden="1"/>
    <col min="11264" max="11264" width="10.5" style="9" hidden="1"/>
    <col min="11265" max="11513" width="9" style="9" hidden="1"/>
    <col min="11514" max="11514" width="28.125" style="9" hidden="1"/>
    <col min="11515" max="11515" width="8.125" style="9" hidden="1"/>
    <col min="11516" max="11516" width="9.125" style="9" hidden="1"/>
    <col min="11517" max="11517" width="9.75" style="9" hidden="1"/>
    <col min="11518" max="11518" width="11.125" style="9" hidden="1"/>
    <col min="11519" max="11519" width="10.375" style="9" hidden="1"/>
    <col min="11520" max="11520" width="10.5" style="9" hidden="1"/>
    <col min="11521" max="11769" width="8" style="9" hidden="1"/>
    <col min="11770" max="11770" width="28.125" style="9" hidden="1"/>
    <col min="11771" max="11771" width="8.125" style="9" hidden="1"/>
    <col min="11772" max="11772" width="9.125" style="9" hidden="1"/>
    <col min="11773" max="11773" width="9.75" style="9" hidden="1"/>
    <col min="11774" max="11774" width="11.125" style="9" hidden="1"/>
    <col min="11775" max="11775" width="10.375" style="9" hidden="1"/>
    <col min="11776" max="11776" width="10.5" style="9" hidden="1"/>
    <col min="11777" max="12025" width="8" style="9" hidden="1"/>
    <col min="12026" max="12026" width="28.125" style="9" hidden="1"/>
    <col min="12027" max="12027" width="8.125" style="9" hidden="1"/>
    <col min="12028" max="12028" width="9.125" style="9" hidden="1"/>
    <col min="12029" max="12029" width="9.75" style="9" hidden="1"/>
    <col min="12030" max="12030" width="11.125" style="9" hidden="1"/>
    <col min="12031" max="12031" width="10.375" style="9" hidden="1"/>
    <col min="12032" max="12032" width="10.5" style="9" hidden="1"/>
    <col min="12033" max="12281" width="8" style="9" hidden="1"/>
    <col min="12282" max="12282" width="28.125" style="9" hidden="1"/>
    <col min="12283" max="12283" width="8.125" style="9" hidden="1"/>
    <col min="12284" max="12284" width="9.125" style="9" hidden="1"/>
    <col min="12285" max="12285" width="9.75" style="9" hidden="1"/>
    <col min="12286" max="12286" width="11.125" style="9" hidden="1"/>
    <col min="12287" max="12287" width="10.375" style="9" hidden="1"/>
    <col min="12288" max="12288" width="10.5" style="9" hidden="1"/>
    <col min="12289" max="12537" width="9" style="9" hidden="1"/>
    <col min="12538" max="12538" width="28.125" style="9" hidden="1"/>
    <col min="12539" max="12539" width="8.125" style="9" hidden="1"/>
    <col min="12540" max="12540" width="9.125" style="9" hidden="1"/>
    <col min="12541" max="12541" width="9.75" style="9" hidden="1"/>
    <col min="12542" max="12542" width="11.125" style="9" hidden="1"/>
    <col min="12543" max="12543" width="10.375" style="9" hidden="1"/>
    <col min="12544" max="12544" width="10.5" style="9" hidden="1"/>
    <col min="12545" max="12793" width="8" style="9" hidden="1"/>
    <col min="12794" max="12794" width="28.125" style="9" hidden="1"/>
    <col min="12795" max="12795" width="8.125" style="9" hidden="1"/>
    <col min="12796" max="12796" width="9.125" style="9" hidden="1"/>
    <col min="12797" max="12797" width="9.75" style="9" hidden="1"/>
    <col min="12798" max="12798" width="11.125" style="9" hidden="1"/>
    <col min="12799" max="12799" width="10.375" style="9" hidden="1"/>
    <col min="12800" max="12800" width="10.5" style="9" hidden="1"/>
    <col min="12801" max="13049" width="8" style="9" hidden="1"/>
    <col min="13050" max="13050" width="28.125" style="9" hidden="1"/>
    <col min="13051" max="13051" width="8.125" style="9" hidden="1"/>
    <col min="13052" max="13052" width="9.125" style="9" hidden="1"/>
    <col min="13053" max="13053" width="9.75" style="9" hidden="1"/>
    <col min="13054" max="13054" width="11.125" style="9" hidden="1"/>
    <col min="13055" max="13055" width="10.375" style="9" hidden="1"/>
    <col min="13056" max="13056" width="10.5" style="9" hidden="1"/>
    <col min="13057" max="13305" width="8" style="9" hidden="1"/>
    <col min="13306" max="13306" width="28.125" style="9" hidden="1"/>
    <col min="13307" max="13307" width="8.125" style="9" hidden="1"/>
    <col min="13308" max="13308" width="9.125" style="9" hidden="1"/>
    <col min="13309" max="13309" width="9.75" style="9" hidden="1"/>
    <col min="13310" max="13310" width="11.125" style="9" hidden="1"/>
    <col min="13311" max="13311" width="10.375" style="9" hidden="1"/>
    <col min="13312" max="13312" width="10.5" style="9" hidden="1"/>
    <col min="13313" max="13561" width="9" style="9" hidden="1"/>
    <col min="13562" max="13562" width="28.125" style="9" hidden="1"/>
    <col min="13563" max="13563" width="8.125" style="9" hidden="1"/>
    <col min="13564" max="13564" width="9.125" style="9" hidden="1"/>
    <col min="13565" max="13565" width="9.75" style="9" hidden="1"/>
    <col min="13566" max="13566" width="11.125" style="9" hidden="1"/>
    <col min="13567" max="13567" width="10.375" style="9" hidden="1"/>
    <col min="13568" max="13568" width="10.5" style="9" hidden="1"/>
    <col min="13569" max="13817" width="8" style="9" hidden="1"/>
    <col min="13818" max="13818" width="28.125" style="9" hidden="1"/>
    <col min="13819" max="13819" width="8.125" style="9" hidden="1"/>
    <col min="13820" max="13820" width="9.125" style="9" hidden="1"/>
    <col min="13821" max="13821" width="9.75" style="9" hidden="1"/>
    <col min="13822" max="13822" width="11.125" style="9" hidden="1"/>
    <col min="13823" max="13823" width="10.375" style="9" hidden="1"/>
    <col min="13824" max="13824" width="10.5" style="9" hidden="1"/>
    <col min="13825" max="14073" width="8" style="9" hidden="1"/>
    <col min="14074" max="14074" width="28.125" style="9" hidden="1"/>
    <col min="14075" max="14075" width="8.125" style="9" hidden="1"/>
    <col min="14076" max="14076" width="9.125" style="9" hidden="1"/>
    <col min="14077" max="14077" width="9.75" style="9" hidden="1"/>
    <col min="14078" max="14078" width="11.125" style="9" hidden="1"/>
    <col min="14079" max="14079" width="10.375" style="9" hidden="1"/>
    <col min="14080" max="14080" width="10.5" style="9" hidden="1"/>
    <col min="14081" max="14329" width="8" style="9" hidden="1"/>
    <col min="14330" max="14330" width="28.125" style="9" hidden="1"/>
    <col min="14331" max="14331" width="8.125" style="9" hidden="1"/>
    <col min="14332" max="14332" width="9.125" style="9" hidden="1"/>
    <col min="14333" max="14333" width="9.75" style="9" hidden="1"/>
    <col min="14334" max="14334" width="11.125" style="9" hidden="1"/>
    <col min="14335" max="14335" width="10.375" style="9" hidden="1"/>
    <col min="14336" max="14336" width="10.5" style="9" hidden="1"/>
    <col min="14337" max="14585" width="9" style="9" hidden="1"/>
    <col min="14586" max="14586" width="28.125" style="9" hidden="1"/>
    <col min="14587" max="14587" width="8.125" style="9" hidden="1"/>
    <col min="14588" max="14588" width="9.125" style="9" hidden="1"/>
    <col min="14589" max="14589" width="9.75" style="9" hidden="1"/>
    <col min="14590" max="14590" width="11.125" style="9" hidden="1"/>
    <col min="14591" max="14591" width="10.375" style="9" hidden="1"/>
    <col min="14592" max="14592" width="10.5" style="9" hidden="1"/>
    <col min="14593" max="14841" width="8" style="9" hidden="1"/>
    <col min="14842" max="14842" width="28.125" style="9" hidden="1"/>
    <col min="14843" max="14843" width="8.125" style="9" hidden="1"/>
    <col min="14844" max="14844" width="9.125" style="9" hidden="1"/>
    <col min="14845" max="14845" width="9.75" style="9" hidden="1"/>
    <col min="14846" max="14846" width="11.125" style="9" hidden="1"/>
    <col min="14847" max="14847" width="10.375" style="9" hidden="1"/>
    <col min="14848" max="14848" width="10.5" style="9" hidden="1"/>
    <col min="14849" max="15097" width="8" style="9" hidden="1"/>
    <col min="15098" max="15098" width="28.125" style="9" hidden="1"/>
    <col min="15099" max="15099" width="8.125" style="9" hidden="1"/>
    <col min="15100" max="15100" width="9.125" style="9" hidden="1"/>
    <col min="15101" max="15101" width="9.75" style="9" hidden="1"/>
    <col min="15102" max="15102" width="11.125" style="9" hidden="1"/>
    <col min="15103" max="15103" width="10.375" style="9" hidden="1"/>
    <col min="15104" max="15104" width="10.5" style="9" hidden="1"/>
    <col min="15105" max="15353" width="8" style="9" hidden="1"/>
    <col min="15354" max="15354" width="28.125" style="9" hidden="1"/>
    <col min="15355" max="15355" width="8.125" style="9" hidden="1"/>
    <col min="15356" max="15356" width="9.125" style="9" hidden="1"/>
    <col min="15357" max="15357" width="9.75" style="9" hidden="1"/>
    <col min="15358" max="15358" width="11.125" style="9" hidden="1"/>
    <col min="15359" max="15359" width="10.375" style="9" hidden="1"/>
    <col min="15360" max="15360" width="10.5" style="9" hidden="1"/>
    <col min="15361" max="15609" width="9" style="9" hidden="1"/>
    <col min="15610" max="15610" width="28.125" style="9" hidden="1"/>
    <col min="15611" max="15611" width="8.125" style="9" hidden="1"/>
    <col min="15612" max="15612" width="9.125" style="9" hidden="1"/>
    <col min="15613" max="15613" width="9.75" style="9" hidden="1"/>
    <col min="15614" max="15614" width="11.125" style="9" hidden="1"/>
    <col min="15615" max="15615" width="10.375" style="9" hidden="1"/>
    <col min="15616" max="15616" width="10.5" style="9" hidden="1"/>
    <col min="15617" max="15865" width="8" style="9" hidden="1"/>
    <col min="15866" max="15866" width="28.125" style="9" hidden="1"/>
    <col min="15867" max="15867" width="8.125" style="9" hidden="1"/>
    <col min="15868" max="15868" width="9.125" style="9" hidden="1"/>
    <col min="15869" max="15869" width="9.75" style="9" hidden="1"/>
    <col min="15870" max="15870" width="11.125" style="9" hidden="1"/>
    <col min="15871" max="15871" width="10.375" style="9" hidden="1"/>
    <col min="15872" max="15872" width="10.5" style="9" hidden="1"/>
    <col min="15873" max="16121" width="8" style="9" hidden="1"/>
    <col min="16122" max="16122" width="28.125" style="9" hidden="1"/>
    <col min="16123" max="16123" width="8.125" style="9" hidden="1"/>
    <col min="16124" max="16124" width="9.125" style="9" hidden="1"/>
    <col min="16125" max="16125" width="9.75" style="9" hidden="1"/>
    <col min="16126" max="16126" width="11.125" style="9" hidden="1"/>
    <col min="16127" max="16127" width="10.375" style="9" hidden="1"/>
    <col min="16128" max="16128" width="10.5" style="9" hidden="1"/>
    <col min="16129" max="16384" width="9" style="9" hidden="1"/>
  </cols>
  <sheetData>
    <row r="1" spans="2:9" ht="20.25" customHeight="1" thickBot="1">
      <c r="B1" s="105" t="s">
        <v>426</v>
      </c>
      <c r="C1" s="106"/>
      <c r="D1" s="106"/>
      <c r="E1" s="106"/>
      <c r="F1" s="106"/>
      <c r="G1" s="106"/>
      <c r="H1" s="106"/>
      <c r="I1" s="106"/>
    </row>
    <row r="2" spans="2:9">
      <c r="B2" s="29"/>
      <c r="C2" s="8"/>
      <c r="G2" s="11"/>
      <c r="H2" s="46"/>
      <c r="I2" s="41"/>
    </row>
    <row r="3" spans="2:9" ht="15" customHeight="1">
      <c r="B3" s="17"/>
      <c r="C3" s="26" t="s">
        <v>427</v>
      </c>
      <c r="D3" s="26" t="s">
        <v>7</v>
      </c>
      <c r="E3" s="26" t="s">
        <v>62</v>
      </c>
      <c r="F3" s="26" t="s">
        <v>7</v>
      </c>
      <c r="G3" s="27" t="s">
        <v>63</v>
      </c>
      <c r="H3" s="27" t="str">
        <f>"Total per lot of "&amp;'Input sheet'!D23</f>
        <v>Total per lot of 100</v>
      </c>
      <c r="I3" s="28" t="s">
        <v>65</v>
      </c>
    </row>
    <row r="4" spans="2:9" ht="15" customHeight="1">
      <c r="B4" s="51" t="s">
        <v>66</v>
      </c>
      <c r="C4" s="19"/>
      <c r="D4" s="19"/>
      <c r="E4" s="19"/>
      <c r="F4" s="19"/>
      <c r="G4" s="16"/>
      <c r="H4" s="16"/>
      <c r="I4" s="48"/>
    </row>
    <row r="5" spans="2:9" ht="15" customHeight="1">
      <c r="B5" s="30" t="s">
        <v>428</v>
      </c>
      <c r="C5" s="14">
        <f>'Input sheet'!D15/100</f>
        <v>2.8</v>
      </c>
      <c r="D5" s="8" t="s">
        <v>429</v>
      </c>
      <c r="E5" s="14">
        <f>'Input sheet'!D23</f>
        <v>100</v>
      </c>
      <c r="F5" s="8" t="s">
        <v>430</v>
      </c>
      <c r="G5" s="38">
        <f>'Input sheet'!K25</f>
        <v>61.7</v>
      </c>
      <c r="H5" s="39">
        <f>C5*E5*G5</f>
        <v>17276</v>
      </c>
      <c r="I5" s="31" t="s">
        <v>69</v>
      </c>
    </row>
    <row r="6" spans="2:9" ht="15" customHeight="1">
      <c r="B6" s="32" t="s">
        <v>459</v>
      </c>
      <c r="C6" s="11"/>
      <c r="D6" s="11" t="s">
        <v>462</v>
      </c>
      <c r="E6" s="11">
        <v>10.23</v>
      </c>
      <c r="G6" s="102">
        <v>14.79</v>
      </c>
      <c r="H6" s="103">
        <f>E6*G6</f>
        <v>151.30170000000001</v>
      </c>
      <c r="I6" s="31" t="s">
        <v>69</v>
      </c>
    </row>
    <row r="7" spans="2:9" ht="15" customHeight="1">
      <c r="B7" s="33" t="s">
        <v>431</v>
      </c>
      <c r="C7" s="11"/>
      <c r="D7" s="11"/>
      <c r="E7" s="11"/>
      <c r="F7" s="11"/>
      <c r="G7" s="11"/>
      <c r="H7" s="18">
        <f>SUM(H5:H6)</f>
        <v>17427.3017</v>
      </c>
      <c r="I7" s="31" t="s">
        <v>69</v>
      </c>
    </row>
    <row r="8" spans="2:9" ht="15" customHeight="1">
      <c r="B8" s="34"/>
      <c r="C8" s="11"/>
      <c r="D8" s="11"/>
      <c r="E8" s="23"/>
      <c r="F8" s="11"/>
      <c r="G8" s="11"/>
      <c r="H8" s="11"/>
      <c r="I8" s="25"/>
    </row>
    <row r="9" spans="2:9" ht="15" customHeight="1">
      <c r="B9" s="35" t="s">
        <v>72</v>
      </c>
      <c r="C9" s="19"/>
      <c r="D9" s="16"/>
      <c r="E9" s="16"/>
      <c r="F9" s="16"/>
      <c r="G9" s="16"/>
      <c r="H9" s="16"/>
      <c r="I9" s="25"/>
    </row>
    <row r="10" spans="2:9" ht="15" customHeight="1">
      <c r="B10" s="32" t="s">
        <v>432</v>
      </c>
      <c r="C10" s="13">
        <f>'Input sheet'!D11</f>
        <v>2.5000000000000001E-2</v>
      </c>
      <c r="D10" s="8" t="s">
        <v>433</v>
      </c>
      <c r="E10" s="67">
        <f>E5*(1+C10)</f>
        <v>102.49999999999999</v>
      </c>
      <c r="F10" s="45" t="s">
        <v>423</v>
      </c>
      <c r="G10" s="38">
        <f>'Input sheet'!I26</f>
        <v>65.5</v>
      </c>
      <c r="H10" s="39">
        <f>E10*G10</f>
        <v>6713.7499999999991</v>
      </c>
      <c r="I10" s="31" t="s">
        <v>69</v>
      </c>
    </row>
    <row r="11" spans="2:9" ht="15" customHeight="1">
      <c r="B11" s="32" t="s">
        <v>73</v>
      </c>
      <c r="C11" s="11"/>
      <c r="D11" s="11"/>
      <c r="E11" s="23"/>
      <c r="F11" s="11"/>
      <c r="G11" s="38"/>
      <c r="H11" s="39">
        <f>SUM(H12:H17)</f>
        <v>7198.9285714285716</v>
      </c>
      <c r="I11" s="31" t="s">
        <v>69</v>
      </c>
    </row>
    <row r="12" spans="2:9" ht="15" customHeight="1">
      <c r="B12" s="36" t="s">
        <v>74</v>
      </c>
      <c r="C12" s="68">
        <v>500</v>
      </c>
      <c r="D12" s="8" t="s">
        <v>434</v>
      </c>
      <c r="E12" s="69">
        <f>C12*$E$5</f>
        <v>50000</v>
      </c>
      <c r="F12" s="70" t="s">
        <v>435</v>
      </c>
      <c r="G12" s="38">
        <f>'Input sheet'!H4/'Input sheet'!D27</f>
        <v>8.3928571428571436E-2</v>
      </c>
      <c r="H12" s="37">
        <f t="shared" ref="H12:H17" si="0">G12*E12</f>
        <v>4196.4285714285716</v>
      </c>
      <c r="I12" s="31" t="s">
        <v>69</v>
      </c>
    </row>
    <row r="13" spans="2:9" ht="15" customHeight="1">
      <c r="B13" s="36" t="s">
        <v>76</v>
      </c>
      <c r="C13" s="71">
        <f>0.2*C12</f>
        <v>100</v>
      </c>
      <c r="D13" s="8" t="s">
        <v>434</v>
      </c>
      <c r="E13" s="69">
        <f t="shared" ref="E13:E16" si="1">C13*$E$5</f>
        <v>10000</v>
      </c>
      <c r="F13" s="70" t="s">
        <v>435</v>
      </c>
      <c r="G13" s="38">
        <f>'Input sheet'!H5/2000</f>
        <v>0.185</v>
      </c>
      <c r="H13" s="37">
        <f t="shared" si="0"/>
        <v>1850</v>
      </c>
      <c r="I13" s="31" t="s">
        <v>69</v>
      </c>
    </row>
    <row r="14" spans="2:9" ht="15" customHeight="1">
      <c r="B14" s="36" t="s">
        <v>488</v>
      </c>
      <c r="C14" s="68">
        <v>30</v>
      </c>
      <c r="D14" s="8" t="s">
        <v>434</v>
      </c>
      <c r="E14" s="69">
        <f t="shared" si="1"/>
        <v>3000</v>
      </c>
      <c r="F14" s="70" t="s">
        <v>435</v>
      </c>
      <c r="G14" s="38">
        <f>'Input sheet'!H6/2000</f>
        <v>8.5500000000000007E-2</v>
      </c>
      <c r="H14" s="37">
        <f>G14*E14</f>
        <v>256.5</v>
      </c>
      <c r="I14" s="31" t="s">
        <v>69</v>
      </c>
    </row>
    <row r="15" spans="2:9" ht="15" customHeight="1">
      <c r="B15" s="36" t="s">
        <v>77</v>
      </c>
      <c r="C15" s="68">
        <v>10</v>
      </c>
      <c r="D15" s="8" t="s">
        <v>434</v>
      </c>
      <c r="E15" s="69">
        <f t="shared" si="1"/>
        <v>1000</v>
      </c>
      <c r="F15" s="70" t="s">
        <v>435</v>
      </c>
      <c r="G15" s="38">
        <f>'Input sheet'!H9</f>
        <v>0.4</v>
      </c>
      <c r="H15" s="37">
        <f t="shared" si="0"/>
        <v>400</v>
      </c>
      <c r="I15" s="31" t="s">
        <v>69</v>
      </c>
    </row>
    <row r="16" spans="2:9" ht="15" customHeight="1">
      <c r="B16" s="36" t="s">
        <v>79</v>
      </c>
      <c r="C16" s="68">
        <v>0</v>
      </c>
      <c r="D16" s="8" t="s">
        <v>434</v>
      </c>
      <c r="E16" s="69">
        <f t="shared" si="1"/>
        <v>0</v>
      </c>
      <c r="F16" s="70" t="s">
        <v>435</v>
      </c>
      <c r="G16" s="38">
        <v>0</v>
      </c>
      <c r="H16" s="37">
        <f t="shared" si="0"/>
        <v>0</v>
      </c>
      <c r="I16" s="31" t="s">
        <v>69</v>
      </c>
    </row>
    <row r="17" spans="2:10" ht="15" customHeight="1">
      <c r="B17" s="36" t="s">
        <v>80</v>
      </c>
      <c r="C17" s="71"/>
      <c r="D17" s="8"/>
      <c r="E17" s="72">
        <f>SUM(E12:E16)/2000</f>
        <v>32</v>
      </c>
      <c r="F17" s="70" t="s">
        <v>437</v>
      </c>
      <c r="G17" s="38">
        <f>'Input sheet'!H11</f>
        <v>15.5</v>
      </c>
      <c r="H17" s="37">
        <f t="shared" si="0"/>
        <v>496</v>
      </c>
      <c r="I17" s="31" t="s">
        <v>69</v>
      </c>
    </row>
    <row r="18" spans="2:10" ht="15" customHeight="1">
      <c r="B18" s="32" t="s">
        <v>32</v>
      </c>
      <c r="C18" s="9">
        <f>'Input sheet'!D22</f>
        <v>0.17</v>
      </c>
      <c r="D18" s="45" t="s">
        <v>438</v>
      </c>
      <c r="E18" s="67">
        <f>C18*E5</f>
        <v>17</v>
      </c>
      <c r="F18" s="70" t="s">
        <v>439</v>
      </c>
      <c r="G18" s="38">
        <f>'Input sheet'!H12</f>
        <v>19.5</v>
      </c>
      <c r="H18" s="39">
        <f>E18*G18</f>
        <v>331.5</v>
      </c>
      <c r="I18" s="31" t="s">
        <v>69</v>
      </c>
    </row>
    <row r="19" spans="2:10" ht="15" customHeight="1">
      <c r="B19" s="32" t="s">
        <v>83</v>
      </c>
      <c r="C19" s="11">
        <f>('Input sheet'!D15-'Input sheet'!D14)/100</f>
        <v>2.2999999999999998</v>
      </c>
      <c r="D19" s="70" t="s">
        <v>440</v>
      </c>
      <c r="E19" s="69">
        <f>C19*$E$5</f>
        <v>229.99999999999997</v>
      </c>
      <c r="F19" s="8" t="s">
        <v>441</v>
      </c>
      <c r="G19" s="38">
        <f>'Input sheet'!K20</f>
        <v>3.97</v>
      </c>
      <c r="H19" s="39">
        <f>G19*E19</f>
        <v>913.09999999999991</v>
      </c>
      <c r="I19" s="31" t="s">
        <v>69</v>
      </c>
    </row>
    <row r="20" spans="2:10" ht="15" customHeight="1">
      <c r="B20" s="32" t="s">
        <v>88</v>
      </c>
      <c r="C20" s="11">
        <f>('Input sheet'!D15-'Input sheet'!D14)/100</f>
        <v>2.2999999999999998</v>
      </c>
      <c r="D20" s="70" t="s">
        <v>440</v>
      </c>
      <c r="E20" s="69">
        <f>C20*$E$5</f>
        <v>229.99999999999997</v>
      </c>
      <c r="F20" s="8" t="s">
        <v>441</v>
      </c>
      <c r="G20" s="38">
        <f>'Input sheet'!K21</f>
        <v>1.88</v>
      </c>
      <c r="H20" s="39">
        <f>G20*E20</f>
        <v>432.39999999999992</v>
      </c>
      <c r="I20" s="31" t="s">
        <v>69</v>
      </c>
    </row>
    <row r="21" spans="2:10" ht="15" customHeight="1">
      <c r="B21" s="32" t="s">
        <v>442</v>
      </c>
      <c r="C21" s="11">
        <f>('Input sheet'!D15-'Input sheet'!D14)/100</f>
        <v>2.2999999999999998</v>
      </c>
      <c r="D21" s="70" t="s">
        <v>440</v>
      </c>
      <c r="E21" s="69">
        <f>C21*$E$5</f>
        <v>229.99999999999997</v>
      </c>
      <c r="F21" s="8" t="s">
        <v>441</v>
      </c>
      <c r="G21" s="38">
        <f>'Input sheet'!K22</f>
        <v>2.1</v>
      </c>
      <c r="H21" s="39">
        <f>G21*E21</f>
        <v>482.99999999999994</v>
      </c>
      <c r="I21" s="31" t="s">
        <v>69</v>
      </c>
    </row>
    <row r="22" spans="2:10" ht="15" customHeight="1">
      <c r="B22" s="32" t="s">
        <v>443</v>
      </c>
      <c r="C22" s="11">
        <f>('Input sheet'!D15-'Input sheet'!D14)/100</f>
        <v>2.2999999999999998</v>
      </c>
      <c r="D22" s="70" t="s">
        <v>440</v>
      </c>
      <c r="E22" s="69">
        <f>C22*$E$5</f>
        <v>229.99999999999997</v>
      </c>
      <c r="F22" s="8" t="s">
        <v>441</v>
      </c>
      <c r="G22" s="38">
        <f>'Input sheet'!K23</f>
        <v>1.49</v>
      </c>
      <c r="H22" s="39">
        <f>G22*E22</f>
        <v>342.69999999999993</v>
      </c>
      <c r="I22" s="31" t="s">
        <v>69</v>
      </c>
    </row>
    <row r="23" spans="2:10" ht="15" customHeight="1">
      <c r="B23" s="32" t="s">
        <v>39</v>
      </c>
      <c r="C23" s="22"/>
      <c r="D23" s="56" t="s">
        <v>91</v>
      </c>
      <c r="E23" s="57">
        <v>2.5</v>
      </c>
      <c r="G23" s="55">
        <f>(1+'Input sheet'!H14)^(1/12) - 1</f>
        <v>6.2396814612857288E-3</v>
      </c>
      <c r="H23" s="40">
        <f>SUM(H10:H11,H18:H22)*(1+G23)^E23-SUM(H10:H11,H18:H22)</f>
        <v>257.26641021621981</v>
      </c>
      <c r="I23" s="31" t="s">
        <v>69</v>
      </c>
    </row>
    <row r="24" spans="2:10" ht="15" customHeight="1">
      <c r="B24" s="33" t="s">
        <v>92</v>
      </c>
      <c r="C24" s="11"/>
      <c r="D24" s="23"/>
      <c r="E24" s="23"/>
      <c r="F24" s="11"/>
      <c r="G24" s="11"/>
      <c r="H24" s="18">
        <f>SUM(H18:H23)+H10+H11</f>
        <v>16672.644981644789</v>
      </c>
      <c r="I24" s="31" t="s">
        <v>69</v>
      </c>
    </row>
    <row r="25" spans="2:10" ht="15" customHeight="1">
      <c r="B25" s="34"/>
      <c r="C25" s="11"/>
      <c r="D25" s="23"/>
      <c r="E25" s="23"/>
      <c r="F25" s="11"/>
      <c r="G25" s="11"/>
      <c r="H25" s="10"/>
      <c r="I25" s="25"/>
      <c r="J25" s="22"/>
    </row>
    <row r="26" spans="2:10" ht="15" customHeight="1">
      <c r="B26" s="35" t="s">
        <v>93</v>
      </c>
      <c r="C26" s="11"/>
      <c r="D26" s="23"/>
      <c r="E26" s="23"/>
      <c r="F26" s="11"/>
      <c r="G26" s="11"/>
      <c r="H26" s="16"/>
      <c r="I26" s="25"/>
    </row>
    <row r="27" spans="2:10" ht="15" customHeight="1">
      <c r="B27" s="32" t="s">
        <v>94</v>
      </c>
      <c r="C27" s="11">
        <f>('Input sheet'!D15-'Input sheet'!D14)/100</f>
        <v>2.2999999999999998</v>
      </c>
      <c r="D27" s="70" t="s">
        <v>440</v>
      </c>
      <c r="E27" s="69">
        <f>C27*$E$5</f>
        <v>229.99999999999997</v>
      </c>
      <c r="F27" s="8" t="s">
        <v>441</v>
      </c>
      <c r="G27" s="104">
        <v>1.18</v>
      </c>
      <c r="H27" s="39">
        <f>G27*E27</f>
        <v>271.39999999999998</v>
      </c>
      <c r="I27" s="31" t="s">
        <v>69</v>
      </c>
    </row>
    <row r="28" spans="2:10" ht="15" customHeight="1">
      <c r="B28" s="32" t="s">
        <v>95</v>
      </c>
      <c r="C28" s="11">
        <f>('Input sheet'!D15-'Input sheet'!D14)/100</f>
        <v>2.2999999999999998</v>
      </c>
      <c r="D28" s="70" t="s">
        <v>440</v>
      </c>
      <c r="E28" s="69">
        <f>C28*$E$5</f>
        <v>229.99999999999997</v>
      </c>
      <c r="F28" s="8" t="s">
        <v>441</v>
      </c>
      <c r="G28" s="104">
        <v>6.89</v>
      </c>
      <c r="H28" s="40">
        <f>G28*E28</f>
        <v>1584.6999999999998</v>
      </c>
      <c r="I28" s="31" t="s">
        <v>69</v>
      </c>
    </row>
    <row r="29" spans="2:10" ht="15" customHeight="1">
      <c r="B29" s="33" t="s">
        <v>96</v>
      </c>
      <c r="C29" s="11"/>
      <c r="D29" s="23"/>
      <c r="E29" s="23"/>
      <c r="F29" s="23"/>
      <c r="G29" s="11"/>
      <c r="H29" s="18">
        <f>SUM(H27:H28)</f>
        <v>1856.1</v>
      </c>
      <c r="I29" s="31" t="s">
        <v>69</v>
      </c>
    </row>
    <row r="30" spans="2:10" ht="15" customHeight="1">
      <c r="B30" s="33"/>
      <c r="C30" s="11"/>
      <c r="D30" s="23"/>
      <c r="E30" s="23"/>
      <c r="F30" s="23"/>
      <c r="G30" s="11"/>
      <c r="H30" s="18"/>
      <c r="I30" s="31"/>
    </row>
    <row r="31" spans="2:10" ht="15" customHeight="1">
      <c r="B31" s="33" t="s">
        <v>97</v>
      </c>
      <c r="C31" s="11"/>
      <c r="D31" s="23"/>
      <c r="E31" s="23"/>
      <c r="F31" s="23"/>
      <c r="G31" s="23"/>
      <c r="H31" s="18">
        <f>H29+H24</f>
        <v>18528.744981644788</v>
      </c>
      <c r="I31" s="31" t="s">
        <v>69</v>
      </c>
      <c r="J31" s="22"/>
    </row>
    <row r="32" spans="2:10" ht="15" customHeight="1">
      <c r="B32" s="34"/>
      <c r="C32" s="11"/>
      <c r="D32" s="23"/>
      <c r="E32" s="23"/>
      <c r="F32" s="23"/>
      <c r="G32" s="11"/>
      <c r="H32" s="11"/>
      <c r="I32" s="25"/>
    </row>
    <row r="33" spans="2:9" ht="15" customHeight="1">
      <c r="B33" s="42" t="s">
        <v>98</v>
      </c>
      <c r="C33" s="52"/>
      <c r="D33" s="52"/>
      <c r="E33" s="52"/>
      <c r="F33" s="52"/>
      <c r="G33" s="50">
        <f>H33/E5</f>
        <v>7.5465671835521064</v>
      </c>
      <c r="H33" s="50">
        <f>H7-H24</f>
        <v>754.65671835521061</v>
      </c>
      <c r="I33" s="53" t="s">
        <v>69</v>
      </c>
    </row>
    <row r="34" spans="2:9" ht="15" customHeight="1" thickBot="1">
      <c r="B34" s="43" t="s">
        <v>99</v>
      </c>
      <c r="C34" s="54"/>
      <c r="D34" s="54"/>
      <c r="E34" s="54"/>
      <c r="F34" s="54"/>
      <c r="G34" s="73">
        <f>H34/E5</f>
        <v>-11.014432816447879</v>
      </c>
      <c r="H34" s="73">
        <f>H7-H31</f>
        <v>-1101.4432816447879</v>
      </c>
      <c r="I34" s="44" t="s">
        <v>69</v>
      </c>
    </row>
    <row r="35" spans="2:9">
      <c r="B35" s="10"/>
      <c r="C35" s="11"/>
      <c r="D35" s="11"/>
      <c r="E35" s="11"/>
      <c r="F35" s="11"/>
      <c r="G35" s="11"/>
      <c r="H35" s="12"/>
      <c r="I35" s="66" t="s">
        <v>69</v>
      </c>
    </row>
    <row r="36" spans="2:9"/>
    <row r="37" spans="2:9" ht="13.5" thickBot="1"/>
    <row r="38" spans="2:9">
      <c r="B38" s="83" t="s">
        <v>478</v>
      </c>
      <c r="C38" s="84"/>
      <c r="D38" s="84"/>
      <c r="E38" s="84"/>
      <c r="F38" s="86"/>
      <c r="G38" s="82"/>
    </row>
    <row r="39" spans="2:9">
      <c r="B39" s="89"/>
      <c r="C39" s="81"/>
      <c r="D39" s="81"/>
      <c r="E39" s="81"/>
      <c r="F39" s="88"/>
      <c r="G39" s="82"/>
    </row>
    <row r="40" spans="2:9" ht="22.5">
      <c r="B40" s="74" t="s">
        <v>445</v>
      </c>
      <c r="C40" s="75" t="s">
        <v>62</v>
      </c>
      <c r="D40" s="75" t="s">
        <v>446</v>
      </c>
      <c r="E40" s="76"/>
      <c r="F40" s="77" t="s">
        <v>447</v>
      </c>
      <c r="G40" s="82"/>
    </row>
    <row r="41" spans="2:9" ht="21">
      <c r="B41" s="94" t="s">
        <v>458</v>
      </c>
      <c r="C41" s="96">
        <f>'Input sheet'!D14</f>
        <v>50</v>
      </c>
      <c r="D41" s="92" t="s">
        <v>497</v>
      </c>
      <c r="E41" s="60"/>
      <c r="F41" s="78">
        <f>'Input sheet'!I26</f>
        <v>65.5</v>
      </c>
      <c r="G41" s="82"/>
    </row>
    <row r="42" spans="2:9" ht="21">
      <c r="B42" s="94" t="s">
        <v>448</v>
      </c>
      <c r="C42" s="96">
        <f>'Input sheet'!D15</f>
        <v>280</v>
      </c>
      <c r="D42" s="92" t="s">
        <v>486</v>
      </c>
      <c r="E42" s="60"/>
      <c r="F42" s="78">
        <f>'Input sheet'!K25</f>
        <v>61.7</v>
      </c>
      <c r="G42" s="82"/>
    </row>
    <row r="43" spans="2:9" ht="21">
      <c r="B43" s="94" t="s">
        <v>464</v>
      </c>
      <c r="C43" s="100">
        <f>C18</f>
        <v>0.17</v>
      </c>
      <c r="D43" s="92" t="s">
        <v>484</v>
      </c>
      <c r="E43" s="60"/>
      <c r="F43" s="78">
        <f>'Input sheet'!H12</f>
        <v>19.5</v>
      </c>
      <c r="G43" s="82"/>
    </row>
    <row r="44" spans="2:9" ht="31.5">
      <c r="B44" s="94" t="s">
        <v>463</v>
      </c>
      <c r="C44" s="101">
        <v>0.10199999999999999</v>
      </c>
      <c r="D44" s="92" t="s">
        <v>487</v>
      </c>
      <c r="E44" s="60"/>
      <c r="F44" s="78">
        <v>48.44</v>
      </c>
      <c r="G44" s="82"/>
    </row>
    <row r="45" spans="2:9" ht="13.5" thickBot="1">
      <c r="B45" s="95" t="s">
        <v>465</v>
      </c>
      <c r="C45" s="97">
        <f>'Input sheet'!H14</f>
        <v>7.7499999999999999E-2</v>
      </c>
      <c r="D45" s="79"/>
      <c r="E45" s="64"/>
      <c r="F45" s="80"/>
      <c r="G45" s="82"/>
    </row>
    <row r="46" spans="2:9">
      <c r="B46" s="81"/>
      <c r="C46" s="81"/>
      <c r="D46" s="81"/>
      <c r="E46" s="82"/>
      <c r="F46" s="90"/>
      <c r="G46" s="82"/>
    </row>
    <row r="47" spans="2:9">
      <c r="B47" s="81"/>
      <c r="C47" s="81"/>
      <c r="D47" s="81"/>
      <c r="E47" s="82"/>
      <c r="F47" s="81"/>
      <c r="G47" s="82"/>
    </row>
    <row r="48" spans="2:9" ht="13.5" thickBot="1">
      <c r="B48" s="81"/>
      <c r="C48" s="81"/>
      <c r="D48" s="81"/>
      <c r="E48" s="82"/>
      <c r="F48" s="81"/>
      <c r="G48" s="82"/>
    </row>
    <row r="49" spans="2:7">
      <c r="B49" s="83" t="s">
        <v>479</v>
      </c>
      <c r="C49" s="84"/>
      <c r="D49" s="84"/>
      <c r="E49" s="85"/>
      <c r="F49" s="84"/>
      <c r="G49" s="86"/>
    </row>
    <row r="50" spans="2:7">
      <c r="B50" s="87"/>
      <c r="C50" s="81"/>
      <c r="D50" s="81"/>
      <c r="E50" s="82"/>
      <c r="F50" s="81"/>
      <c r="G50" s="88"/>
    </row>
    <row r="51" spans="2:7" ht="33.75">
      <c r="B51" s="74" t="s">
        <v>453</v>
      </c>
      <c r="C51" s="93" t="s">
        <v>473</v>
      </c>
      <c r="D51" s="76"/>
      <c r="E51" s="76"/>
      <c r="F51" s="75" t="s">
        <v>447</v>
      </c>
      <c r="G51" s="77" t="s">
        <v>471</v>
      </c>
    </row>
    <row r="52" spans="2:7">
      <c r="B52" s="98" t="s">
        <v>74</v>
      </c>
      <c r="C52" s="61">
        <f>C12</f>
        <v>500</v>
      </c>
      <c r="D52" s="60"/>
      <c r="E52" s="60"/>
      <c r="F52" s="62">
        <f>G12</f>
        <v>8.3928571428571436E-2</v>
      </c>
      <c r="G52" s="78">
        <f>C52*F52*E$5</f>
        <v>4196.4285714285716</v>
      </c>
    </row>
    <row r="53" spans="2:7">
      <c r="B53" s="98" t="s">
        <v>455</v>
      </c>
      <c r="C53" s="61">
        <f>C13</f>
        <v>100</v>
      </c>
      <c r="D53" s="60"/>
      <c r="E53" s="60"/>
      <c r="F53" s="62">
        <f t="shared" ref="F53:F55" si="2">G13</f>
        <v>0.185</v>
      </c>
      <c r="G53" s="78">
        <f t="shared" ref="G53:G55" si="3">C53*F53*E$5</f>
        <v>1850</v>
      </c>
    </row>
    <row r="54" spans="2:7">
      <c r="B54" s="98" t="s">
        <v>436</v>
      </c>
      <c r="C54" s="61">
        <f>C14</f>
        <v>30</v>
      </c>
      <c r="D54" s="60"/>
      <c r="E54" s="60"/>
      <c r="F54" s="62">
        <f t="shared" si="2"/>
        <v>8.5500000000000007E-2</v>
      </c>
      <c r="G54" s="78">
        <f t="shared" si="3"/>
        <v>256.50000000000006</v>
      </c>
    </row>
    <row r="55" spans="2:7" ht="13.5" thickBot="1">
      <c r="B55" s="99" t="s">
        <v>456</v>
      </c>
      <c r="C55" s="63">
        <f>C15</f>
        <v>10</v>
      </c>
      <c r="D55" s="64"/>
      <c r="E55" s="64"/>
      <c r="F55" s="65">
        <f t="shared" si="2"/>
        <v>0.4</v>
      </c>
      <c r="G55" s="80">
        <f t="shared" si="3"/>
        <v>400</v>
      </c>
    </row>
    <row r="56" spans="2:7">
      <c r="B56" s="91"/>
      <c r="C56" s="91"/>
      <c r="D56" s="91"/>
      <c r="E56" s="91"/>
      <c r="F56" s="91"/>
      <c r="G56" s="91"/>
    </row>
    <row r="57" spans="2:7"/>
    <row r="58" spans="2:7"/>
    <row r="62" spans="2:7"/>
    <row r="63" spans="2:7"/>
    <row r="64" spans="2:7"/>
    <row r="80"/>
    <row r="816"/>
    <row r="829" spans="2:3" hidden="1">
      <c r="B829" s="9" t="s">
        <v>100</v>
      </c>
    </row>
    <row r="830" spans="2:3" hidden="1">
      <c r="B830" s="9" t="s">
        <v>101</v>
      </c>
      <c r="C830" s="9">
        <v>1</v>
      </c>
    </row>
    <row r="831" spans="2:3" hidden="1">
      <c r="B831" s="9" t="s">
        <v>102</v>
      </c>
      <c r="C831" s="9">
        <v>1</v>
      </c>
    </row>
    <row r="832" spans="2:3" hidden="1">
      <c r="B832" s="9" t="s">
        <v>103</v>
      </c>
      <c r="C832" s="9">
        <v>1</v>
      </c>
    </row>
    <row r="833" spans="2:3" hidden="1">
      <c r="B833" s="9" t="s">
        <v>104</v>
      </c>
      <c r="C833" s="9">
        <v>2</v>
      </c>
    </row>
    <row r="834" spans="2:3" hidden="1">
      <c r="B834" s="9" t="s">
        <v>105</v>
      </c>
      <c r="C834" s="9">
        <v>1</v>
      </c>
    </row>
    <row r="835" spans="2:3" hidden="1">
      <c r="B835" s="9" t="s">
        <v>106</v>
      </c>
      <c r="C835" s="9">
        <v>0</v>
      </c>
    </row>
    <row r="836" spans="2:3" hidden="1">
      <c r="B836" s="9" t="s">
        <v>107</v>
      </c>
      <c r="C836" s="9">
        <v>0</v>
      </c>
    </row>
    <row r="837" spans="2:3" hidden="1">
      <c r="B837" s="9" t="s">
        <v>108</v>
      </c>
      <c r="C837" s="9">
        <v>0</v>
      </c>
    </row>
    <row r="838" spans="2:3" hidden="1">
      <c r="B838" s="9" t="s">
        <v>109</v>
      </c>
      <c r="C838" s="9">
        <v>0</v>
      </c>
    </row>
    <row r="839" spans="2:3" hidden="1">
      <c r="B839" s="9" t="s">
        <v>110</v>
      </c>
      <c r="C839" s="9">
        <v>0</v>
      </c>
    </row>
    <row r="840" spans="2:3" hidden="1">
      <c r="B840" s="9" t="s">
        <v>111</v>
      </c>
      <c r="C840" s="9">
        <v>0</v>
      </c>
    </row>
    <row r="841" spans="2:3" hidden="1">
      <c r="B841" s="9" t="s">
        <v>112</v>
      </c>
      <c r="C841" s="9" t="b">
        <v>1</v>
      </c>
    </row>
    <row r="842" spans="2:3" hidden="1">
      <c r="B842" s="9" t="s">
        <v>113</v>
      </c>
      <c r="C842" s="9" t="b">
        <v>1</v>
      </c>
    </row>
    <row r="843" spans="2:3" hidden="1">
      <c r="B843" s="9" t="s">
        <v>114</v>
      </c>
      <c r="C843" s="9" t="b">
        <v>1</v>
      </c>
    </row>
    <row r="844" spans="2:3" hidden="1">
      <c r="B844" s="9" t="s">
        <v>115</v>
      </c>
      <c r="C844" s="9">
        <v>0</v>
      </c>
    </row>
    <row r="845" spans="2:3" hidden="1">
      <c r="B845" s="9" t="s">
        <v>116</v>
      </c>
      <c r="C845" s="9">
        <v>0</v>
      </c>
    </row>
    <row r="846" spans="2:3" hidden="1">
      <c r="B846" s="9" t="s">
        <v>117</v>
      </c>
      <c r="C846" s="9" t="b">
        <v>1</v>
      </c>
    </row>
    <row r="847" spans="2:3" hidden="1">
      <c r="B847" s="9" t="s">
        <v>118</v>
      </c>
      <c r="C847" s="9">
        <v>0</v>
      </c>
    </row>
    <row r="848" spans="2:3" hidden="1">
      <c r="B848" s="9" t="s">
        <v>119</v>
      </c>
      <c r="C848" s="9">
        <v>0</v>
      </c>
    </row>
    <row r="849" spans="2:3" hidden="1">
      <c r="B849" s="9" t="s">
        <v>120</v>
      </c>
      <c r="C849" s="9">
        <v>0</v>
      </c>
    </row>
    <row r="850" spans="2:3" hidden="1">
      <c r="B850" s="9" t="s">
        <v>121</v>
      </c>
      <c r="C850" s="9">
        <v>0</v>
      </c>
    </row>
    <row r="851" spans="2:3" hidden="1">
      <c r="B851" s="9" t="s">
        <v>122</v>
      </c>
      <c r="C851" s="9" t="s">
        <v>123</v>
      </c>
    </row>
    <row r="852" spans="2:3" hidden="1">
      <c r="B852" s="9" t="s">
        <v>124</v>
      </c>
      <c r="C852" s="9">
        <v>750</v>
      </c>
    </row>
    <row r="853" spans="2:3" hidden="1">
      <c r="B853" s="9" t="s">
        <v>125</v>
      </c>
      <c r="C853" s="9">
        <v>135</v>
      </c>
    </row>
    <row r="854" spans="2:3" hidden="1">
      <c r="B854" s="9" t="s">
        <v>126</v>
      </c>
      <c r="C854" s="9">
        <v>3.7</v>
      </c>
    </row>
    <row r="855" spans="2:3" hidden="1">
      <c r="B855" s="9" t="s">
        <v>127</v>
      </c>
      <c r="C855" s="9">
        <v>0</v>
      </c>
    </row>
    <row r="856" spans="2:3" hidden="1">
      <c r="B856" s="9" t="s">
        <v>128</v>
      </c>
      <c r="C856" s="9">
        <v>0</v>
      </c>
    </row>
    <row r="857" spans="2:3" hidden="1">
      <c r="B857" s="9" t="s">
        <v>129</v>
      </c>
      <c r="C857" s="9">
        <v>0</v>
      </c>
    </row>
    <row r="858" spans="2:3" hidden="1">
      <c r="B858" s="9" t="s">
        <v>130</v>
      </c>
      <c r="C858" s="9">
        <v>0</v>
      </c>
    </row>
    <row r="859" spans="2:3" hidden="1">
      <c r="B859" s="9" t="s">
        <v>131</v>
      </c>
      <c r="C859" s="9">
        <v>270</v>
      </c>
    </row>
    <row r="860" spans="2:3" hidden="1">
      <c r="B860" s="9" t="s">
        <v>132</v>
      </c>
      <c r="C860" s="9">
        <v>0</v>
      </c>
    </row>
    <row r="861" spans="2:3" hidden="1">
      <c r="B861" s="9" t="s">
        <v>133</v>
      </c>
      <c r="C861" s="9">
        <v>0</v>
      </c>
    </row>
    <row r="862" spans="2:3" hidden="1">
      <c r="B862" s="9" t="s">
        <v>134</v>
      </c>
      <c r="C862" s="9">
        <v>0</v>
      </c>
    </row>
    <row r="863" spans="2:3" hidden="1">
      <c r="B863" s="9" t="s">
        <v>135</v>
      </c>
      <c r="C863" s="9">
        <v>0</v>
      </c>
    </row>
    <row r="864" spans="2:3" hidden="1">
      <c r="B864" s="9" t="s">
        <v>136</v>
      </c>
      <c r="C864" s="9">
        <v>0</v>
      </c>
    </row>
    <row r="865" spans="2:3" hidden="1">
      <c r="B865" s="9" t="s">
        <v>137</v>
      </c>
      <c r="C865" s="9">
        <v>30000</v>
      </c>
    </row>
    <row r="866" spans="2:3" hidden="1">
      <c r="B866" s="9" t="s">
        <v>138</v>
      </c>
      <c r="C866" s="9">
        <v>0</v>
      </c>
    </row>
    <row r="867" spans="2:3" hidden="1">
      <c r="B867" s="9" t="s">
        <v>139</v>
      </c>
      <c r="C867" s="9">
        <v>0</v>
      </c>
    </row>
    <row r="868" spans="2:3" hidden="1">
      <c r="B868" s="9" t="s">
        <v>140</v>
      </c>
      <c r="C868" s="9">
        <v>0</v>
      </c>
    </row>
    <row r="869" spans="2:3" hidden="1">
      <c r="B869" s="9" t="s">
        <v>141</v>
      </c>
      <c r="C869" s="9">
        <v>0</v>
      </c>
    </row>
    <row r="870" spans="2:3" hidden="1">
      <c r="B870" s="9" t="s">
        <v>142</v>
      </c>
      <c r="C870" s="9">
        <v>0</v>
      </c>
    </row>
    <row r="871" spans="2:3" hidden="1">
      <c r="B871" s="9" t="s">
        <v>143</v>
      </c>
      <c r="C871" s="9">
        <v>140</v>
      </c>
    </row>
    <row r="872" spans="2:3" hidden="1">
      <c r="B872" s="9" t="s">
        <v>144</v>
      </c>
      <c r="C872" s="9">
        <v>0</v>
      </c>
    </row>
    <row r="873" spans="2:3" hidden="1">
      <c r="B873" s="9" t="s">
        <v>145</v>
      </c>
      <c r="C873" s="9">
        <v>0</v>
      </c>
    </row>
    <row r="874" spans="2:3" hidden="1">
      <c r="B874" s="9" t="s">
        <v>146</v>
      </c>
      <c r="C874" s="9">
        <v>60</v>
      </c>
    </row>
    <row r="875" spans="2:3" hidden="1">
      <c r="B875" s="9" t="s">
        <v>147</v>
      </c>
      <c r="C875" s="9">
        <v>45</v>
      </c>
    </row>
    <row r="876" spans="2:3" hidden="1">
      <c r="B876" s="9" t="s">
        <v>148</v>
      </c>
      <c r="C876" s="9">
        <v>0.6</v>
      </c>
    </row>
    <row r="877" spans="2:3" hidden="1">
      <c r="B877" s="9" t="s">
        <v>149</v>
      </c>
      <c r="C877" s="9">
        <v>0</v>
      </c>
    </row>
    <row r="878" spans="2:3" hidden="1">
      <c r="B878" s="9" t="s">
        <v>150</v>
      </c>
      <c r="C878" s="9">
        <v>0</v>
      </c>
    </row>
    <row r="879" spans="2:3" hidden="1">
      <c r="B879" s="9" t="s">
        <v>151</v>
      </c>
      <c r="C879" s="9">
        <v>0.45</v>
      </c>
    </row>
    <row r="880" spans="2:3" hidden="1">
      <c r="B880" s="9" t="s">
        <v>152</v>
      </c>
      <c r="C880" s="9">
        <v>0</v>
      </c>
    </row>
    <row r="881" spans="2:3" hidden="1">
      <c r="B881" s="9" t="s">
        <v>153</v>
      </c>
      <c r="C881" s="9">
        <v>0</v>
      </c>
    </row>
    <row r="882" spans="2:3" hidden="1">
      <c r="B882" s="9" t="s">
        <v>154</v>
      </c>
      <c r="C882" s="9">
        <v>0.48</v>
      </c>
    </row>
    <row r="883" spans="2:3" hidden="1">
      <c r="B883" s="9" t="s">
        <v>155</v>
      </c>
      <c r="C883" s="9">
        <v>0.4</v>
      </c>
    </row>
    <row r="884" spans="2:3" hidden="1">
      <c r="B884" s="9" t="s">
        <v>156</v>
      </c>
      <c r="C884" s="9">
        <v>15</v>
      </c>
    </row>
    <row r="885" spans="2:3" hidden="1">
      <c r="B885" s="9" t="s">
        <v>157</v>
      </c>
      <c r="C885" s="9">
        <v>0</v>
      </c>
    </row>
    <row r="886" spans="2:3" hidden="1">
      <c r="B886" s="9" t="s">
        <v>158</v>
      </c>
      <c r="C886" s="9">
        <v>0</v>
      </c>
    </row>
    <row r="887" spans="2:3" hidden="1">
      <c r="B887" s="9" t="s">
        <v>159</v>
      </c>
      <c r="C887" s="9">
        <v>0</v>
      </c>
    </row>
    <row r="888" spans="2:3" hidden="1">
      <c r="B888" s="9" t="s">
        <v>160</v>
      </c>
      <c r="C888" s="9">
        <v>0</v>
      </c>
    </row>
    <row r="889" spans="2:3" hidden="1">
      <c r="B889" s="9" t="s">
        <v>161</v>
      </c>
      <c r="C889" s="9">
        <v>0</v>
      </c>
    </row>
    <row r="890" spans="2:3" hidden="1">
      <c r="B890" s="9" t="s">
        <v>162</v>
      </c>
      <c r="C890" s="9">
        <v>0</v>
      </c>
    </row>
    <row r="891" spans="2:3" hidden="1">
      <c r="B891" s="9" t="s">
        <v>163</v>
      </c>
      <c r="C891" s="9">
        <v>2</v>
      </c>
    </row>
    <row r="892" spans="2:3" hidden="1">
      <c r="B892" s="9" t="s">
        <v>164</v>
      </c>
      <c r="C892" s="9">
        <v>0</v>
      </c>
    </row>
    <row r="893" spans="2:3" hidden="1">
      <c r="B893" s="9" t="s">
        <v>165</v>
      </c>
      <c r="C893" s="9">
        <v>0</v>
      </c>
    </row>
    <row r="894" spans="2:3" hidden="1">
      <c r="B894" s="9" t="s">
        <v>166</v>
      </c>
      <c r="C894" s="9">
        <v>0</v>
      </c>
    </row>
    <row r="895" spans="2:3" hidden="1">
      <c r="B895" s="9" t="s">
        <v>167</v>
      </c>
      <c r="C895" s="9">
        <v>0</v>
      </c>
    </row>
    <row r="896" spans="2:3" hidden="1">
      <c r="B896" s="9" t="s">
        <v>168</v>
      </c>
      <c r="C896" s="9">
        <v>0</v>
      </c>
    </row>
    <row r="897" spans="2:3" hidden="1">
      <c r="B897" s="9" t="s">
        <v>169</v>
      </c>
      <c r="C897" s="9">
        <v>0</v>
      </c>
    </row>
    <row r="898" spans="2:3" hidden="1">
      <c r="B898" s="9" t="s">
        <v>170</v>
      </c>
      <c r="C898" s="9">
        <v>0</v>
      </c>
    </row>
    <row r="899" spans="2:3" hidden="1">
      <c r="B899" s="9" t="s">
        <v>171</v>
      </c>
      <c r="C899" s="9">
        <v>29</v>
      </c>
    </row>
    <row r="900" spans="2:3" hidden="1">
      <c r="B900" s="9" t="s">
        <v>172</v>
      </c>
      <c r="C900" s="9">
        <v>0</v>
      </c>
    </row>
    <row r="901" spans="2:3" hidden="1">
      <c r="B901" s="9" t="s">
        <v>173</v>
      </c>
      <c r="C901" s="9">
        <v>0</v>
      </c>
    </row>
    <row r="902" spans="2:3" hidden="1">
      <c r="B902" s="9" t="s">
        <v>174</v>
      </c>
      <c r="C902" s="9">
        <v>0</v>
      </c>
    </row>
    <row r="903" spans="2:3" hidden="1">
      <c r="B903" s="9" t="s">
        <v>175</v>
      </c>
      <c r="C903" s="9">
        <v>0</v>
      </c>
    </row>
    <row r="904" spans="2:3" hidden="1">
      <c r="B904" s="9" t="s">
        <v>176</v>
      </c>
      <c r="C904" s="9">
        <v>0</v>
      </c>
    </row>
    <row r="905" spans="2:3" hidden="1">
      <c r="B905" s="9" t="s">
        <v>177</v>
      </c>
      <c r="C905" s="9">
        <v>0</v>
      </c>
    </row>
    <row r="906" spans="2:3" hidden="1">
      <c r="B906" s="9" t="s">
        <v>178</v>
      </c>
      <c r="C906" s="9">
        <v>0</v>
      </c>
    </row>
    <row r="907" spans="2:3" hidden="1">
      <c r="B907" s="9" t="s">
        <v>179</v>
      </c>
      <c r="C907" s="9">
        <v>0</v>
      </c>
    </row>
    <row r="908" spans="2:3" hidden="1">
      <c r="B908" s="9" t="s">
        <v>180</v>
      </c>
      <c r="C908" s="9">
        <v>0</v>
      </c>
    </row>
    <row r="909" spans="2:3" hidden="1">
      <c r="B909" s="9" t="s">
        <v>181</v>
      </c>
      <c r="C909" s="9">
        <v>0</v>
      </c>
    </row>
    <row r="910" spans="2:3" hidden="1">
      <c r="B910" s="9" t="s">
        <v>182</v>
      </c>
      <c r="C910" s="9">
        <v>0</v>
      </c>
    </row>
    <row r="911" spans="2:3" hidden="1">
      <c r="B911" s="9" t="s">
        <v>183</v>
      </c>
      <c r="C911" s="9">
        <v>0</v>
      </c>
    </row>
    <row r="912" spans="2:3" hidden="1">
      <c r="B912" s="9" t="s">
        <v>184</v>
      </c>
      <c r="C912" s="9" t="s">
        <v>185</v>
      </c>
    </row>
    <row r="913" spans="2:3" hidden="1">
      <c r="B913" s="9" t="s">
        <v>186</v>
      </c>
      <c r="C913" s="9">
        <v>0.5</v>
      </c>
    </row>
    <row r="914" spans="2:3" hidden="1">
      <c r="B914" s="9" t="s">
        <v>187</v>
      </c>
      <c r="C914" s="9">
        <v>13.5</v>
      </c>
    </row>
    <row r="915" spans="2:3" hidden="1">
      <c r="B915" s="9" t="s">
        <v>188</v>
      </c>
      <c r="C915" s="9">
        <v>18</v>
      </c>
    </row>
    <row r="916" spans="2:3" hidden="1">
      <c r="B916" s="9" t="s">
        <v>189</v>
      </c>
      <c r="C916" s="9">
        <v>0</v>
      </c>
    </row>
    <row r="917" spans="2:3" hidden="1">
      <c r="B917" s="9" t="s">
        <v>190</v>
      </c>
      <c r="C917" s="9">
        <v>0</v>
      </c>
    </row>
    <row r="918" spans="2:3" hidden="1">
      <c r="B918" s="9" t="s">
        <v>191</v>
      </c>
      <c r="C918" s="9">
        <v>0</v>
      </c>
    </row>
    <row r="919" spans="2:3" hidden="1">
      <c r="B919" s="9" t="s">
        <v>192</v>
      </c>
      <c r="C919" s="9">
        <v>4000</v>
      </c>
    </row>
    <row r="920" spans="2:3" hidden="1">
      <c r="B920" s="9" t="s">
        <v>193</v>
      </c>
      <c r="C920" s="9">
        <v>4</v>
      </c>
    </row>
    <row r="921" spans="2:3" hidden="1">
      <c r="B921" s="9" t="s">
        <v>194</v>
      </c>
      <c r="C921" s="9">
        <v>0</v>
      </c>
    </row>
    <row r="922" spans="2:3" hidden="1">
      <c r="B922" s="9" t="s">
        <v>195</v>
      </c>
      <c r="C922" s="9">
        <v>0</v>
      </c>
    </row>
    <row r="923" spans="2:3" hidden="1">
      <c r="B923" s="9" t="s">
        <v>196</v>
      </c>
      <c r="C923" s="9">
        <v>0</v>
      </c>
    </row>
    <row r="924" spans="2:3" hidden="1">
      <c r="B924" s="9" t="s">
        <v>197</v>
      </c>
      <c r="C924" s="9">
        <v>6</v>
      </c>
    </row>
    <row r="925" spans="2:3" hidden="1">
      <c r="B925" s="9" t="s">
        <v>198</v>
      </c>
      <c r="C925" s="9">
        <v>3.65</v>
      </c>
    </row>
    <row r="926" spans="2:3" hidden="1">
      <c r="B926" s="9" t="s">
        <v>199</v>
      </c>
      <c r="C926" s="9">
        <v>3.38</v>
      </c>
    </row>
    <row r="927" spans="2:3" hidden="1">
      <c r="B927" s="9" t="s">
        <v>200</v>
      </c>
      <c r="C927" s="9">
        <v>1</v>
      </c>
    </row>
    <row r="928" spans="2:3" hidden="1">
      <c r="B928" s="9" t="s">
        <v>201</v>
      </c>
      <c r="C928" s="9">
        <v>0</v>
      </c>
    </row>
    <row r="929" spans="2:3" hidden="1">
      <c r="B929" s="9" t="s">
        <v>202</v>
      </c>
      <c r="C929" s="9">
        <v>21</v>
      </c>
    </row>
    <row r="930" spans="2:3" hidden="1">
      <c r="B930" s="9" t="s">
        <v>203</v>
      </c>
      <c r="C930" s="9">
        <v>0</v>
      </c>
    </row>
    <row r="931" spans="2:3" hidden="1">
      <c r="B931" s="9" t="s">
        <v>204</v>
      </c>
      <c r="C931" s="9">
        <v>0</v>
      </c>
    </row>
    <row r="932" spans="2:3" hidden="1">
      <c r="B932" s="9" t="s">
        <v>205</v>
      </c>
      <c r="C932" s="9">
        <v>0</v>
      </c>
    </row>
    <row r="933" spans="2:3" hidden="1">
      <c r="B933" s="9" t="s">
        <v>206</v>
      </c>
      <c r="C933" s="9">
        <v>3</v>
      </c>
    </row>
    <row r="934" spans="2:3" hidden="1">
      <c r="B934" s="9" t="s">
        <v>207</v>
      </c>
      <c r="C934" s="9">
        <v>0</v>
      </c>
    </row>
    <row r="935" spans="2:3" hidden="1">
      <c r="B935" s="9" t="s">
        <v>208</v>
      </c>
      <c r="C935" s="9">
        <v>0</v>
      </c>
    </row>
    <row r="936" spans="2:3" hidden="1">
      <c r="B936" s="9" t="s">
        <v>209</v>
      </c>
      <c r="C936" s="9">
        <v>60</v>
      </c>
    </row>
    <row r="937" spans="2:3" hidden="1">
      <c r="B937" s="9" t="s">
        <v>210</v>
      </c>
      <c r="C937" s="9">
        <v>0</v>
      </c>
    </row>
    <row r="938" spans="2:3" hidden="1">
      <c r="B938" s="9" t="s">
        <v>211</v>
      </c>
      <c r="C938" s="9">
        <v>2.63</v>
      </c>
    </row>
    <row r="939" spans="2:3" hidden="1">
      <c r="B939" s="9" t="s">
        <v>212</v>
      </c>
      <c r="C939" s="9">
        <v>0</v>
      </c>
    </row>
    <row r="940" spans="2:3" hidden="1">
      <c r="B940" s="9" t="s">
        <v>213</v>
      </c>
      <c r="C940" s="9">
        <v>6800</v>
      </c>
    </row>
    <row r="941" spans="2:3" hidden="1">
      <c r="B941" s="9" t="s">
        <v>214</v>
      </c>
      <c r="C941" s="9">
        <v>0</v>
      </c>
    </row>
    <row r="942" spans="2:3" hidden="1">
      <c r="B942" s="9" t="s">
        <v>215</v>
      </c>
      <c r="C942" s="9">
        <v>0</v>
      </c>
    </row>
    <row r="943" spans="2:3" hidden="1">
      <c r="B943" s="9" t="s">
        <v>216</v>
      </c>
      <c r="C943" s="9">
        <v>8500</v>
      </c>
    </row>
    <row r="944" spans="2:3" hidden="1">
      <c r="B944" s="9" t="s">
        <v>217</v>
      </c>
      <c r="C944" s="9">
        <v>40</v>
      </c>
    </row>
    <row r="945" spans="2:3" hidden="1">
      <c r="B945" s="9" t="s">
        <v>218</v>
      </c>
      <c r="C945" s="9">
        <v>15000</v>
      </c>
    </row>
    <row r="946" spans="2:3" hidden="1">
      <c r="B946" s="9" t="s">
        <v>219</v>
      </c>
      <c r="C946" s="9">
        <v>25</v>
      </c>
    </row>
    <row r="947" spans="2:3" hidden="1">
      <c r="B947" s="9" t="s">
        <v>220</v>
      </c>
      <c r="C947" s="9">
        <v>0</v>
      </c>
    </row>
    <row r="948" spans="2:3" hidden="1">
      <c r="B948" s="9" t="s">
        <v>221</v>
      </c>
      <c r="C948" s="9">
        <v>0</v>
      </c>
    </row>
    <row r="949" spans="2:3" hidden="1">
      <c r="B949" s="9" t="s">
        <v>222</v>
      </c>
      <c r="C949" s="9">
        <v>0</v>
      </c>
    </row>
    <row r="950" spans="2:3" hidden="1">
      <c r="B950" s="9" t="s">
        <v>223</v>
      </c>
      <c r="C950" s="9">
        <v>0</v>
      </c>
    </row>
    <row r="951" spans="2:3" hidden="1">
      <c r="B951" s="9" t="s">
        <v>224</v>
      </c>
      <c r="C951" s="9">
        <v>0</v>
      </c>
    </row>
    <row r="952" spans="2:3" hidden="1">
      <c r="B952" s="9" t="s">
        <v>225</v>
      </c>
      <c r="C952" s="9">
        <v>0</v>
      </c>
    </row>
    <row r="953" spans="2:3" hidden="1">
      <c r="B953" s="9" t="s">
        <v>226</v>
      </c>
      <c r="C953" s="9">
        <v>0</v>
      </c>
    </row>
    <row r="954" spans="2:3" hidden="1">
      <c r="B954" s="9" t="s">
        <v>227</v>
      </c>
      <c r="C954" s="9">
        <v>0</v>
      </c>
    </row>
    <row r="955" spans="2:3" hidden="1">
      <c r="B955" s="9" t="s">
        <v>228</v>
      </c>
      <c r="C955" s="9">
        <v>0</v>
      </c>
    </row>
    <row r="956" spans="2:3" hidden="1">
      <c r="B956" s="9" t="s">
        <v>229</v>
      </c>
      <c r="C956" s="9">
        <v>0</v>
      </c>
    </row>
    <row r="957" spans="2:3" hidden="1">
      <c r="B957" s="9" t="s">
        <v>230</v>
      </c>
      <c r="C957" s="9">
        <v>0</v>
      </c>
    </row>
    <row r="958" spans="2:3" hidden="1">
      <c r="B958" s="9" t="s">
        <v>231</v>
      </c>
      <c r="C958" s="9">
        <v>6</v>
      </c>
    </row>
    <row r="959" spans="2:3" hidden="1">
      <c r="B959" s="9" t="s">
        <v>232</v>
      </c>
      <c r="C959" s="9">
        <v>0</v>
      </c>
    </row>
    <row r="960" spans="2:3" hidden="1">
      <c r="B960" s="9" t="s">
        <v>233</v>
      </c>
      <c r="C960" s="9">
        <v>0</v>
      </c>
    </row>
    <row r="961" spans="2:3" hidden="1">
      <c r="B961" s="9" t="s">
        <v>234</v>
      </c>
      <c r="C961" s="9">
        <v>0</v>
      </c>
    </row>
    <row r="962" spans="2:3" hidden="1">
      <c r="B962" s="9" t="s">
        <v>235</v>
      </c>
      <c r="C962" s="9">
        <v>0</v>
      </c>
    </row>
    <row r="963" spans="2:3" hidden="1">
      <c r="B963" s="9" t="s">
        <v>236</v>
      </c>
      <c r="C963" s="9">
        <v>0</v>
      </c>
    </row>
    <row r="964" spans="2:3" hidden="1">
      <c r="B964" s="9" t="s">
        <v>237</v>
      </c>
      <c r="C964" s="9">
        <v>0</v>
      </c>
    </row>
    <row r="965" spans="2:3" hidden="1">
      <c r="B965" s="9" t="s">
        <v>238</v>
      </c>
      <c r="C965" s="9">
        <v>0</v>
      </c>
    </row>
    <row r="966" spans="2:3" hidden="1">
      <c r="B966" s="9" t="s">
        <v>239</v>
      </c>
      <c r="C966" s="9">
        <v>0</v>
      </c>
    </row>
    <row r="967" spans="2:3" hidden="1">
      <c r="B967" s="9" t="s">
        <v>240</v>
      </c>
      <c r="C967" s="9">
        <v>0</v>
      </c>
    </row>
    <row r="968" spans="2:3" hidden="1">
      <c r="B968" s="9" t="s">
        <v>241</v>
      </c>
      <c r="C968" s="9">
        <v>0</v>
      </c>
    </row>
    <row r="969" spans="2:3" hidden="1">
      <c r="B969" s="9" t="s">
        <v>242</v>
      </c>
      <c r="C969" s="9">
        <v>0</v>
      </c>
    </row>
    <row r="970" spans="2:3" hidden="1">
      <c r="B970" s="9" t="s">
        <v>243</v>
      </c>
      <c r="C970" s="9">
        <v>0</v>
      </c>
    </row>
    <row r="971" spans="2:3" hidden="1">
      <c r="B971" s="9" t="s">
        <v>244</v>
      </c>
      <c r="C971" s="9">
        <v>1</v>
      </c>
    </row>
    <row r="972" spans="2:3" hidden="1">
      <c r="B972" s="9" t="s">
        <v>245</v>
      </c>
      <c r="C972" s="9">
        <v>0</v>
      </c>
    </row>
    <row r="973" spans="2:3" hidden="1">
      <c r="B973" s="9" t="s">
        <v>246</v>
      </c>
      <c r="C973" s="9">
        <v>0</v>
      </c>
    </row>
    <row r="974" spans="2:3" hidden="1">
      <c r="B974" s="9" t="s">
        <v>247</v>
      </c>
      <c r="C974" s="9">
        <v>0</v>
      </c>
    </row>
    <row r="975" spans="2:3" hidden="1">
      <c r="B975" s="9" t="s">
        <v>248</v>
      </c>
      <c r="C975" s="9">
        <v>0</v>
      </c>
    </row>
    <row r="976" spans="2:3" hidden="1">
      <c r="B976" s="9" t="s">
        <v>249</v>
      </c>
      <c r="C976" s="9">
        <v>0</v>
      </c>
    </row>
    <row r="977" spans="2:3" hidden="1">
      <c r="B977" s="9" t="s">
        <v>250</v>
      </c>
      <c r="C977" s="9">
        <v>0</v>
      </c>
    </row>
    <row r="978" spans="2:3" hidden="1">
      <c r="B978" s="9" t="s">
        <v>251</v>
      </c>
      <c r="C978" s="9">
        <v>0</v>
      </c>
    </row>
    <row r="979" spans="2:3" hidden="1">
      <c r="B979" s="9" t="s">
        <v>252</v>
      </c>
      <c r="C979" s="9" t="s">
        <v>253</v>
      </c>
    </row>
    <row r="980" spans="2:3" hidden="1">
      <c r="B980" s="9" t="s">
        <v>254</v>
      </c>
      <c r="C980" s="9" t="s">
        <v>255</v>
      </c>
    </row>
    <row r="981" spans="2:3" hidden="1">
      <c r="B981" s="9" t="s">
        <v>256</v>
      </c>
      <c r="C981" s="9" t="s">
        <v>257</v>
      </c>
    </row>
    <row r="982" spans="2:3" hidden="1">
      <c r="B982" s="9" t="s">
        <v>258</v>
      </c>
      <c r="C982" s="9" t="s">
        <v>259</v>
      </c>
    </row>
    <row r="983" spans="2:3" hidden="1">
      <c r="B983" s="9" t="s">
        <v>260</v>
      </c>
      <c r="C983" s="9" t="s">
        <v>261</v>
      </c>
    </row>
    <row r="984" spans="2:3" hidden="1">
      <c r="B984" s="9" t="s">
        <v>262</v>
      </c>
      <c r="C984" s="9" t="s">
        <v>263</v>
      </c>
    </row>
    <row r="985" spans="2:3" hidden="1">
      <c r="B985" s="9" t="s">
        <v>264</v>
      </c>
      <c r="C985" s="9" t="s">
        <v>265</v>
      </c>
    </row>
    <row r="986" spans="2:3" hidden="1">
      <c r="B986" s="9" t="s">
        <v>266</v>
      </c>
      <c r="C986" s="9" t="s">
        <v>267</v>
      </c>
    </row>
    <row r="987" spans="2:3" hidden="1">
      <c r="B987" s="9" t="s">
        <v>268</v>
      </c>
      <c r="C987" s="9" t="s">
        <v>269</v>
      </c>
    </row>
    <row r="988" spans="2:3" hidden="1">
      <c r="B988" s="9" t="s">
        <v>270</v>
      </c>
      <c r="C988" s="9" t="s">
        <v>271</v>
      </c>
    </row>
    <row r="989" spans="2:3" hidden="1">
      <c r="B989" s="9" t="s">
        <v>272</v>
      </c>
      <c r="C989" s="9" t="s">
        <v>273</v>
      </c>
    </row>
    <row r="990" spans="2:3" hidden="1">
      <c r="B990" s="9" t="s">
        <v>274</v>
      </c>
      <c r="C990" s="9" t="s">
        <v>275</v>
      </c>
    </row>
    <row r="991" spans="2:3" hidden="1">
      <c r="B991" s="9" t="s">
        <v>276</v>
      </c>
      <c r="C991" s="9" t="s">
        <v>273</v>
      </c>
    </row>
    <row r="992" spans="2:3" hidden="1">
      <c r="B992" s="9" t="s">
        <v>277</v>
      </c>
      <c r="C992" s="9" t="s">
        <v>265</v>
      </c>
    </row>
    <row r="993" spans="2:3" hidden="1">
      <c r="B993" s="9" t="s">
        <v>278</v>
      </c>
      <c r="C993" s="9" t="s">
        <v>253</v>
      </c>
    </row>
    <row r="994" spans="2:3" hidden="1">
      <c r="B994" s="9" t="s">
        <v>279</v>
      </c>
      <c r="C994" s="9" t="s">
        <v>273</v>
      </c>
    </row>
    <row r="995" spans="2:3" hidden="1">
      <c r="B995" s="9" t="s">
        <v>280</v>
      </c>
      <c r="C995" s="9" t="s">
        <v>273</v>
      </c>
    </row>
    <row r="996" spans="2:3" hidden="1">
      <c r="B996" s="9" t="s">
        <v>281</v>
      </c>
      <c r="C996" s="9" t="s">
        <v>282</v>
      </c>
    </row>
    <row r="997" spans="2:3" hidden="1">
      <c r="B997" s="9" t="s">
        <v>283</v>
      </c>
      <c r="C997" s="9" t="s">
        <v>284</v>
      </c>
    </row>
    <row r="998" spans="2:3" hidden="1">
      <c r="B998" s="9" t="s">
        <v>285</v>
      </c>
      <c r="C998" s="9" t="s">
        <v>257</v>
      </c>
    </row>
    <row r="999" spans="2:3" hidden="1">
      <c r="B999" s="9" t="s">
        <v>286</v>
      </c>
      <c r="C999" s="9" t="s">
        <v>284</v>
      </c>
    </row>
    <row r="1000" spans="2:3" hidden="1">
      <c r="B1000" s="9" t="s">
        <v>287</v>
      </c>
      <c r="C1000" s="9" t="s">
        <v>288</v>
      </c>
    </row>
    <row r="1001" spans="2:3" hidden="1">
      <c r="B1001" s="9" t="s">
        <v>289</v>
      </c>
      <c r="C1001" s="9" t="s">
        <v>290</v>
      </c>
    </row>
    <row r="1002" spans="2:3" hidden="1">
      <c r="B1002" s="9" t="s">
        <v>291</v>
      </c>
      <c r="C1002" s="9" t="s">
        <v>292</v>
      </c>
    </row>
    <row r="1003" spans="2:3" hidden="1">
      <c r="B1003" s="9" t="s">
        <v>293</v>
      </c>
      <c r="C1003" s="9" t="s">
        <v>253</v>
      </c>
    </row>
    <row r="1004" spans="2:3" hidden="1">
      <c r="B1004" s="9" t="s">
        <v>294</v>
      </c>
      <c r="C1004" s="9" t="s">
        <v>253</v>
      </c>
    </row>
    <row r="1005" spans="2:3" hidden="1">
      <c r="B1005" s="9" t="s">
        <v>295</v>
      </c>
      <c r="C1005" s="9" t="s">
        <v>296</v>
      </c>
    </row>
    <row r="1006" spans="2:3" hidden="1">
      <c r="B1006" s="9" t="s">
        <v>297</v>
      </c>
      <c r="C1006" s="9" t="s">
        <v>298</v>
      </c>
    </row>
    <row r="1007" spans="2:3" hidden="1">
      <c r="B1007" s="9" t="s">
        <v>299</v>
      </c>
      <c r="C1007" s="9">
        <v>0</v>
      </c>
    </row>
    <row r="1008" spans="2:3" hidden="1">
      <c r="B1008" s="9" t="s">
        <v>300</v>
      </c>
      <c r="C1008" s="9">
        <v>0</v>
      </c>
    </row>
    <row r="1009" spans="2:3" hidden="1">
      <c r="B1009" s="9" t="s">
        <v>301</v>
      </c>
      <c r="C1009" s="9">
        <v>0</v>
      </c>
    </row>
    <row r="1010" spans="2:3" hidden="1">
      <c r="B1010" s="9" t="s">
        <v>302</v>
      </c>
      <c r="C1010" s="9" t="s">
        <v>303</v>
      </c>
    </row>
    <row r="1011" spans="2:3" hidden="1">
      <c r="B1011" s="9" t="s">
        <v>304</v>
      </c>
      <c r="C1011" s="9">
        <v>0</v>
      </c>
    </row>
    <row r="1012" spans="2:3" hidden="1">
      <c r="B1012" s="9" t="s">
        <v>305</v>
      </c>
      <c r="C1012" s="9" t="s">
        <v>303</v>
      </c>
    </row>
    <row r="1013" spans="2:3" hidden="1">
      <c r="B1013" s="9" t="s">
        <v>306</v>
      </c>
      <c r="C1013" s="9">
        <v>0</v>
      </c>
    </row>
    <row r="1014" spans="2:3" hidden="1">
      <c r="B1014" s="9" t="s">
        <v>307</v>
      </c>
      <c r="C1014" s="9">
        <v>0</v>
      </c>
    </row>
    <row r="1015" spans="2:3" hidden="1">
      <c r="B1015" s="9" t="s">
        <v>308</v>
      </c>
      <c r="C1015" s="9">
        <v>0</v>
      </c>
    </row>
    <row r="1016" spans="2:3" hidden="1">
      <c r="B1016" s="9" t="s">
        <v>309</v>
      </c>
      <c r="C1016" s="9">
        <v>0</v>
      </c>
    </row>
    <row r="1017" spans="2:3" hidden="1">
      <c r="B1017" s="9" t="s">
        <v>310</v>
      </c>
      <c r="C1017" s="9">
        <v>0</v>
      </c>
    </row>
    <row r="1018" spans="2:3" hidden="1">
      <c r="B1018" s="9" t="s">
        <v>311</v>
      </c>
      <c r="C1018" s="9" t="s">
        <v>312</v>
      </c>
    </row>
    <row r="1019" spans="2:3" hidden="1">
      <c r="B1019" s="9" t="s">
        <v>313</v>
      </c>
      <c r="C1019" s="9">
        <v>0</v>
      </c>
    </row>
    <row r="1020" spans="2:3" hidden="1">
      <c r="B1020" s="9" t="s">
        <v>314</v>
      </c>
      <c r="C1020" s="9">
        <v>0</v>
      </c>
    </row>
    <row r="1021" spans="2:3" hidden="1">
      <c r="B1021" s="9" t="s">
        <v>315</v>
      </c>
      <c r="C1021" s="9">
        <v>0</v>
      </c>
    </row>
    <row r="1022" spans="2:3" hidden="1">
      <c r="B1022" s="9" t="s">
        <v>316</v>
      </c>
      <c r="C1022" s="9">
        <v>0</v>
      </c>
    </row>
    <row r="1023" spans="2:3" hidden="1">
      <c r="B1023" s="9" t="s">
        <v>317</v>
      </c>
      <c r="C1023" s="9">
        <v>0</v>
      </c>
    </row>
    <row r="1024" spans="2:3" hidden="1">
      <c r="B1024" s="9" t="s">
        <v>318</v>
      </c>
      <c r="C1024" s="9">
        <v>0</v>
      </c>
    </row>
    <row r="1025" spans="2:3" hidden="1">
      <c r="B1025" s="9" t="s">
        <v>319</v>
      </c>
      <c r="C1025" s="9">
        <v>0</v>
      </c>
    </row>
    <row r="1026" spans="2:3" hidden="1">
      <c r="B1026" s="9" t="s">
        <v>320</v>
      </c>
      <c r="C1026" s="9" t="s">
        <v>321</v>
      </c>
    </row>
    <row r="1027" spans="2:3" hidden="1">
      <c r="B1027" s="9" t="s">
        <v>322</v>
      </c>
      <c r="C1027" s="9" t="s">
        <v>312</v>
      </c>
    </row>
    <row r="1028" spans="2:3" hidden="1">
      <c r="B1028" s="9" t="s">
        <v>323</v>
      </c>
      <c r="C1028" s="9">
        <v>0</v>
      </c>
    </row>
    <row r="1029" spans="2:3" hidden="1">
      <c r="B1029" s="9" t="s">
        <v>324</v>
      </c>
      <c r="C1029" s="9">
        <v>0</v>
      </c>
    </row>
    <row r="1030" spans="2:3" hidden="1">
      <c r="B1030" s="9" t="s">
        <v>325</v>
      </c>
      <c r="C1030" s="9">
        <v>0</v>
      </c>
    </row>
    <row r="1031" spans="2:3" hidden="1">
      <c r="B1031" s="9" t="s">
        <v>326</v>
      </c>
      <c r="C1031" s="9">
        <v>0</v>
      </c>
    </row>
    <row r="1032" spans="2:3" hidden="1">
      <c r="B1032" s="9" t="s">
        <v>327</v>
      </c>
      <c r="C1032" s="9">
        <v>0</v>
      </c>
    </row>
    <row r="1033" spans="2:3" hidden="1">
      <c r="B1033" s="9" t="s">
        <v>328</v>
      </c>
      <c r="C1033" s="9">
        <v>0</v>
      </c>
    </row>
    <row r="1034" spans="2:3" hidden="1">
      <c r="B1034" s="9" t="s">
        <v>329</v>
      </c>
      <c r="C1034" s="9">
        <v>0</v>
      </c>
    </row>
    <row r="1035" spans="2:3" hidden="1">
      <c r="B1035" s="9" t="s">
        <v>330</v>
      </c>
      <c r="C1035" s="9">
        <v>0</v>
      </c>
    </row>
    <row r="1036" spans="2:3" hidden="1">
      <c r="B1036" s="9" t="s">
        <v>331</v>
      </c>
      <c r="C1036" s="9">
        <v>0</v>
      </c>
    </row>
    <row r="1037" spans="2:3" hidden="1">
      <c r="B1037" s="9" t="s">
        <v>332</v>
      </c>
      <c r="C1037" s="9">
        <v>0</v>
      </c>
    </row>
    <row r="1038" spans="2:3" hidden="1">
      <c r="B1038" s="9" t="s">
        <v>333</v>
      </c>
      <c r="C1038" s="9">
        <v>0</v>
      </c>
    </row>
    <row r="1039" spans="2:3" hidden="1">
      <c r="B1039" s="9" t="s">
        <v>334</v>
      </c>
      <c r="C1039" s="9">
        <v>0</v>
      </c>
    </row>
    <row r="1040" spans="2:3" hidden="1">
      <c r="B1040" s="9" t="s">
        <v>335</v>
      </c>
      <c r="C1040" s="9">
        <v>0</v>
      </c>
    </row>
    <row r="1041" spans="2:3" hidden="1">
      <c r="B1041" s="9" t="s">
        <v>336</v>
      </c>
      <c r="C1041" s="9">
        <v>0</v>
      </c>
    </row>
    <row r="1042" spans="2:3" hidden="1">
      <c r="B1042" s="9" t="s">
        <v>337</v>
      </c>
      <c r="C1042" s="9">
        <v>0</v>
      </c>
    </row>
    <row r="1043" spans="2:3" hidden="1">
      <c r="B1043" s="9" t="s">
        <v>338</v>
      </c>
      <c r="C1043" s="9" t="s">
        <v>312</v>
      </c>
    </row>
    <row r="1044" spans="2:3" hidden="1">
      <c r="B1044" s="9" t="s">
        <v>339</v>
      </c>
      <c r="C1044" s="9" t="s">
        <v>340</v>
      </c>
    </row>
    <row r="1045" spans="2:3" hidden="1">
      <c r="B1045" s="9" t="s">
        <v>341</v>
      </c>
      <c r="C1045" s="9">
        <v>0</v>
      </c>
    </row>
    <row r="1046" spans="2:3" hidden="1">
      <c r="B1046" s="9" t="s">
        <v>342</v>
      </c>
      <c r="C1046" s="9">
        <v>0</v>
      </c>
    </row>
    <row r="1047" spans="2:3" hidden="1">
      <c r="B1047" s="9" t="s">
        <v>343</v>
      </c>
      <c r="C1047" s="9">
        <v>0</v>
      </c>
    </row>
    <row r="1048" spans="2:3" hidden="1">
      <c r="B1048" s="9" t="s">
        <v>344</v>
      </c>
      <c r="C1048" s="9">
        <v>1</v>
      </c>
    </row>
    <row r="1049" spans="2:3" hidden="1">
      <c r="B1049" s="9" t="s">
        <v>345</v>
      </c>
      <c r="C1049" s="9">
        <v>0</v>
      </c>
    </row>
    <row r="1050" spans="2:3" hidden="1">
      <c r="B1050" s="9" t="s">
        <v>346</v>
      </c>
      <c r="C1050" s="9">
        <v>0.3</v>
      </c>
    </row>
    <row r="1051" spans="2:3" hidden="1">
      <c r="B1051" s="9" t="s">
        <v>347</v>
      </c>
      <c r="C1051" s="9">
        <v>0</v>
      </c>
    </row>
    <row r="1052" spans="2:3" hidden="1">
      <c r="B1052" s="9" t="s">
        <v>348</v>
      </c>
      <c r="C1052" s="9">
        <v>0</v>
      </c>
    </row>
    <row r="1053" spans="2:3" hidden="1">
      <c r="B1053" s="9" t="s">
        <v>349</v>
      </c>
      <c r="C1053" s="9">
        <v>0</v>
      </c>
    </row>
    <row r="1054" spans="2:3" hidden="1">
      <c r="B1054" s="9" t="s">
        <v>350</v>
      </c>
      <c r="C1054" s="9">
        <v>0</v>
      </c>
    </row>
    <row r="1055" spans="2:3" hidden="1">
      <c r="B1055" s="9" t="s">
        <v>351</v>
      </c>
      <c r="C1055" s="9">
        <v>0</v>
      </c>
    </row>
    <row r="1056" spans="2:3" hidden="1">
      <c r="B1056" s="9" t="s">
        <v>352</v>
      </c>
      <c r="C1056" s="9">
        <v>1</v>
      </c>
    </row>
    <row r="1057" spans="2:3" hidden="1">
      <c r="B1057" s="9" t="s">
        <v>353</v>
      </c>
      <c r="C1057" s="9">
        <v>0</v>
      </c>
    </row>
    <row r="1058" spans="2:3" hidden="1">
      <c r="B1058" s="9" t="s">
        <v>354</v>
      </c>
      <c r="C1058" s="9">
        <v>0</v>
      </c>
    </row>
    <row r="1059" spans="2:3" hidden="1">
      <c r="B1059" s="9" t="s">
        <v>355</v>
      </c>
      <c r="C1059" s="9">
        <v>0</v>
      </c>
    </row>
    <row r="1060" spans="2:3" hidden="1">
      <c r="B1060" s="9" t="s">
        <v>356</v>
      </c>
      <c r="C1060" s="9">
        <v>0</v>
      </c>
    </row>
    <row r="1061" spans="2:3" hidden="1">
      <c r="B1061" s="9" t="s">
        <v>357</v>
      </c>
      <c r="C1061" s="9">
        <v>0</v>
      </c>
    </row>
    <row r="1062" spans="2:3" hidden="1">
      <c r="B1062" s="9" t="s">
        <v>358</v>
      </c>
      <c r="C1062" s="9">
        <v>0</v>
      </c>
    </row>
    <row r="1063" spans="2:3" hidden="1">
      <c r="B1063" s="9" t="s">
        <v>359</v>
      </c>
      <c r="C1063" s="9">
        <v>0</v>
      </c>
    </row>
    <row r="1064" spans="2:3" hidden="1">
      <c r="B1064" s="9" t="s">
        <v>360</v>
      </c>
      <c r="C1064" s="9">
        <v>2</v>
      </c>
    </row>
    <row r="1065" spans="2:3" hidden="1">
      <c r="B1065" s="9" t="s">
        <v>361</v>
      </c>
      <c r="C1065" s="9">
        <v>0</v>
      </c>
    </row>
    <row r="1066" spans="2:3" hidden="1">
      <c r="B1066" s="9" t="s">
        <v>362</v>
      </c>
      <c r="C1066" s="9">
        <v>1</v>
      </c>
    </row>
    <row r="1067" spans="2:3" hidden="1">
      <c r="B1067" s="9" t="s">
        <v>363</v>
      </c>
      <c r="C1067" s="9">
        <v>0</v>
      </c>
    </row>
    <row r="1068" spans="2:3" hidden="1">
      <c r="B1068" s="9" t="s">
        <v>364</v>
      </c>
      <c r="C1068" s="9">
        <v>0</v>
      </c>
    </row>
    <row r="1069" spans="2:3" hidden="1">
      <c r="B1069" s="9" t="s">
        <v>365</v>
      </c>
      <c r="C1069" s="9">
        <v>0</v>
      </c>
    </row>
    <row r="1070" spans="2:3" hidden="1">
      <c r="B1070" s="9" t="s">
        <v>366</v>
      </c>
      <c r="C1070" s="9">
        <v>0</v>
      </c>
    </row>
    <row r="1071" spans="2:3" hidden="1">
      <c r="B1071" s="9" t="s">
        <v>367</v>
      </c>
      <c r="C1071" s="9">
        <v>0</v>
      </c>
    </row>
    <row r="1072" spans="2:3" hidden="1">
      <c r="B1072" s="9" t="s">
        <v>368</v>
      </c>
      <c r="C1072" s="9">
        <v>0</v>
      </c>
    </row>
    <row r="1073" spans="2:3" hidden="1">
      <c r="B1073" s="9" t="s">
        <v>369</v>
      </c>
      <c r="C1073" s="9">
        <v>0</v>
      </c>
    </row>
    <row r="1074" spans="2:3" hidden="1">
      <c r="B1074" s="9" t="s">
        <v>370</v>
      </c>
      <c r="C1074" s="9">
        <v>0</v>
      </c>
    </row>
    <row r="1075" spans="2:3" hidden="1">
      <c r="B1075" s="9" t="s">
        <v>371</v>
      </c>
      <c r="C1075" s="9">
        <v>0</v>
      </c>
    </row>
    <row r="1076" spans="2:3" hidden="1">
      <c r="B1076" s="9" t="s">
        <v>372</v>
      </c>
      <c r="C1076" s="9">
        <v>0</v>
      </c>
    </row>
    <row r="1077" spans="2:3" hidden="1">
      <c r="B1077" s="9" t="s">
        <v>373</v>
      </c>
      <c r="C1077" s="9">
        <v>0</v>
      </c>
    </row>
    <row r="1078" spans="2:3" hidden="1">
      <c r="B1078" s="9" t="s">
        <v>374</v>
      </c>
      <c r="C1078" s="9">
        <v>0</v>
      </c>
    </row>
    <row r="1079" spans="2:3" hidden="1">
      <c r="B1079" s="9" t="s">
        <v>375</v>
      </c>
      <c r="C1079" s="9">
        <v>0</v>
      </c>
    </row>
    <row r="1080" spans="2:3" hidden="1">
      <c r="B1080" s="9" t="s">
        <v>376</v>
      </c>
      <c r="C1080" s="9">
        <v>0</v>
      </c>
    </row>
    <row r="1081" spans="2:3" hidden="1">
      <c r="B1081" s="9" t="s">
        <v>377</v>
      </c>
      <c r="C1081" s="9">
        <v>0</v>
      </c>
    </row>
    <row r="1082" spans="2:3" hidden="1">
      <c r="B1082" s="9" t="s">
        <v>378</v>
      </c>
      <c r="C1082" s="9">
        <v>0</v>
      </c>
    </row>
    <row r="1083" spans="2:3" hidden="1">
      <c r="B1083" s="9" t="s">
        <v>379</v>
      </c>
      <c r="C1083" s="9">
        <v>0</v>
      </c>
    </row>
    <row r="1084" spans="2:3" hidden="1">
      <c r="B1084" s="9" t="s">
        <v>380</v>
      </c>
      <c r="C1084" s="9">
        <v>1</v>
      </c>
    </row>
    <row r="1085" spans="2:3" hidden="1">
      <c r="B1085" s="9" t="s">
        <v>381</v>
      </c>
      <c r="C1085" s="9">
        <v>0</v>
      </c>
    </row>
    <row r="1086" spans="2:3" hidden="1">
      <c r="B1086" s="9" t="s">
        <v>382</v>
      </c>
      <c r="C1086" s="9">
        <v>0</v>
      </c>
    </row>
    <row r="1087" spans="2:3" hidden="1">
      <c r="B1087" s="9" t="s">
        <v>383</v>
      </c>
      <c r="C1087" s="9">
        <v>0</v>
      </c>
    </row>
    <row r="1088" spans="2:3" hidden="1">
      <c r="B1088" s="9" t="s">
        <v>384</v>
      </c>
      <c r="C1088" s="9">
        <v>0</v>
      </c>
    </row>
    <row r="1089" spans="2:3" hidden="1">
      <c r="B1089" s="9" t="s">
        <v>385</v>
      </c>
      <c r="C1089" s="9">
        <v>0</v>
      </c>
    </row>
    <row r="1090" spans="2:3" hidden="1">
      <c r="B1090" s="9" t="s">
        <v>386</v>
      </c>
      <c r="C1090" s="9">
        <v>0</v>
      </c>
    </row>
    <row r="1091" spans="2:3" hidden="1">
      <c r="B1091" s="9" t="s">
        <v>387</v>
      </c>
      <c r="C1091" s="9">
        <v>0</v>
      </c>
    </row>
    <row r="1092" spans="2:3" hidden="1">
      <c r="B1092" s="9" t="s">
        <v>388</v>
      </c>
      <c r="C1092" s="9">
        <v>0</v>
      </c>
    </row>
    <row r="1093" spans="2:3" hidden="1">
      <c r="B1093" s="9" t="s">
        <v>389</v>
      </c>
      <c r="C1093" s="9">
        <v>0</v>
      </c>
    </row>
    <row r="1094" spans="2:3" hidden="1">
      <c r="B1094" s="9" t="s">
        <v>390</v>
      </c>
      <c r="C1094" s="9">
        <v>0</v>
      </c>
    </row>
    <row r="1095" spans="2:3" hidden="1">
      <c r="B1095" s="9" t="s">
        <v>391</v>
      </c>
      <c r="C1095" s="9">
        <v>0</v>
      </c>
    </row>
    <row r="1096" spans="2:3" hidden="1">
      <c r="B1096" s="9" t="s">
        <v>392</v>
      </c>
      <c r="C1096" s="9">
        <v>0</v>
      </c>
    </row>
    <row r="1097" spans="2:3" hidden="1">
      <c r="B1097" s="9" t="s">
        <v>393</v>
      </c>
      <c r="C1097" s="9">
        <v>0</v>
      </c>
    </row>
    <row r="1098" spans="2:3" hidden="1">
      <c r="B1098" s="9" t="s">
        <v>394</v>
      </c>
      <c r="C1098" s="9">
        <v>0</v>
      </c>
    </row>
    <row r="1099" spans="2:3" hidden="1">
      <c r="B1099" s="9" t="s">
        <v>395</v>
      </c>
      <c r="C1099" s="9">
        <v>0</v>
      </c>
    </row>
    <row r="1100" spans="2:3" hidden="1">
      <c r="B1100" s="9" t="s">
        <v>396</v>
      </c>
      <c r="C1100" s="9">
        <v>0</v>
      </c>
    </row>
    <row r="1101" spans="2:3" hidden="1">
      <c r="B1101" s="9" t="s">
        <v>397</v>
      </c>
      <c r="C1101" s="9">
        <v>0</v>
      </c>
    </row>
    <row r="1102" spans="2:3" hidden="1">
      <c r="B1102" s="9" t="s">
        <v>398</v>
      </c>
      <c r="C1102" s="9">
        <v>0</v>
      </c>
    </row>
    <row r="1103" spans="2:3" hidden="1">
      <c r="B1103" s="9" t="s">
        <v>399</v>
      </c>
      <c r="C1103" s="9">
        <v>0</v>
      </c>
    </row>
    <row r="1104" spans="2:3" hidden="1">
      <c r="B1104" s="9" t="s">
        <v>400</v>
      </c>
      <c r="C1104" s="9">
        <v>0</v>
      </c>
    </row>
    <row r="1105" spans="2:3" hidden="1">
      <c r="B1105" s="9" t="s">
        <v>401</v>
      </c>
      <c r="C1105" s="9">
        <v>0</v>
      </c>
    </row>
    <row r="1106" spans="2:3" hidden="1">
      <c r="B1106" s="9" t="s">
        <v>402</v>
      </c>
      <c r="C1106" s="9">
        <v>0</v>
      </c>
    </row>
    <row r="1107" spans="2:3" hidden="1">
      <c r="B1107" s="9" t="s">
        <v>403</v>
      </c>
      <c r="C1107" s="9">
        <v>0</v>
      </c>
    </row>
    <row r="1108" spans="2:3" hidden="1">
      <c r="B1108" s="9" t="s">
        <v>404</v>
      </c>
      <c r="C1108" s="9">
        <v>0</v>
      </c>
    </row>
    <row r="1109" spans="2:3" hidden="1">
      <c r="B1109" s="9" t="s">
        <v>405</v>
      </c>
      <c r="C1109" s="9">
        <v>0</v>
      </c>
    </row>
    <row r="1110" spans="2:3" hidden="1">
      <c r="B1110" s="9" t="s">
        <v>406</v>
      </c>
      <c r="C1110" s="9">
        <v>0</v>
      </c>
    </row>
    <row r="1111" spans="2:3" hidden="1">
      <c r="B1111" s="9" t="s">
        <v>407</v>
      </c>
      <c r="C1111" s="9">
        <v>0</v>
      </c>
    </row>
    <row r="1112" spans="2:3" hidden="1">
      <c r="B1112" s="9" t="s">
        <v>408</v>
      </c>
      <c r="C1112" s="9">
        <v>0</v>
      </c>
    </row>
    <row r="1113" spans="2:3" hidden="1">
      <c r="B1113" s="9" t="s">
        <v>409</v>
      </c>
      <c r="C1113" s="9">
        <v>0</v>
      </c>
    </row>
    <row r="1114" spans="2:3" hidden="1">
      <c r="B1114" s="9" t="s">
        <v>410</v>
      </c>
      <c r="C1114" s="9">
        <v>0</v>
      </c>
    </row>
    <row r="1115" spans="2:3" hidden="1">
      <c r="B1115" s="9" t="s">
        <v>411</v>
      </c>
      <c r="C1115" s="9">
        <v>0</v>
      </c>
    </row>
    <row r="1116" spans="2:3" hidden="1">
      <c r="B1116" s="9" t="s">
        <v>412</v>
      </c>
      <c r="C1116" s="9">
        <v>0</v>
      </c>
    </row>
    <row r="1117" spans="2:3" hidden="1">
      <c r="B1117" s="9" t="s">
        <v>413</v>
      </c>
      <c r="C1117" s="9">
        <v>0</v>
      </c>
    </row>
    <row r="1118" spans="2:3" hidden="1">
      <c r="B1118" s="9" t="s">
        <v>414</v>
      </c>
      <c r="C1118" s="9">
        <v>0</v>
      </c>
    </row>
    <row r="1119" spans="2:3" hidden="1">
      <c r="B1119" s="9" t="s">
        <v>415</v>
      </c>
      <c r="C1119" s="9">
        <v>0</v>
      </c>
    </row>
    <row r="1120" spans="2:3" hidden="1">
      <c r="B1120" s="9" t="s">
        <v>416</v>
      </c>
      <c r="C1120" s="9">
        <v>0</v>
      </c>
    </row>
    <row r="1121" spans="2:3" hidden="1">
      <c r="B1121" s="9" t="s">
        <v>417</v>
      </c>
      <c r="C1121" s="9">
        <v>0</v>
      </c>
    </row>
    <row r="1122" spans="2:3" hidden="1">
      <c r="B1122" s="9" t="s">
        <v>418</v>
      </c>
      <c r="C1122" s="9">
        <v>0</v>
      </c>
    </row>
    <row r="1123" spans="2:3" hidden="1">
      <c r="B1123" s="9" t="s">
        <v>419</v>
      </c>
      <c r="C1123" s="9">
        <v>0</v>
      </c>
    </row>
    <row r="1124" spans="2:3" hidden="1">
      <c r="B1124" s="9" t="s">
        <v>420</v>
      </c>
      <c r="C1124" s="9">
        <v>0</v>
      </c>
    </row>
    <row r="1134" spans="2:3"/>
    <row r="1135" spans="2:3"/>
    <row r="1136" spans="2:3"/>
    <row r="1152"/>
    <row r="1048559" ht="6.75" hidden="1" customHeight="1"/>
    <row r="1048560"/>
    <row r="1048561"/>
    <row r="1048562"/>
  </sheetData>
  <mergeCells count="1">
    <mergeCell ref="B1:I1"/>
  </mergeCells>
  <pageMargins left="0.7" right="0.7" top="0.75" bottom="0.75" header="0.3" footer="0.3"/>
  <pageSetup scale="85" orientation="portrait" r:id="rId1"/>
  <headerFooter>
    <oddFooter>&amp;C&amp;"Verdana,Regular"&amp;8The Crop Budget Generator is a product of the Food and Agricultural Policy Research Institute at the University of Missouri
www.fapri.missouri.edu</oddFooter>
  </headerFooter>
  <ignoredErrors>
    <ignoredError sqref="E5:F5 G11 E11:E18 C10 G13:G15 G17:G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95914E1A9804181E196FA66AF5914" ma:contentTypeVersion="21" ma:contentTypeDescription="Create a new document." ma:contentTypeScope="" ma:versionID="d40ddeb8c9f1a288ffe334693a6f69ae">
  <xsd:schema xmlns:xsd="http://www.w3.org/2001/XMLSchema" xmlns:xs="http://www.w3.org/2001/XMLSchema" xmlns:p="http://schemas.microsoft.com/office/2006/metadata/properties" xmlns:ns2="9f608c11-4ccd-421c-a88d-29e29a7a365f" xmlns:ns3="7bd0c97a-79aa-4cc6-bd7d-1cd468b1e455" targetNamespace="http://schemas.microsoft.com/office/2006/metadata/properties" ma:root="true" ma:fieldsID="3b654d10c8172c95283ce976847cab81" ns2:_="" ns3:_="">
    <xsd:import namespace="9f608c11-4ccd-421c-a88d-29e29a7a365f"/>
    <xsd:import namespace="7bd0c97a-79aa-4cc6-bd7d-1cd468b1e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ast_x0020_update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08c11-4ccd-421c-a88d-29e29a7a3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ast_x0020_update" ma:index="19" nillable="true" ma:displayName="last update" ma:format="DateOnly" ma:internalName="last_x0020_update">
      <xsd:simpleType>
        <xsd:restriction base="dms:DateTime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0c97a-79aa-4cc6-bd7d-1cd468b1e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1755391-8c5a-49fe-93a6-be9ca737bd28}" ma:internalName="TaxCatchAll" ma:showField="CatchAllData" ma:web="7bd0c97a-79aa-4cc6-bd7d-1cd468b1e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9f608c11-4ccd-421c-a88d-29e29a7a365f" xsi:nil="true"/>
    <lcf76f155ced4ddcb4097134ff3c332f xmlns="9f608c11-4ccd-421c-a88d-29e29a7a365f">
      <Terms xmlns="http://schemas.microsoft.com/office/infopath/2007/PartnerControls"/>
    </lcf76f155ced4ddcb4097134ff3c332f>
    <TaxCatchAll xmlns="7bd0c97a-79aa-4cc6-bd7d-1cd468b1e455" xsi:nil="true"/>
    <last_x0020_update xmlns="9f608c11-4ccd-421c-a88d-29e29a7a365f" xsi:nil="true"/>
  </documentManagement>
</p:properties>
</file>

<file path=customXml/itemProps1.xml><?xml version="1.0" encoding="utf-8"?>
<ds:datastoreItem xmlns:ds="http://schemas.openxmlformats.org/officeDocument/2006/customXml" ds:itemID="{1793CFD3-0021-4B38-8A8E-A752D6E7C594}"/>
</file>

<file path=customXml/itemProps2.xml><?xml version="1.0" encoding="utf-8"?>
<ds:datastoreItem xmlns:ds="http://schemas.openxmlformats.org/officeDocument/2006/customXml" ds:itemID="{86546C5F-DFD2-424D-B57A-31D72B6F8C6D}"/>
</file>

<file path=customXml/itemProps3.xml><?xml version="1.0" encoding="utf-8"?>
<ds:datastoreItem xmlns:ds="http://schemas.openxmlformats.org/officeDocument/2006/customXml" ds:itemID="{DE6B92D2-4164-4609-B292-8FF7F02C10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Introduction</vt:lpstr>
      <vt:lpstr>Input sheet</vt:lpstr>
      <vt:lpstr>Farrow-Finish</vt:lpstr>
      <vt:lpstr>Farrow-Feeder</vt:lpstr>
      <vt:lpstr>Feeder-Finish</vt:lpstr>
      <vt:lpstr>'Farrow-Feeder'!Print_Area</vt:lpstr>
      <vt:lpstr>'Farrow-Finish'!Print_Area</vt:lpstr>
      <vt:lpstr>'Feeder-Finish'!Print_Area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 E. Massey</dc:creator>
  <cp:keywords/>
  <dc:description/>
  <cp:lastModifiedBy>Milhollin, Ryan</cp:lastModifiedBy>
  <cp:revision/>
  <dcterms:created xsi:type="dcterms:W3CDTF">2014-11-07T21:30:57Z</dcterms:created>
  <dcterms:modified xsi:type="dcterms:W3CDTF">2024-10-18T01:39:31Z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0x010100BE995914E1A9804181E196FA66AF5914</vt:lpwstr>
  </property>
</Properties>
</file>