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lmissouri.sharepoint.com/sites/MUEXTPlantSciences-Ogrp-ABPInternalMaterials/Shared Documents/ABP Internal Materials/ABP Publications/Budget spreadsheets/"/>
    </mc:Choice>
  </mc:AlternateContent>
  <xr:revisionPtr revIDLastSave="0" documentId="8_{76F0775C-7F13-4F80-8960-56F7B8F4530B}" xr6:coauthVersionLast="47" xr6:coauthVersionMax="47" xr10:uidLastSave="{00000000-0000-0000-0000-000000000000}"/>
  <bookViews>
    <workbookView xWindow="57480" yWindow="-5280" windowWidth="29040" windowHeight="16440" xr2:uid="{00000000-000D-0000-FFFF-FFFF00000000}"/>
  </bookViews>
  <sheets>
    <sheet name="Introduction" sheetId="4" r:id="rId1"/>
    <sheet name="Budget" sheetId="1" r:id="rId2"/>
  </sheets>
  <externalReferences>
    <externalReference r:id="rId3"/>
    <externalReference r:id="rId4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cres">#REF!</definedName>
    <definedName name="Boom_Sprayer">#REF!</definedName>
    <definedName name="Boom_Sprayer_SP">#REF!</definedName>
    <definedName name="byyield">#REF!</definedName>
    <definedName name="Chisel_Plow">#REF!</definedName>
    <definedName name="Chisel_Plow_FD">#REF!</definedName>
    <definedName name="Comb_Disk_VRipper">#REF!</definedName>
    <definedName name="Comb_Fld_Cult_Incorp">#REF!</definedName>
    <definedName name="Combine_Size">#REF!</definedName>
    <definedName name="Cornhead_Size">#REF!</definedName>
    <definedName name="crop">#REF!</definedName>
    <definedName name="cropnum">#REF!</definedName>
    <definedName name="Crops">#REF!</definedName>
    <definedName name="Cultivator">#REF!</definedName>
    <definedName name="Cultivator_HR">#REF!</definedName>
    <definedName name="customhire2">#REF!,#REF!</definedName>
    <definedName name="CustomImps" localSheetId="0">[2]!Table4[Activity]</definedName>
    <definedName name="CustomImps">#REF!</definedName>
    <definedName name="Disc_Mower">#REF!</definedName>
    <definedName name="Disk">#REF!</definedName>
    <definedName name="Disk_Mower">#REF!</definedName>
    <definedName name="drying">#REF!,#REF!</definedName>
    <definedName name="Field_Cultivator">#REF!</definedName>
    <definedName name="Grain_Auger">#REF!</definedName>
    <definedName name="Graincart">#REF!</definedName>
    <definedName name="Grainhead_Size">#REF!</definedName>
    <definedName name="Harrow">#REF!</definedName>
    <definedName name="hauling">#REF!,#REF!</definedName>
    <definedName name="herbicide2">#REF!,#REF!</definedName>
    <definedName name="Implementlist">#REF!</definedName>
    <definedName name="Implements">#REF!</definedName>
    <definedName name="ImplSel">#REF!</definedName>
    <definedName name="import">#REF!</definedName>
    <definedName name="income">#REF!</definedName>
    <definedName name="insecticide2">#REF!,#REF!</definedName>
    <definedName name="Introduction">#REF!</definedName>
    <definedName name="Irrigation">#REF!</definedName>
    <definedName name="irrigation2">#REF!</definedName>
    <definedName name="lease_arrangement">#REF!</definedName>
    <definedName name="leasenum">#REF!</definedName>
    <definedName name="mdbvalues">#REF!,#REF!,#REF!,#REF!</definedName>
    <definedName name="Moldboard_Plow">#REF!</definedName>
    <definedName name="NoTill_Drill">#REF!</definedName>
    <definedName name="NoTill_Planter">#REF!</definedName>
    <definedName name="Passes">#REF!,#REF!,#REF!,#REF!</definedName>
    <definedName name="Planter">#REF!</definedName>
    <definedName name="postharvest">#REF!,#REF!,#REF!</definedName>
    <definedName name="Power" localSheetId="0">#REF!</definedName>
    <definedName name="power">#REF!,#REF!,#REF!,#REF!,#REF!,#REF!</definedName>
    <definedName name="Power_Size">#REF!</definedName>
    <definedName name="Powerlist">#REF!</definedName>
    <definedName name="PowerSel">#REF!</definedName>
    <definedName name="Presswheel_Drill">#REF!</definedName>
    <definedName name="Primary_Units">#REF!</definedName>
    <definedName name="primyield">#REF!</definedName>
    <definedName name="_xlnm.Print_Area" localSheetId="1">Budget!$A$2:$I$59</definedName>
    <definedName name="PUAlloc">#REF!</definedName>
    <definedName name="PUMiles">#REF!</definedName>
    <definedName name="rental">#REF!,#REF!,#REF!,#REF!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ller_Bar_Rake">#REF!</definedName>
    <definedName name="Round_Baler_Tie">#REF!</definedName>
    <definedName name="seed2">#REF!,#REF!,#REF!</definedName>
    <definedName name="SemiAlloc">#REF!</definedName>
    <definedName name="SemiMiles">#REF!</definedName>
    <definedName name="Silage_Wrapper">#REF!</definedName>
    <definedName name="Soybeanhead_Size">#REF!</definedName>
    <definedName name="SplitRow_Planter">#REF!</definedName>
    <definedName name="storage">#REF!,#REF!</definedName>
    <definedName name="Swather_Mower_Conditioner">#REF!</definedName>
    <definedName name="Tandem_Disk">#REF!</definedName>
    <definedName name="TenWheelAlloc">#REF!</definedName>
    <definedName name="TenWheelMiles">#REF!</definedName>
    <definedName name="VRipper">#REF!</definedName>
    <definedName name="Wheel_Rake">#REF!</definedName>
    <definedName name="wrn.all." localSheetId="0" hidden="1">{"detail",#N/A,FALSE,"Trac_Table";"tractable",#N/A,FALSE,"Trac_Table";"sensitivity",#N/A,FALSE,"Trac_Table"}</definedName>
    <definedName name="wrn.all." hidden="1">{"detail",#N/A,FALSE,"Trac_Table";"tractable",#N/A,FALSE,"Trac_Table";"sensitivity",#N/A,FALSE,"Trac_Table"}</definedName>
    <definedName name="ww" localSheetId="0">[2]!Table4[Activity]</definedName>
    <definedName name="ww">#REF!</definedName>
    <definedName name="yiel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45" i="1" l="1"/>
  <c r="C46" i="1"/>
  <c r="E27" i="1" l="1"/>
  <c r="E45" i="1" s="1"/>
  <c r="E46" i="1" s="1"/>
  <c r="I46" i="1" s="1"/>
  <c r="I9" i="1"/>
  <c r="E19" i="1" l="1"/>
  <c r="I19" i="1" s="1"/>
  <c r="K19" i="1"/>
  <c r="L16" i="1" s="1"/>
  <c r="I33" i="1"/>
  <c r="I32" i="1"/>
  <c r="E31" i="1"/>
  <c r="I31" i="1" s="1"/>
  <c r="I29" i="1"/>
  <c r="I28" i="1"/>
  <c r="I27" i="1"/>
  <c r="L15" i="1" l="1"/>
  <c r="M15" i="1" s="1"/>
  <c r="D15" i="1" s="1"/>
  <c r="E15" i="1" s="1"/>
  <c r="L14" i="1"/>
  <c r="M14" i="1" s="1"/>
  <c r="D14" i="1" s="1"/>
  <c r="E14" i="1" s="1"/>
  <c r="H14" i="1" s="1"/>
  <c r="L18" i="1"/>
  <c r="M18" i="1" s="1"/>
  <c r="D18" i="1" s="1"/>
  <c r="E18" i="1" s="1"/>
  <c r="H18" i="1" s="1"/>
  <c r="L17" i="1"/>
  <c r="M17" i="1" s="1"/>
  <c r="D17" i="1" s="1"/>
  <c r="E17" i="1" s="1"/>
  <c r="H17" i="1" s="1"/>
  <c r="I45" i="1"/>
  <c r="E30" i="1"/>
  <c r="I30" i="1" s="1"/>
  <c r="I34" i="1" s="1"/>
  <c r="I37" i="1" s="1"/>
  <c r="M16" i="1"/>
  <c r="D16" i="1" s="1"/>
  <c r="E16" i="1" s="1"/>
  <c r="G18" i="1" l="1"/>
  <c r="I18" i="1" s="1"/>
  <c r="G16" i="1"/>
  <c r="H16" i="1"/>
  <c r="G15" i="1"/>
  <c r="H15" i="1"/>
  <c r="G14" i="1"/>
  <c r="I14" i="1" s="1"/>
  <c r="G17" i="1"/>
  <c r="I17" i="1" s="1"/>
  <c r="E23" i="1"/>
  <c r="L19" i="1"/>
  <c r="M19" i="1"/>
  <c r="I16" i="1" l="1"/>
  <c r="I15" i="1"/>
  <c r="G23" i="1"/>
  <c r="H23" i="1"/>
  <c r="I23" i="1" l="1"/>
  <c r="I35" i="1" s="1"/>
  <c r="I38" i="1" l="1"/>
  <c r="I41" i="1"/>
  <c r="I40" i="1"/>
  <c r="I4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<sst xmlns="http://schemas.openxmlformats.org/spreadsheetml/2006/main" count="83" uniqueCount="75">
  <si>
    <t>Production cycle: Year round production, 1 flock = 15 months (costs are on a 12 months)</t>
  </si>
  <si>
    <t>Fixed Costs</t>
  </si>
  <si>
    <t>Total Fixed Costs</t>
  </si>
  <si>
    <t>Annual Fixed Costs</t>
  </si>
  <si>
    <t>Quantity</t>
  </si>
  <si>
    <t>Price</t>
  </si>
  <si>
    <t>Value</t>
  </si>
  <si>
    <t>Useful Life/Rent (years)</t>
  </si>
  <si>
    <t>Depreciation</t>
  </si>
  <si>
    <t>Annual cost</t>
  </si>
  <si>
    <t>House</t>
  </si>
  <si>
    <t>Composter</t>
  </si>
  <si>
    <t>Equipment Total</t>
  </si>
  <si>
    <t>Generator</t>
  </si>
  <si>
    <t>Cooler</t>
  </si>
  <si>
    <t>Insurance</t>
  </si>
  <si>
    <t>Property tax</t>
  </si>
  <si>
    <t>Variable Costs</t>
  </si>
  <si>
    <t>Cost Per Unit</t>
  </si>
  <si>
    <t>Units</t>
  </si>
  <si>
    <t>Total Cost</t>
  </si>
  <si>
    <t>Pullets</t>
  </si>
  <si>
    <t>per pullet</t>
  </si>
  <si>
    <t>Wood chips</t>
  </si>
  <si>
    <t>Truckload</t>
  </si>
  <si>
    <t>per month</t>
  </si>
  <si>
    <t>Feed</t>
  </si>
  <si>
    <t>per ton</t>
  </si>
  <si>
    <t>per hour</t>
  </si>
  <si>
    <t>per flock</t>
  </si>
  <si>
    <t>Miscellaneous</t>
  </si>
  <si>
    <t>per total</t>
  </si>
  <si>
    <t>Total cost per bird placed</t>
  </si>
  <si>
    <t>Total cost per dozen eggs</t>
  </si>
  <si>
    <t>Break-even price calculation</t>
  </si>
  <si>
    <t>Price Per Unit</t>
  </si>
  <si>
    <t>Result</t>
  </si>
  <si>
    <t>Eggs produced</t>
  </si>
  <si>
    <t>dozen</t>
  </si>
  <si>
    <t>$</t>
  </si>
  <si>
    <t>Organic market revenue</t>
  </si>
  <si>
    <t>Break-even organic price</t>
  </si>
  <si>
    <t>$/dozen</t>
  </si>
  <si>
    <t>Feed conversion: 3.8 lbs per dozen eggs</t>
  </si>
  <si>
    <t>Organic Layer Enterprise Budget</t>
  </si>
  <si>
    <t>Interest (7%)</t>
  </si>
  <si>
    <t>Utilities</t>
  </si>
  <si>
    <t>Total Variable Cost</t>
  </si>
  <si>
    <t>Total Fixed Cost</t>
  </si>
  <si>
    <t>Indoor stocking density: 1.5 to 2.0 sq ft/bird (1.75 sq ft/hen)</t>
  </si>
  <si>
    <t>Outdoor stocking density: 108.9 sq ft/bird (50 acres)</t>
  </si>
  <si>
    <t>Type of operation: Organic Pasture Laying Operation</t>
  </si>
  <si>
    <t>Pullets purchased at 16 wks</t>
  </si>
  <si>
    <t>Eggs/Bird</t>
  </si>
  <si>
    <t>Income</t>
  </si>
  <si>
    <t>Number of Birds/House</t>
  </si>
  <si>
    <t>Organic Market Revenue</t>
  </si>
  <si>
    <t>Total</t>
  </si>
  <si>
    <t>Income over Operating Costs</t>
  </si>
  <si>
    <t>Income over Total Costs</t>
  </si>
  <si>
    <t>Land (acres)</t>
  </si>
  <si>
    <t>Eggs Produced per Bird *</t>
  </si>
  <si>
    <t>* Eggs produced over the life of the flock (15 months).   For the budget, egg production is pro-rated to 12 months (80%).</t>
  </si>
  <si>
    <t>Mortatilty Rate</t>
  </si>
  <si>
    <t>Organic certification **</t>
  </si>
  <si>
    <t>Labor ***</t>
  </si>
  <si>
    <t>Manure cleanout ****</t>
  </si>
  <si>
    <t>**** Manure cleanout includes labor and equipment</t>
  </si>
  <si>
    <t>*** Labor cost assumes 0.486 hours/hen for the life of flock (15 months) pro-rated to 12 months</t>
  </si>
  <si>
    <t>** Some companies will pay this cost for the grower.</t>
  </si>
  <si>
    <t>Developed by: Peter Zimmel, FAPRI</t>
  </si>
  <si>
    <t>This worksheet is for educational purposes only and the user assumes all risks associated with its use.</t>
  </si>
  <si>
    <t xml:space="preserve">This budget models expenses and income for organic layer production with the following assumptions: </t>
  </si>
  <si>
    <t>Updated: 6/2025</t>
  </si>
  <si>
    <t xml:space="preserve">Organic Layer Enterprise Budget for Missouri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</si>
</sst>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_(&quot;$&quot;* #,##0.000_);_(&quot;$&quot;* \(#,##0.000\);_(&quot;$&quot;* &quot;-&quot;??_);_(@_)"/>
    <numFmt numFmtId="169" formatCode="#,##0.00;[Red]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C000"/>
      <name val="Segoe UI Black"/>
      <family val="2"/>
    </font>
    <font>
      <b/>
      <sz val="11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Segoe UI"/>
      <family val="2"/>
    </font>
    <font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4"/>
      <color rgb="FFF1B82D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F1B82D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0" fillId="3" borderId="9" applyNumberFormat="0" applyAlignment="0" applyProtection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166" fontId="0" fillId="0" borderId="0" xfId="0" applyNumberFormat="1"/>
    <xf numFmtId="165" fontId="2" fillId="0" borderId="0" xfId="0" applyNumberFormat="1" applyFont="1"/>
    <xf numFmtId="165" fontId="2" fillId="0" borderId="0" xfId="0" applyNumberFormat="1" applyFont="1" applyAlignment="1">
      <alignment horizontal="center"/>
    </xf>
    <xf numFmtId="167" fontId="0" fillId="0" borderId="0" xfId="1" applyNumberFormat="1" applyFont="1"/>
    <xf numFmtId="44" fontId="2" fillId="0" borderId="0" xfId="0" applyNumberFormat="1" applyFont="1"/>
    <xf numFmtId="168" fontId="2" fillId="0" borderId="0" xfId="0" applyNumberFormat="1" applyFont="1"/>
    <xf numFmtId="0" fontId="2" fillId="0" borderId="1" xfId="0" applyFont="1" applyBorder="1"/>
    <xf numFmtId="0" fontId="2" fillId="0" borderId="4" xfId="0" applyFont="1" applyBorder="1"/>
    <xf numFmtId="44" fontId="0" fillId="0" borderId="0" xfId="2" applyFont="1" applyBorder="1"/>
    <xf numFmtId="167" fontId="0" fillId="0" borderId="0" xfId="1" applyNumberFormat="1" applyFont="1" applyBorder="1"/>
    <xf numFmtId="44" fontId="2" fillId="0" borderId="0" xfId="2" applyFont="1" applyBorder="1"/>
    <xf numFmtId="2" fontId="5" fillId="0" borderId="0" xfId="0" applyNumberFormat="1" applyFont="1" applyAlignment="1">
      <alignment horizontal="left"/>
    </xf>
    <xf numFmtId="0" fontId="4" fillId="0" borderId="4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3" fillId="0" borderId="4" xfId="3" applyFont="1" applyBorder="1"/>
    <xf numFmtId="0" fontId="6" fillId="0" borderId="0" xfId="3" applyFont="1" applyAlignment="1">
      <alignment horizontal="center"/>
    </xf>
    <xf numFmtId="0" fontId="6" fillId="0" borderId="4" xfId="3" applyFont="1" applyBorder="1" applyAlignment="1">
      <alignment horizontal="center"/>
    </xf>
    <xf numFmtId="0" fontId="2" fillId="0" borderId="1" xfId="3" applyFont="1" applyBorder="1"/>
    <xf numFmtId="0" fontId="7" fillId="0" borderId="2" xfId="3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0" fontId="8" fillId="0" borderId="4" xfId="0" applyFont="1" applyBorder="1"/>
    <xf numFmtId="0" fontId="7" fillId="0" borderId="0" xfId="3" applyFont="1" applyAlignment="1">
      <alignment horizontal="center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4" fontId="8" fillId="0" borderId="5" xfId="0" applyNumberFormat="1" applyFont="1" applyBorder="1"/>
    <xf numFmtId="0" fontId="8" fillId="0" borderId="4" xfId="3" applyFont="1" applyBorder="1" applyAlignment="1">
      <alignment horizontal="center"/>
    </xf>
    <xf numFmtId="0" fontId="8" fillId="0" borderId="0" xfId="3" applyFont="1" applyAlignment="1">
      <alignment horizontal="center"/>
    </xf>
    <xf numFmtId="0" fontId="8" fillId="0" borderId="5" xfId="3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center"/>
    </xf>
    <xf numFmtId="165" fontId="8" fillId="0" borderId="0" xfId="0" applyNumberFormat="1" applyFont="1"/>
    <xf numFmtId="169" fontId="8" fillId="0" borderId="5" xfId="0" applyNumberFormat="1" applyFont="1" applyBorder="1"/>
    <xf numFmtId="166" fontId="8" fillId="0" borderId="0" xfId="0" applyNumberFormat="1" applyFont="1"/>
    <xf numFmtId="44" fontId="8" fillId="0" borderId="0" xfId="2" applyFont="1" applyBorder="1"/>
    <xf numFmtId="169" fontId="8" fillId="0" borderId="8" xfId="0" applyNumberFormat="1" applyFont="1" applyBorder="1"/>
    <xf numFmtId="0" fontId="7" fillId="0" borderId="6" xfId="0" applyFont="1" applyBorder="1"/>
    <xf numFmtId="0" fontId="8" fillId="0" borderId="7" xfId="0" applyFont="1" applyBorder="1"/>
    <xf numFmtId="44" fontId="8" fillId="0" borderId="7" xfId="2" applyFont="1" applyBorder="1"/>
    <xf numFmtId="165" fontId="7" fillId="0" borderId="7" xfId="0" applyNumberFormat="1" applyFont="1" applyBorder="1"/>
    <xf numFmtId="169" fontId="7" fillId="0" borderId="8" xfId="0" applyNumberFormat="1" applyFont="1" applyBorder="1"/>
    <xf numFmtId="0" fontId="1" fillId="0" borderId="4" xfId="0" applyFont="1" applyBorder="1"/>
    <xf numFmtId="44" fontId="1" fillId="0" borderId="0" xfId="2" applyFont="1" applyBorder="1"/>
    <xf numFmtId="166" fontId="1" fillId="0" borderId="0" xfId="0" applyNumberFormat="1" applyFont="1"/>
    <xf numFmtId="169" fontId="1" fillId="0" borderId="5" xfId="0" applyNumberFormat="1" applyFont="1" applyBorder="1"/>
    <xf numFmtId="0" fontId="7" fillId="0" borderId="4" xfId="0" applyFont="1" applyBorder="1"/>
    <xf numFmtId="166" fontId="7" fillId="0" borderId="0" xfId="0" applyNumberFormat="1" applyFont="1" applyAlignment="1">
      <alignment horizontal="center"/>
    </xf>
    <xf numFmtId="44" fontId="7" fillId="0" borderId="0" xfId="2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0" xfId="0" applyNumberFormat="1" applyFont="1"/>
    <xf numFmtId="169" fontId="7" fillId="0" borderId="5" xfId="0" applyNumberFormat="1" applyFont="1" applyBorder="1" applyAlignment="1">
      <alignment horizontal="center"/>
    </xf>
    <xf numFmtId="167" fontId="8" fillId="0" borderId="0" xfId="1" applyNumberFormat="1" applyFont="1" applyBorder="1"/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4" xfId="0" applyFont="1" applyBorder="1" applyAlignment="1">
      <alignment horizontal="left"/>
    </xf>
    <xf numFmtId="169" fontId="7" fillId="0" borderId="5" xfId="0" applyNumberFormat="1" applyFont="1" applyBorder="1"/>
    <xf numFmtId="0" fontId="7" fillId="0" borderId="6" xfId="0" applyFont="1" applyBorder="1" applyAlignment="1">
      <alignment horizontal="left"/>
    </xf>
    <xf numFmtId="166" fontId="8" fillId="0" borderId="7" xfId="0" applyNumberFormat="1" applyFont="1" applyBorder="1"/>
    <xf numFmtId="0" fontId="0" fillId="0" borderId="4" xfId="0" applyBorder="1"/>
    <xf numFmtId="169" fontId="0" fillId="0" borderId="5" xfId="0" applyNumberFormat="1" applyBorder="1"/>
    <xf numFmtId="169" fontId="2" fillId="0" borderId="5" xfId="0" applyNumberFormat="1" applyFont="1" applyBorder="1"/>
    <xf numFmtId="0" fontId="8" fillId="0" borderId="0" xfId="2" applyNumberFormat="1" applyFont="1" applyBorder="1"/>
    <xf numFmtId="0" fontId="7" fillId="0" borderId="7" xfId="0" applyFont="1" applyBorder="1"/>
    <xf numFmtId="44" fontId="7" fillId="0" borderId="7" xfId="2" applyFont="1" applyBorder="1"/>
    <xf numFmtId="167" fontId="8" fillId="0" borderId="7" xfId="1" applyNumberFormat="1" applyFont="1" applyBorder="1"/>
    <xf numFmtId="0" fontId="7" fillId="0" borderId="0" xfId="0" applyFont="1"/>
    <xf numFmtId="0" fontId="9" fillId="0" borderId="0" xfId="0" applyFont="1"/>
    <xf numFmtId="169" fontId="7" fillId="0" borderId="5" xfId="1" applyNumberFormat="1" applyFont="1" applyBorder="1"/>
    <xf numFmtId="44" fontId="7" fillId="0" borderId="0" xfId="2" applyFont="1" applyBorder="1"/>
    <xf numFmtId="169" fontId="7" fillId="0" borderId="0" xfId="0" applyNumberFormat="1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4" fillId="2" borderId="4" xfId="3" applyFont="1" applyFill="1" applyBorder="1" applyAlignment="1">
      <alignment horizontal="center"/>
    </xf>
    <xf numFmtId="0" fontId="4" fillId="2" borderId="0" xfId="3" applyFont="1" applyFill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right"/>
    </xf>
    <xf numFmtId="0" fontId="0" fillId="0" borderId="0" xfId="0"/>
    <xf numFmtId="0" fontId="3" fillId="0" borderId="0" xfId="0" applyFont="1"/>
    <xf numFmtId="0" fontId="12" fillId="0" borderId="0" xfId="0" applyFont="1"/>
    <xf numFmtId="0" fontId="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3" borderId="13" xfId="4" applyFont="1" applyBorder="1" applyAlignment="1">
      <alignment horizontal="center" wrapText="1"/>
    </xf>
    <xf numFmtId="0" fontId="13" fillId="3" borderId="14" xfId="4" applyFont="1" applyBorder="1" applyAlignment="1">
      <alignment horizontal="center" wrapText="1"/>
    </xf>
    <xf numFmtId="0" fontId="13" fillId="3" borderId="15" xfId="4" applyFont="1" applyBorder="1" applyAlignment="1">
      <alignment horizontal="center" wrapText="1"/>
    </xf>
    <xf numFmtId="0" fontId="14" fillId="4" borderId="10" xfId="0" applyFont="1" applyFill="1" applyBorder="1"/>
    <xf numFmtId="0" fontId="14" fillId="4" borderId="11" xfId="0" applyFont="1" applyFill="1" applyBorder="1"/>
    <xf numFmtId="0" fontId="2" fillId="5" borderId="0" xfId="3" applyFont="1" applyFill="1"/>
    <xf numFmtId="10" fontId="2" fillId="5" borderId="0" xfId="3" applyNumberFormat="1" applyFont="1" applyFill="1"/>
    <xf numFmtId="0" fontId="8" fillId="5" borderId="0" xfId="0" applyFont="1" applyFill="1" applyAlignment="1">
      <alignment horizontal="center"/>
    </xf>
    <xf numFmtId="0" fontId="8" fillId="5" borderId="0" xfId="0" applyFont="1" applyFill="1"/>
    <xf numFmtId="1" fontId="8" fillId="5" borderId="0" xfId="0" applyNumberFormat="1" applyFont="1" applyFill="1"/>
    <xf numFmtId="44" fontId="8" fillId="5" borderId="0" xfId="2" applyFont="1" applyFill="1" applyBorder="1"/>
    <xf numFmtId="169" fontId="8" fillId="5" borderId="5" xfId="0" applyNumberFormat="1" applyFont="1" applyFill="1" applyBorder="1"/>
    <xf numFmtId="169" fontId="8" fillId="5" borderId="8" xfId="0" applyNumberFormat="1" applyFont="1" applyFill="1" applyBorder="1"/>
    <xf numFmtId="167" fontId="8" fillId="5" borderId="0" xfId="1" applyNumberFormat="1" applyFont="1" applyFill="1" applyBorder="1"/>
    <xf numFmtId="44" fontId="7" fillId="0" borderId="5" xfId="2" applyFont="1" applyBorder="1"/>
    <xf numFmtId="44" fontId="7" fillId="0" borderId="8" xfId="2" applyFont="1" applyBorder="1"/>
    <xf numFmtId="43" fontId="8" fillId="5" borderId="0" xfId="1" applyFont="1" applyFill="1"/>
    <xf numFmtId="43" fontId="8" fillId="5" borderId="0" xfId="1" applyFont="1" applyFill="1" applyBorder="1"/>
    <xf numFmtId="0" fontId="12" fillId="0" borderId="0" xfId="0" applyFont="1" applyAlignment="1">
      <alignment horizontal="left" indent="1"/>
    </xf>
    <xf numFmtId="0" fontId="15" fillId="0" borderId="0" xfId="0" applyFont="1" applyAlignment="1">
      <alignment horizontal="left" indent="1"/>
    </xf>
    <xf numFmtId="0" fontId="15" fillId="0" borderId="0" xfId="0" applyFont="1"/>
    <xf numFmtId="0" fontId="16" fillId="4" borderId="10" xfId="3" applyFont="1" applyFill="1" applyBorder="1" applyAlignment="1">
      <alignment horizontal="center"/>
    </xf>
    <xf numFmtId="0" fontId="16" fillId="4" borderId="11" xfId="3" applyFont="1" applyFill="1" applyBorder="1" applyAlignment="1">
      <alignment horizontal="center"/>
    </xf>
    <xf numFmtId="0" fontId="16" fillId="4" borderId="12" xfId="3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 2" xfId="3" xr:uid="{2D41639B-6773-644C-92D9-EB3085112BEA}"/>
    <cellStyle name="Output" xfId="4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externalLink" Target="externalLinks/externalLink2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ilmissouri.sharepoint.com/sites/MUEXTPlantSciences-Ogrp-ABPInternalMaterials/Shared%20Documents/ABP%20Internal%20Materials/ABP%20Publications/Budget%20spreadsheets/organic-crop-budgets.xlsx" TargetMode="External"/><Relationship Id="rId1" Type="http://schemas.openxmlformats.org/officeDocument/2006/relationships/externalLinkPath" Target="organic-crop-budget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ilmissouri-my.sharepoint.com/personal/milhollinr_umsystem_edu/Documents/Crops/Crop%20Budgets/2025/Forage/ForageBudgets%202025.xlsx" TargetMode="External"/><Relationship Id="rId1" Type="http://schemas.openxmlformats.org/officeDocument/2006/relationships/externalLinkPath" Target="/personal/milhollinr_umsystem_edu/Documents/Crops/Crop%20Budgets/2025/Forage/ForageBudg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Input prices"/>
      <sheetName val="Input quantities"/>
      <sheetName val="Irrigation costs"/>
      <sheetName val="Equipment"/>
      <sheetName val="Custom hire"/>
      <sheetName val="Organic Corn"/>
      <sheetName val="Organic Soybeans"/>
      <sheetName val="Machinery Input 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Inputs"/>
      <sheetName val="Alfalfa Establishment"/>
      <sheetName val="Alfalfa Small Squares"/>
      <sheetName val="Alfalfa Baleage"/>
      <sheetName val="Corn Silage"/>
      <sheetName val="Pasture Establishment"/>
      <sheetName val="Mixed Hay"/>
      <sheetName val="Fescue Seed+Forage"/>
      <sheetName val="Equipment"/>
      <sheetName val="Machinery Input Tables"/>
      <sheetName val="Custom Hire"/>
      <sheetName val="ForageBudgets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University of Missouri - Extension and Food &amp; Agricultural Policy Research Institute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C8A13-E43C-4AC7-AB93-1B4AE7FC6D07}">
  <sheetPr>
    <pageSetUpPr fitToPage="1"/>
  </sheetPr>
  <dimension ref="A1:M38"/>
  <sheetViews>
    <sheetView showGridLines="0" tabSelected="1" workbookViewId="0">
      <selection activeCell="D12" sqref="D12"/>
    </sheetView>
  </sheetViews>
  <sheetFormatPr defaultColWidth="0" defaultRowHeight="0" customHeight="1" zeroHeight="1" x14ac:dyDescent="0.45"/>
  <cols>
    <col min="1" max="1" width="3.08984375" style="84" customWidth="1"/>
    <col min="2" max="2" width="27.26953125" style="84" customWidth="1"/>
    <col min="3" max="3" width="17.6328125" style="84" customWidth="1"/>
    <col min="4" max="4" width="50.1796875" style="84" customWidth="1"/>
    <col min="5" max="5" width="3.26953125" style="84" customWidth="1"/>
    <col min="6" max="8" width="9.81640625" style="84" hidden="1" customWidth="1"/>
    <col min="9" max="13" width="0" style="84" hidden="1" customWidth="1"/>
    <col min="14" max="16384" width="9.81640625" style="84" hidden="1"/>
  </cols>
  <sheetData>
    <row r="1" spans="1:4" s="84" customFormat="1" ht="17" thickBot="1" x14ac:dyDescent="0.5">
      <c r="B1"/>
      <c r="C1"/>
      <c r="D1"/>
    </row>
    <row r="2" spans="1:4" s="84" customFormat="1" ht="25" customHeight="1" thickBot="1" x14ac:dyDescent="0.75">
      <c r="B2" s="113" t="s">
        <v>74</v>
      </c>
      <c r="C2" s="114"/>
      <c r="D2" s="115"/>
    </row>
    <row r="3" spans="1:4" s="84" customFormat="1" ht="16.5" customHeight="1" x14ac:dyDescent="0.45">
      <c r="B3" s="85" t="s">
        <v>73</v>
      </c>
      <c r="C3" s="85"/>
      <c r="D3" s="85"/>
    </row>
    <row r="4" spans="1:4" s="84" customFormat="1" ht="16.5" x14ac:dyDescent="0.45">
      <c r="B4" s="86"/>
      <c r="C4" s="86"/>
      <c r="D4" s="86"/>
    </row>
    <row r="5" spans="1:4" s="84" customFormat="1" ht="72.5" customHeight="1" x14ac:dyDescent="0.45">
      <c r="B5" s="87" t="s">
        <v>70</v>
      </c>
      <c r="C5" s="88"/>
      <c r="D5" s="84" t="e" vm="1">
        <v>#VALUE!</v>
      </c>
    </row>
    <row r="6" spans="1:4" s="84" customFormat="1" ht="16.5" customHeight="1" x14ac:dyDescent="0.45">
      <c r="B6" s="89"/>
      <c r="C6" s="89"/>
    </row>
    <row r="7" spans="1:4" s="84" customFormat="1" ht="16.5" x14ac:dyDescent="0.45">
      <c r="B7" s="90" t="s">
        <v>72</v>
      </c>
      <c r="C7" s="90"/>
      <c r="D7" s="90"/>
    </row>
    <row r="8" spans="1:4" s="36" customFormat="1" ht="16.5" x14ac:dyDescent="0.45">
      <c r="A8" s="84"/>
      <c r="B8" s="110" t="s">
        <v>51</v>
      </c>
      <c r="C8" s="88"/>
      <c r="D8" s="88"/>
    </row>
    <row r="9" spans="1:4" s="36" customFormat="1" ht="16.5" x14ac:dyDescent="0.45">
      <c r="A9" s="84"/>
      <c r="B9" s="110" t="s">
        <v>0</v>
      </c>
      <c r="C9" s="88"/>
      <c r="D9" s="88"/>
    </row>
    <row r="10" spans="1:4" s="36" customFormat="1" ht="16.5" x14ac:dyDescent="0.45">
      <c r="A10" s="84"/>
      <c r="B10" s="110" t="s">
        <v>49</v>
      </c>
      <c r="C10" s="88"/>
      <c r="D10" s="88"/>
    </row>
    <row r="11" spans="1:4" s="36" customFormat="1" ht="16.5" x14ac:dyDescent="0.45">
      <c r="A11" s="84"/>
      <c r="B11" s="110" t="s">
        <v>50</v>
      </c>
      <c r="C11" s="88"/>
      <c r="D11" s="88"/>
    </row>
    <row r="12" spans="1:4" s="76" customFormat="1" ht="16.5" x14ac:dyDescent="0.45">
      <c r="A12" s="84"/>
      <c r="B12" s="111" t="s">
        <v>43</v>
      </c>
      <c r="C12" s="112"/>
      <c r="D12" s="112"/>
    </row>
    <row r="13" spans="1:4" s="36" customFormat="1" ht="16.5" x14ac:dyDescent="0.45">
      <c r="A13" s="84"/>
      <c r="B13" s="110" t="s">
        <v>52</v>
      </c>
      <c r="C13" s="88"/>
      <c r="D13" s="88"/>
    </row>
    <row r="14" spans="1:4" s="84" customFormat="1" ht="16.5" x14ac:dyDescent="0.45">
      <c r="B14" s="91"/>
      <c r="C14" s="91"/>
      <c r="D14" s="91"/>
    </row>
    <row r="15" spans="1:4" s="84" customFormat="1" ht="16.5" customHeight="1" x14ac:dyDescent="0.45">
      <c r="B15" s="92" t="s">
        <v>71</v>
      </c>
      <c r="C15" s="93"/>
      <c r="D15" s="94"/>
    </row>
    <row r="16" spans="1:4" s="84" customFormat="1" ht="17" thickBot="1" x14ac:dyDescent="0.5">
      <c r="B16"/>
      <c r="C16"/>
      <c r="D16"/>
    </row>
    <row r="17" spans="2:4" s="84" customFormat="1" ht="19" thickBot="1" x14ac:dyDescent="0.5">
      <c r="B17" s="95"/>
      <c r="C17" s="96"/>
      <c r="D17" s="96"/>
    </row>
    <row r="18" spans="2:4" s="84" customFormat="1" ht="16.5" x14ac:dyDescent="0.45"/>
    <row r="19" spans="2:4" s="84" customFormat="1" ht="16.5" hidden="1" x14ac:dyDescent="0.45"/>
    <row r="20" spans="2:4" s="84" customFormat="1" ht="16.5" hidden="1" x14ac:dyDescent="0.45"/>
    <row r="21" spans="2:4" s="84" customFormat="1" ht="16.5" hidden="1" x14ac:dyDescent="0.45"/>
    <row r="22" spans="2:4" s="84" customFormat="1" ht="16.5" hidden="1" x14ac:dyDescent="0.45"/>
    <row r="23" spans="2:4" s="84" customFormat="1" ht="16.5" hidden="1" x14ac:dyDescent="0.45"/>
    <row r="24" spans="2:4" s="84" customFormat="1" ht="16.5" hidden="1" x14ac:dyDescent="0.45"/>
    <row r="25" spans="2:4" s="84" customFormat="1" ht="16.5" hidden="1" x14ac:dyDescent="0.45"/>
    <row r="26" spans="2:4" s="84" customFormat="1" ht="16.5" hidden="1" x14ac:dyDescent="0.45"/>
    <row r="27" spans="2:4" s="84" customFormat="1" ht="16.5" hidden="1" x14ac:dyDescent="0.45"/>
    <row r="28" spans="2:4" s="84" customFormat="1" ht="16.5" hidden="1" x14ac:dyDescent="0.45"/>
    <row r="29" spans="2:4" s="84" customFormat="1" ht="16.5" hidden="1" x14ac:dyDescent="0.45"/>
    <row r="30" spans="2:4" s="84" customFormat="1" ht="0" hidden="1" customHeight="1" x14ac:dyDescent="0.45"/>
    <row r="31" spans="2:4" s="84" customFormat="1" ht="0" hidden="1" customHeight="1" x14ac:dyDescent="0.45"/>
    <row r="32" spans="2:4" s="84" customFormat="1" ht="0" hidden="1" customHeight="1" x14ac:dyDescent="0.45"/>
    <row r="33" s="84" customFormat="1" ht="0" hidden="1" customHeight="1" x14ac:dyDescent="0.45"/>
    <row r="34" s="84" customFormat="1" ht="0" hidden="1" customHeight="1" x14ac:dyDescent="0.45"/>
    <row r="35" s="84" customFormat="1" ht="0" hidden="1" customHeight="1" x14ac:dyDescent="0.45"/>
    <row r="36" s="84" customFormat="1" ht="0" hidden="1" customHeight="1" x14ac:dyDescent="0.45"/>
    <row r="37" s="84" customFormat="1" ht="0" hidden="1" customHeight="1" x14ac:dyDescent="0.45"/>
    <row r="38" s="84" customFormat="1" ht="0" hidden="1" customHeight="1" x14ac:dyDescent="0.45"/>
  </sheetData>
  <mergeCells count="6">
    <mergeCell ref="B17:D17"/>
    <mergeCell ref="B15:D15"/>
    <mergeCell ref="B2:D2"/>
    <mergeCell ref="B3:D3"/>
    <mergeCell ref="B4:D4"/>
    <mergeCell ref="B7:D7"/>
  </mergeCells>
  <pageMargins left="0.7" right="0.7" top="0.75" bottom="0.75" header="0.3" footer="0.3"/>
  <pageSetup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Q62"/>
  <sheetViews>
    <sheetView zoomScale="150" zoomScaleNormal="150" workbookViewId="0">
      <selection activeCell="A2" sqref="A2:I2"/>
    </sheetView>
  </sheetViews>
  <sheetFormatPr defaultColWidth="0" defaultRowHeight="14.5" zeroHeight="1" x14ac:dyDescent="0.35"/>
  <cols>
    <col min="1" max="2" width="12.6328125" customWidth="1"/>
    <col min="3" max="3" width="15.81640625" customWidth="1"/>
    <col min="4" max="8" width="12.6328125" customWidth="1"/>
    <col min="9" max="9" width="12.36328125" bestFit="1" customWidth="1"/>
    <col min="10" max="10" width="3.453125" customWidth="1"/>
    <col min="11" max="11" width="12.6328125" hidden="1" customWidth="1"/>
    <col min="12" max="12" width="12.1796875" hidden="1" customWidth="1"/>
    <col min="13" max="13" width="12.6328125" hidden="1" customWidth="1"/>
    <col min="14" max="147" width="0" hidden="1" customWidth="1"/>
    <col min="148" max="16384" width="8.81640625" hidden="1"/>
  </cols>
  <sheetData>
    <row r="1" spans="1:13" x14ac:dyDescent="0.35"/>
    <row r="2" spans="1:13" ht="21" x14ac:dyDescent="0.55000000000000004">
      <c r="A2" s="82" t="s">
        <v>44</v>
      </c>
      <c r="B2" s="83"/>
      <c r="C2" s="83"/>
      <c r="D2" s="83"/>
      <c r="E2" s="83"/>
      <c r="F2" s="83"/>
      <c r="G2" s="83"/>
      <c r="H2" s="83"/>
      <c r="I2" s="83"/>
    </row>
    <row r="3" spans="1:13" ht="21" x14ac:dyDescent="0.55000000000000004">
      <c r="A3" s="17"/>
      <c r="B3" s="18"/>
      <c r="C3" s="18"/>
      <c r="D3" s="18"/>
      <c r="E3" s="18"/>
      <c r="F3" s="18"/>
      <c r="G3" s="18"/>
      <c r="H3" s="18"/>
      <c r="I3" s="84"/>
    </row>
    <row r="4" spans="1:13" ht="18.5" x14ac:dyDescent="0.45">
      <c r="A4" s="19" t="s">
        <v>55</v>
      </c>
      <c r="B4" s="20"/>
      <c r="C4" s="97">
        <v>20000</v>
      </c>
      <c r="D4" s="20"/>
      <c r="E4" s="20"/>
      <c r="F4" s="20"/>
      <c r="G4" s="20"/>
    </row>
    <row r="5" spans="1:13" ht="18.5" x14ac:dyDescent="0.45">
      <c r="A5" s="19" t="s">
        <v>61</v>
      </c>
      <c r="B5" s="20"/>
      <c r="C5" s="97">
        <v>400</v>
      </c>
      <c r="D5" s="20"/>
      <c r="E5" s="20"/>
      <c r="F5" s="20"/>
      <c r="G5" s="20"/>
      <c r="H5" s="20"/>
      <c r="I5" s="20"/>
    </row>
    <row r="6" spans="1:13" ht="18.5" x14ac:dyDescent="0.45">
      <c r="A6" s="19" t="s">
        <v>63</v>
      </c>
      <c r="B6" s="20"/>
      <c r="C6" s="98">
        <v>8.3000000000000004E-2</v>
      </c>
      <c r="D6" s="20"/>
      <c r="E6" s="20"/>
      <c r="F6" s="20"/>
      <c r="G6" s="20"/>
      <c r="H6" s="20"/>
      <c r="I6" s="20"/>
    </row>
    <row r="7" spans="1:13" ht="19" thickBot="1" x14ac:dyDescent="0.5">
      <c r="A7" s="21"/>
      <c r="B7" s="20"/>
      <c r="C7" s="20"/>
      <c r="D7" s="20"/>
      <c r="E7" s="20"/>
      <c r="F7" s="20"/>
      <c r="G7" s="20"/>
      <c r="H7" s="20"/>
      <c r="I7" s="20"/>
    </row>
    <row r="8" spans="1:13" ht="16" customHeight="1" x14ac:dyDescent="0.35">
      <c r="A8" s="22" t="s">
        <v>54</v>
      </c>
      <c r="B8" s="23"/>
      <c r="C8" s="23"/>
      <c r="D8" s="23"/>
      <c r="E8" s="23"/>
      <c r="F8" s="23" t="s">
        <v>19</v>
      </c>
      <c r="G8" s="23" t="s">
        <v>4</v>
      </c>
      <c r="H8" s="23" t="s">
        <v>5</v>
      </c>
      <c r="I8" s="24" t="s">
        <v>57</v>
      </c>
    </row>
    <row r="9" spans="1:13" ht="16" customHeight="1" x14ac:dyDescent="0.35">
      <c r="A9" s="25" t="s">
        <v>56</v>
      </c>
      <c r="B9" s="26"/>
      <c r="C9" s="26"/>
      <c r="D9" s="26"/>
      <c r="E9" s="26"/>
      <c r="F9" s="27" t="s">
        <v>38</v>
      </c>
      <c r="G9" s="28">
        <f>(((C4*(C5*0.8))*((1+(1-C6))/2))/12)</f>
        <v>511200</v>
      </c>
      <c r="H9" s="99">
        <v>2.15</v>
      </c>
      <c r="I9" s="29">
        <f>G9*H9</f>
        <v>1099080</v>
      </c>
    </row>
    <row r="10" spans="1:13" ht="16" customHeight="1" thickBot="1" x14ac:dyDescent="0.4">
      <c r="A10" s="30"/>
      <c r="B10" s="31"/>
      <c r="C10" s="31"/>
      <c r="D10" s="31"/>
      <c r="E10" s="31"/>
      <c r="F10" s="31"/>
      <c r="G10" s="31"/>
      <c r="H10" s="31"/>
      <c r="I10" s="32"/>
    </row>
    <row r="11" spans="1:13" x14ac:dyDescent="0.35">
      <c r="A11" s="11"/>
      <c r="B11" s="33"/>
      <c r="C11" s="33"/>
      <c r="D11" s="33"/>
      <c r="E11" s="33"/>
      <c r="F11" s="33"/>
      <c r="G11" s="33"/>
      <c r="H11" s="33"/>
      <c r="I11" s="34"/>
    </row>
    <row r="12" spans="1:13" x14ac:dyDescent="0.35">
      <c r="A12" s="12" t="s">
        <v>1</v>
      </c>
      <c r="B12" s="35"/>
      <c r="C12" s="35"/>
      <c r="D12" s="80" t="s">
        <v>2</v>
      </c>
      <c r="E12" s="80"/>
      <c r="F12" s="35"/>
      <c r="G12" s="80" t="s">
        <v>3</v>
      </c>
      <c r="H12" s="80"/>
      <c r="I12" s="81"/>
      <c r="J12" s="2"/>
    </row>
    <row r="13" spans="1:13" ht="39.5" x14ac:dyDescent="0.35">
      <c r="A13" s="25"/>
      <c r="B13" s="36"/>
      <c r="C13" s="37" t="s">
        <v>4</v>
      </c>
      <c r="D13" s="37" t="s">
        <v>5</v>
      </c>
      <c r="E13" s="38" t="s">
        <v>6</v>
      </c>
      <c r="F13" s="39" t="s">
        <v>7</v>
      </c>
      <c r="G13" s="37" t="s">
        <v>8</v>
      </c>
      <c r="H13" s="37" t="s">
        <v>45</v>
      </c>
      <c r="I13" s="40" t="s">
        <v>9</v>
      </c>
      <c r="J13" s="2"/>
      <c r="K13" s="3"/>
      <c r="M13" s="5">
        <v>1145320</v>
      </c>
    </row>
    <row r="14" spans="1:13" x14ac:dyDescent="0.35">
      <c r="A14" s="25" t="s">
        <v>10</v>
      </c>
      <c r="B14" s="36"/>
      <c r="C14" s="100">
        <v>1</v>
      </c>
      <c r="D14" s="108">
        <f>M14</f>
        <v>395068.92205638473</v>
      </c>
      <c r="E14" s="108">
        <f>D14*C14</f>
        <v>395068.92205638473</v>
      </c>
      <c r="F14" s="101">
        <v>20</v>
      </c>
      <c r="G14" s="108">
        <f t="shared" ref="G14:G18" si="0">E14/F14</f>
        <v>19753.446102819238</v>
      </c>
      <c r="H14" s="108">
        <f>E14/2*0.07</f>
        <v>13827.412271973468</v>
      </c>
      <c r="I14" s="42">
        <f>G14+H14</f>
        <v>33580.858374792704</v>
      </c>
      <c r="J14" s="4"/>
      <c r="K14" s="4">
        <v>176800</v>
      </c>
      <c r="L14">
        <f>K14/$K$19</f>
        <v>0.34494195688225537</v>
      </c>
      <c r="M14" s="5">
        <f>$M$13*L14</f>
        <v>395068.92205638473</v>
      </c>
    </row>
    <row r="15" spans="1:13" x14ac:dyDescent="0.35">
      <c r="A15" s="25" t="s">
        <v>11</v>
      </c>
      <c r="B15" s="36"/>
      <c r="C15" s="100">
        <v>1</v>
      </c>
      <c r="D15" s="108">
        <f t="shared" ref="D15:D18" si="1">M15</f>
        <v>5586.3818164081549</v>
      </c>
      <c r="E15" s="108">
        <f t="shared" ref="E15:E19" si="2">D15*C15</f>
        <v>5586.3818164081549</v>
      </c>
      <c r="F15" s="101">
        <v>10</v>
      </c>
      <c r="G15" s="108">
        <f t="shared" si="0"/>
        <v>558.63818164081545</v>
      </c>
      <c r="H15" s="108">
        <f>E15/2*0.07</f>
        <v>195.52336357428544</v>
      </c>
      <c r="I15" s="42">
        <f t="shared" ref="I15:I18" si="3">G15+H15</f>
        <v>754.16154521510089</v>
      </c>
      <c r="J15" s="4"/>
      <c r="K15" s="4">
        <v>2500</v>
      </c>
      <c r="L15">
        <f>K15/$K$19</f>
        <v>4.8775729197151497E-3</v>
      </c>
      <c r="M15" s="5">
        <f t="shared" ref="M15:M18" si="4">$M$13*L15</f>
        <v>5586.3818164081549</v>
      </c>
    </row>
    <row r="16" spans="1:13" x14ac:dyDescent="0.35">
      <c r="A16" s="25" t="s">
        <v>12</v>
      </c>
      <c r="B16" s="36"/>
      <c r="C16" s="100">
        <v>1</v>
      </c>
      <c r="D16" s="108">
        <f t="shared" si="1"/>
        <v>660868.96888108482</v>
      </c>
      <c r="E16" s="108">
        <f t="shared" si="2"/>
        <v>660868.96888108482</v>
      </c>
      <c r="F16" s="101">
        <v>10</v>
      </c>
      <c r="G16" s="108">
        <f t="shared" si="0"/>
        <v>66086.896888108487</v>
      </c>
      <c r="H16" s="108">
        <f>E16/2*0.07</f>
        <v>23130.413910837971</v>
      </c>
      <c r="I16" s="42">
        <f t="shared" si="3"/>
        <v>89217.310798946462</v>
      </c>
      <c r="J16" s="4"/>
      <c r="K16" s="4">
        <v>295750</v>
      </c>
      <c r="L16">
        <f>K16/$K$19</f>
        <v>0.57701687640230226</v>
      </c>
      <c r="M16" s="5">
        <f t="shared" si="4"/>
        <v>660868.96888108482</v>
      </c>
    </row>
    <row r="17" spans="1:13" x14ac:dyDescent="0.35">
      <c r="A17" s="25" t="s">
        <v>13</v>
      </c>
      <c r="B17" s="36"/>
      <c r="C17" s="100">
        <v>1</v>
      </c>
      <c r="D17" s="108">
        <f t="shared" si="1"/>
        <v>46925.607257828502</v>
      </c>
      <c r="E17" s="108">
        <f t="shared" si="2"/>
        <v>46925.607257828502</v>
      </c>
      <c r="F17" s="101">
        <v>10</v>
      </c>
      <c r="G17" s="108">
        <f t="shared" si="0"/>
        <v>4692.5607257828506</v>
      </c>
      <c r="H17" s="108">
        <f>E17/2*0.07</f>
        <v>1642.3962540239977</v>
      </c>
      <c r="I17" s="42">
        <f t="shared" si="3"/>
        <v>6334.9569798068478</v>
      </c>
      <c r="J17" s="4"/>
      <c r="K17" s="4">
        <v>21000</v>
      </c>
      <c r="L17">
        <f>K17/$K$19</f>
        <v>4.0971612525607257E-2</v>
      </c>
      <c r="M17" s="5">
        <f t="shared" si="4"/>
        <v>46925.607257828502</v>
      </c>
    </row>
    <row r="18" spans="1:13" x14ac:dyDescent="0.35">
      <c r="A18" s="25" t="s">
        <v>14</v>
      </c>
      <c r="B18" s="36"/>
      <c r="C18" s="100">
        <v>1</v>
      </c>
      <c r="D18" s="108">
        <f t="shared" si="1"/>
        <v>36870.119988293831</v>
      </c>
      <c r="E18" s="108">
        <f t="shared" si="2"/>
        <v>36870.119988293831</v>
      </c>
      <c r="F18" s="101">
        <v>10</v>
      </c>
      <c r="G18" s="108">
        <f t="shared" si="0"/>
        <v>3687.0119988293832</v>
      </c>
      <c r="H18" s="108">
        <f>E18/2*0.07</f>
        <v>1290.4541995902841</v>
      </c>
      <c r="I18" s="42">
        <f t="shared" si="3"/>
        <v>4977.4661984196673</v>
      </c>
      <c r="J18" s="4"/>
      <c r="K18" s="4">
        <v>16500</v>
      </c>
      <c r="L18">
        <f>K18/$K$19</f>
        <v>3.219198127011999E-2</v>
      </c>
      <c r="M18" s="5">
        <f t="shared" si="4"/>
        <v>36870.119988293831</v>
      </c>
    </row>
    <row r="19" spans="1:13" x14ac:dyDescent="0.35">
      <c r="A19" s="25" t="s">
        <v>60</v>
      </c>
      <c r="B19" s="36"/>
      <c r="C19" s="100">
        <v>50</v>
      </c>
      <c r="D19" s="109">
        <v>5675</v>
      </c>
      <c r="E19" s="108">
        <f t="shared" si="2"/>
        <v>283750</v>
      </c>
      <c r="F19" s="43"/>
      <c r="G19" s="41"/>
      <c r="H19" s="41"/>
      <c r="I19" s="42">
        <f>E19*0.06</f>
        <v>17025</v>
      </c>
      <c r="J19" s="4"/>
      <c r="K19" s="4">
        <f>SUM(K14:K18)</f>
        <v>512550</v>
      </c>
      <c r="L19">
        <f>SUM(L14:L18)</f>
        <v>1</v>
      </c>
      <c r="M19" s="5">
        <f>SUM(M14:M18)</f>
        <v>1145320</v>
      </c>
    </row>
    <row r="20" spans="1:13" x14ac:dyDescent="0.35">
      <c r="A20" s="25" t="s">
        <v>64</v>
      </c>
      <c r="B20" s="36"/>
      <c r="C20" s="36"/>
      <c r="D20" s="44"/>
      <c r="E20" s="43"/>
      <c r="F20" s="43"/>
      <c r="G20" s="41"/>
      <c r="H20" s="41"/>
      <c r="I20" s="103">
        <v>3600</v>
      </c>
      <c r="J20" s="4"/>
    </row>
    <row r="21" spans="1:13" x14ac:dyDescent="0.35">
      <c r="A21" s="25" t="s">
        <v>15</v>
      </c>
      <c r="B21" s="36"/>
      <c r="C21" s="36"/>
      <c r="D21" s="44"/>
      <c r="E21" s="43"/>
      <c r="F21" s="43"/>
      <c r="G21" s="41"/>
      <c r="H21" s="41"/>
      <c r="I21" s="103">
        <v>3738.42</v>
      </c>
      <c r="J21" s="4"/>
    </row>
    <row r="22" spans="1:13" ht="15" thickBot="1" x14ac:dyDescent="0.4">
      <c r="A22" s="25" t="s">
        <v>16</v>
      </c>
      <c r="B22" s="36"/>
      <c r="C22" s="36"/>
      <c r="D22" s="44"/>
      <c r="E22" s="43"/>
      <c r="F22" s="43"/>
      <c r="G22" s="41"/>
      <c r="H22" s="41"/>
      <c r="I22" s="104">
        <v>6781.48</v>
      </c>
      <c r="J22" s="4"/>
    </row>
    <row r="23" spans="1:13" ht="15" thickBot="1" x14ac:dyDescent="0.4">
      <c r="A23" s="46" t="s">
        <v>48</v>
      </c>
      <c r="B23" s="47"/>
      <c r="C23" s="47"/>
      <c r="D23" s="48"/>
      <c r="E23" s="49">
        <f>SUM(E14:E22)</f>
        <v>1429070</v>
      </c>
      <c r="F23" s="49"/>
      <c r="G23" s="49">
        <f>SUM(G14:G22)</f>
        <v>94778.553897180784</v>
      </c>
      <c r="H23" s="73">
        <f>SUM(H14:H22)</f>
        <v>40086.200000000004</v>
      </c>
      <c r="I23" s="107">
        <f>SUM(I14:I22)</f>
        <v>166009.6538971808</v>
      </c>
      <c r="J23" s="6"/>
    </row>
    <row r="24" spans="1:13" x14ac:dyDescent="0.35">
      <c r="A24" s="51"/>
      <c r="B24" s="35"/>
      <c r="C24" s="35"/>
      <c r="D24" s="52"/>
      <c r="E24" s="53"/>
      <c r="F24" s="53"/>
      <c r="G24" s="53"/>
      <c r="H24" s="53"/>
      <c r="I24" s="54"/>
      <c r="J24" s="5"/>
    </row>
    <row r="25" spans="1:13" x14ac:dyDescent="0.35">
      <c r="A25" s="12" t="s">
        <v>17</v>
      </c>
      <c r="B25" s="35"/>
      <c r="C25" s="35"/>
      <c r="D25" s="35"/>
      <c r="E25" s="35"/>
      <c r="F25" s="35"/>
      <c r="G25" s="35"/>
      <c r="H25" s="35"/>
      <c r="I25" s="54"/>
      <c r="J25" s="7"/>
    </row>
    <row r="26" spans="1:13" x14ac:dyDescent="0.35">
      <c r="A26" s="55"/>
      <c r="B26" s="36"/>
      <c r="C26" s="56" t="s">
        <v>18</v>
      </c>
      <c r="D26" s="57" t="s">
        <v>19</v>
      </c>
      <c r="E26" s="58" t="s">
        <v>4</v>
      </c>
      <c r="F26" s="41"/>
      <c r="G26" s="59"/>
      <c r="H26" s="59"/>
      <c r="I26" s="60" t="s">
        <v>20</v>
      </c>
      <c r="J26" s="7"/>
    </row>
    <row r="27" spans="1:13" x14ac:dyDescent="0.35">
      <c r="A27" s="25" t="s">
        <v>21</v>
      </c>
      <c r="B27" s="36"/>
      <c r="C27" s="102">
        <v>8.5</v>
      </c>
      <c r="D27" s="36" t="s">
        <v>22</v>
      </c>
      <c r="E27" s="105">
        <f>C4</f>
        <v>20000</v>
      </c>
      <c r="F27" s="36"/>
      <c r="G27" s="36"/>
      <c r="H27" s="43"/>
      <c r="I27" s="42">
        <f>C27*E27</f>
        <v>170000</v>
      </c>
      <c r="J27" s="4"/>
      <c r="K27" s="5"/>
    </row>
    <row r="28" spans="1:13" x14ac:dyDescent="0.35">
      <c r="A28" s="25" t="s">
        <v>23</v>
      </c>
      <c r="B28" s="36"/>
      <c r="C28" s="102">
        <v>1000</v>
      </c>
      <c r="D28" s="36" t="s">
        <v>24</v>
      </c>
      <c r="E28" s="105">
        <v>1</v>
      </c>
      <c r="F28" s="36"/>
      <c r="G28" s="36"/>
      <c r="H28" s="43"/>
      <c r="I28" s="42">
        <f>C28*E28</f>
        <v>1000</v>
      </c>
      <c r="J28" s="4"/>
      <c r="K28" s="5"/>
    </row>
    <row r="29" spans="1:13" x14ac:dyDescent="0.35">
      <c r="A29" s="25" t="s">
        <v>46</v>
      </c>
      <c r="B29" s="36"/>
      <c r="C29" s="102">
        <v>962.38</v>
      </c>
      <c r="D29" s="36" t="s">
        <v>25</v>
      </c>
      <c r="E29" s="105">
        <v>12</v>
      </c>
      <c r="F29" s="36"/>
      <c r="G29" s="36"/>
      <c r="H29" s="43"/>
      <c r="I29" s="42">
        <f>C29*E29</f>
        <v>11548.56</v>
      </c>
      <c r="J29" s="4"/>
      <c r="K29" s="5"/>
    </row>
    <row r="30" spans="1:13" x14ac:dyDescent="0.35">
      <c r="A30" s="25" t="s">
        <v>26</v>
      </c>
      <c r="B30" s="36"/>
      <c r="C30" s="102">
        <v>650</v>
      </c>
      <c r="D30" s="36" t="s">
        <v>27</v>
      </c>
      <c r="E30" s="105">
        <f>(E45*3.8)/2000</f>
        <v>1013.3333333333334</v>
      </c>
      <c r="F30" s="36"/>
      <c r="G30" s="36"/>
      <c r="H30" s="43"/>
      <c r="I30" s="42">
        <f>E30*C30</f>
        <v>658666.66666666674</v>
      </c>
      <c r="J30" s="4"/>
      <c r="K30" s="5"/>
    </row>
    <row r="31" spans="1:13" x14ac:dyDescent="0.35">
      <c r="A31" s="25" t="s">
        <v>65</v>
      </c>
      <c r="B31" s="36"/>
      <c r="C31" s="102">
        <v>22.73</v>
      </c>
      <c r="D31" s="36" t="s">
        <v>28</v>
      </c>
      <c r="E31" s="105">
        <f>E27*0.486*0.9585*12/15</f>
        <v>7453.2960000000003</v>
      </c>
      <c r="F31" s="36"/>
      <c r="G31" s="36"/>
      <c r="H31" s="43"/>
      <c r="I31" s="42">
        <f>E31*C31</f>
        <v>169413.41808</v>
      </c>
      <c r="J31" s="4"/>
      <c r="K31" s="5"/>
    </row>
    <row r="32" spans="1:13" x14ac:dyDescent="0.35">
      <c r="A32" s="62" t="s">
        <v>66</v>
      </c>
      <c r="B32" s="63"/>
      <c r="C32" s="102">
        <v>7214.25</v>
      </c>
      <c r="D32" s="63" t="s">
        <v>29</v>
      </c>
      <c r="E32" s="105">
        <v>1</v>
      </c>
      <c r="F32" s="36"/>
      <c r="G32" s="36"/>
      <c r="H32" s="43"/>
      <c r="I32" s="42">
        <f>E32*C32</f>
        <v>7214.25</v>
      </c>
      <c r="J32" s="4"/>
      <c r="K32" s="5"/>
    </row>
    <row r="33" spans="1:11" ht="15" thickBot="1" x14ac:dyDescent="0.4">
      <c r="A33" s="62" t="s">
        <v>30</v>
      </c>
      <c r="B33" s="36"/>
      <c r="C33" s="102">
        <v>3264.37</v>
      </c>
      <c r="D33" s="63" t="s">
        <v>31</v>
      </c>
      <c r="E33" s="105">
        <v>1</v>
      </c>
      <c r="F33" s="36"/>
      <c r="G33" s="36"/>
      <c r="H33" s="43"/>
      <c r="I33" s="45">
        <f>E33*C33</f>
        <v>3264.37</v>
      </c>
      <c r="J33" s="4"/>
      <c r="K33" s="5"/>
    </row>
    <row r="34" spans="1:11" x14ac:dyDescent="0.35">
      <c r="A34" s="64" t="s">
        <v>47</v>
      </c>
      <c r="B34" s="36"/>
      <c r="C34" s="36"/>
      <c r="D34" s="44"/>
      <c r="E34" s="36"/>
      <c r="F34" s="36"/>
      <c r="G34" s="36"/>
      <c r="H34" s="43"/>
      <c r="I34" s="106">
        <f>SUM(I27:I33)</f>
        <v>1021107.2647466668</v>
      </c>
      <c r="J34" s="6"/>
      <c r="K34" s="5"/>
    </row>
    <row r="35" spans="1:11" ht="15" thickBot="1" x14ac:dyDescent="0.4">
      <c r="A35" s="66" t="s">
        <v>20</v>
      </c>
      <c r="B35" s="47"/>
      <c r="C35" s="47"/>
      <c r="D35" s="48"/>
      <c r="E35" s="47"/>
      <c r="F35" s="47"/>
      <c r="G35" s="47"/>
      <c r="H35" s="67"/>
      <c r="I35" s="107">
        <f>+I23+I34</f>
        <v>1187116.9186438476</v>
      </c>
      <c r="J35" s="6"/>
      <c r="K35" s="5"/>
    </row>
    <row r="36" spans="1:11" x14ac:dyDescent="0.35">
      <c r="A36" s="64"/>
      <c r="B36" s="36"/>
      <c r="C36" s="36"/>
      <c r="D36" s="44"/>
      <c r="E36" s="36"/>
      <c r="F36" s="36"/>
      <c r="G36" s="36"/>
      <c r="H36" s="43"/>
      <c r="I36" s="65"/>
      <c r="J36" s="6"/>
      <c r="K36" s="5"/>
    </row>
    <row r="37" spans="1:11" x14ac:dyDescent="0.35">
      <c r="A37" s="64" t="s">
        <v>58</v>
      </c>
      <c r="B37" s="36"/>
      <c r="C37" s="36"/>
      <c r="D37" s="44"/>
      <c r="E37" s="36"/>
      <c r="F37" s="36"/>
      <c r="G37" s="36"/>
      <c r="H37" s="43"/>
      <c r="I37" s="106">
        <f>I9-I34</f>
        <v>77972.735253333231</v>
      </c>
      <c r="J37" s="6"/>
      <c r="K37" s="5"/>
    </row>
    <row r="38" spans="1:11" x14ac:dyDescent="0.35">
      <c r="A38" s="64" t="s">
        <v>59</v>
      </c>
      <c r="B38" s="36"/>
      <c r="C38" s="36"/>
      <c r="D38" s="44"/>
      <c r="E38" s="36"/>
      <c r="F38" s="36"/>
      <c r="G38" s="36"/>
      <c r="H38" s="43"/>
      <c r="I38" s="106">
        <f>I9-I35</f>
        <v>-88036.918643847574</v>
      </c>
      <c r="J38" s="6"/>
      <c r="K38" s="5"/>
    </row>
    <row r="39" spans="1:11" x14ac:dyDescent="0.35">
      <c r="A39" s="64"/>
      <c r="B39" s="36"/>
      <c r="C39" s="36"/>
      <c r="D39" s="44"/>
      <c r="E39" s="36"/>
      <c r="F39" s="36"/>
      <c r="G39" s="36"/>
      <c r="H39" s="43"/>
      <c r="I39" s="65"/>
      <c r="J39" s="6"/>
      <c r="K39" s="5"/>
    </row>
    <row r="40" spans="1:11" x14ac:dyDescent="0.35">
      <c r="A40" s="64" t="s">
        <v>32</v>
      </c>
      <c r="B40" s="36"/>
      <c r="C40" s="36"/>
      <c r="D40" s="44"/>
      <c r="E40" s="36"/>
      <c r="F40" s="36"/>
      <c r="G40" s="36"/>
      <c r="H40" s="43"/>
      <c r="I40" s="106">
        <f>I35/E27</f>
        <v>59.355845932192381</v>
      </c>
      <c r="J40" s="9"/>
      <c r="K40" s="5"/>
    </row>
    <row r="41" spans="1:11" ht="15" thickBot="1" x14ac:dyDescent="0.4">
      <c r="A41" s="66" t="s">
        <v>33</v>
      </c>
      <c r="B41" s="47"/>
      <c r="C41" s="47"/>
      <c r="D41" s="48"/>
      <c r="E41" s="47"/>
      <c r="F41" s="47"/>
      <c r="G41" s="47"/>
      <c r="H41" s="67"/>
      <c r="I41" s="107">
        <f>I35/G9</f>
        <v>2.3222161945302182</v>
      </c>
      <c r="J41" s="9"/>
      <c r="K41" s="5"/>
    </row>
    <row r="42" spans="1:11" hidden="1" x14ac:dyDescent="0.35">
      <c r="A42" s="68"/>
      <c r="D42" s="13"/>
      <c r="I42" s="69"/>
    </row>
    <row r="43" spans="1:11" hidden="1" x14ac:dyDescent="0.35">
      <c r="A43" s="12" t="s">
        <v>34</v>
      </c>
      <c r="B43" s="1"/>
      <c r="C43" s="1"/>
      <c r="D43" s="1"/>
      <c r="E43" s="1"/>
      <c r="F43" s="1"/>
      <c r="G43" s="1"/>
      <c r="H43" s="1"/>
      <c r="I43" s="70"/>
      <c r="J43" s="1"/>
    </row>
    <row r="44" spans="1:11" hidden="1" x14ac:dyDescent="0.35">
      <c r="A44" s="64"/>
      <c r="B44" s="37" t="s">
        <v>53</v>
      </c>
      <c r="C44" s="56" t="s">
        <v>35</v>
      </c>
      <c r="D44" s="57" t="s">
        <v>19</v>
      </c>
      <c r="E44" s="37" t="s">
        <v>4</v>
      </c>
      <c r="F44" s="36"/>
      <c r="G44" s="36"/>
      <c r="H44" s="36"/>
      <c r="I44" s="60" t="s">
        <v>36</v>
      </c>
      <c r="J44" s="2"/>
    </row>
    <row r="45" spans="1:11" hidden="1" x14ac:dyDescent="0.35">
      <c r="A45" s="62" t="s">
        <v>37</v>
      </c>
      <c r="B45" s="36">
        <f>C5*0.8</f>
        <v>320</v>
      </c>
      <c r="C45" s="71"/>
      <c r="D45" s="36" t="s">
        <v>38</v>
      </c>
      <c r="E45" s="61">
        <f>(E27*320)/12</f>
        <v>533333.33333333337</v>
      </c>
      <c r="F45" s="36"/>
      <c r="G45" s="36"/>
      <c r="H45" s="36"/>
      <c r="I45" s="77">
        <f>E45</f>
        <v>533333.33333333337</v>
      </c>
      <c r="J45" s="8"/>
    </row>
    <row r="46" spans="1:11" hidden="1" x14ac:dyDescent="0.35">
      <c r="A46" s="62" t="s">
        <v>40</v>
      </c>
      <c r="B46" s="36"/>
      <c r="C46" s="44">
        <f>H9</f>
        <v>2.15</v>
      </c>
      <c r="D46" s="36" t="s">
        <v>39</v>
      </c>
      <c r="E46" s="61">
        <f>E45</f>
        <v>533333.33333333337</v>
      </c>
      <c r="F46" s="36"/>
      <c r="G46" s="36"/>
      <c r="H46" s="36"/>
      <c r="I46" s="65">
        <f>E46*C46</f>
        <v>1146666.6666666667</v>
      </c>
      <c r="J46" s="4"/>
    </row>
    <row r="47" spans="1:11" ht="15" hidden="1" thickBot="1" x14ac:dyDescent="0.4">
      <c r="A47" s="66" t="s">
        <v>41</v>
      </c>
      <c r="B47" s="72"/>
      <c r="C47" s="73"/>
      <c r="D47" s="47" t="s">
        <v>42</v>
      </c>
      <c r="E47" s="74"/>
      <c r="F47" s="47"/>
      <c r="G47" s="47"/>
      <c r="H47" s="47"/>
      <c r="I47" s="50">
        <f>I35/E46</f>
        <v>2.2258442224572139</v>
      </c>
      <c r="J47" s="10"/>
    </row>
    <row r="48" spans="1:11" x14ac:dyDescent="0.35">
      <c r="A48" s="43" t="s">
        <v>62</v>
      </c>
      <c r="B48" s="75"/>
      <c r="C48" s="78"/>
      <c r="D48" s="36"/>
      <c r="E48" s="61"/>
      <c r="F48" s="36"/>
      <c r="G48" s="36"/>
      <c r="H48" s="36"/>
      <c r="I48" s="79"/>
      <c r="J48" s="10"/>
    </row>
    <row r="49" spans="1:10" x14ac:dyDescent="0.35">
      <c r="A49" s="43" t="s">
        <v>69</v>
      </c>
      <c r="B49" s="75"/>
      <c r="C49" s="78"/>
      <c r="D49" s="36"/>
      <c r="E49" s="61"/>
      <c r="F49" s="36"/>
      <c r="G49" s="36"/>
      <c r="H49" s="36"/>
      <c r="I49" s="79"/>
      <c r="J49" s="10"/>
    </row>
    <row r="50" spans="1:10" x14ac:dyDescent="0.35">
      <c r="A50" s="43" t="s">
        <v>68</v>
      </c>
      <c r="B50" s="1"/>
      <c r="C50" s="15"/>
      <c r="E50" s="14"/>
      <c r="I50" s="10"/>
      <c r="J50" s="10"/>
    </row>
    <row r="51" spans="1:10" x14ac:dyDescent="0.35">
      <c r="A51" s="36" t="s">
        <v>67</v>
      </c>
      <c r="B51" s="1"/>
      <c r="C51" s="15"/>
      <c r="E51" s="14"/>
      <c r="I51" s="10"/>
      <c r="J51" s="10"/>
    </row>
    <row r="52" spans="1:10" x14ac:dyDescent="0.35">
      <c r="A52" s="36"/>
    </row>
    <row r="53" spans="1:10" hidden="1" x14ac:dyDescent="0.35">
      <c r="A53" s="75"/>
    </row>
    <row r="54" spans="1:10" hidden="1" x14ac:dyDescent="0.35">
      <c r="A54" s="36"/>
    </row>
    <row r="55" spans="1:10" hidden="1" x14ac:dyDescent="0.35">
      <c r="A55" s="36"/>
    </row>
    <row r="56" spans="1:10" hidden="1" x14ac:dyDescent="0.35">
      <c r="A56" s="36"/>
    </row>
    <row r="57" spans="1:10" hidden="1" x14ac:dyDescent="0.35">
      <c r="A57" s="36"/>
    </row>
    <row r="58" spans="1:10" hidden="1" x14ac:dyDescent="0.35">
      <c r="A58" s="76"/>
    </row>
    <row r="59" spans="1:10" hidden="1" x14ac:dyDescent="0.35">
      <c r="A59" s="36"/>
    </row>
    <row r="61" spans="1:10" hidden="1" x14ac:dyDescent="0.35">
      <c r="A61" s="16"/>
    </row>
    <row r="62" spans="1:10" hidden="1" x14ac:dyDescent="0.35">
      <c r="A62" s="16"/>
    </row>
  </sheetData>
  <mergeCells count="3">
    <mergeCell ref="D12:E12"/>
    <mergeCell ref="G12:I12"/>
    <mergeCell ref="A2:I2"/>
  </mergeCells>
  <pageMargins left="0.7" right="0.7" top="0.75" bottom="0.75" header="0.3" footer="0.3"/>
  <pageSetup scale="71" orientation="portrait" horizontalDpi="0" verticalDpi="0" copies="3"/>
  <headerFooter>
    <oddFooter>&amp;L&amp;"Calibri Bold,Bold"&amp;K000000 &amp;C&amp;"Calibri,Regular"&amp;K000000&amp;D&amp;R&amp;"Calibri,Regular"&amp;K000000Page &amp;P</oddFooter>
  </headerFooter>
  <webPublishItems count="1">
    <webPublishItem id="20937" divId="Organic_layers_Midsize_20937" sourceType="sheet" destinationFile="C:\Users\vukina\Documents\hhhh_files\Organic_layers_Midsize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E1293EDA749C499D09F25756402A22" ma:contentTypeVersion="18" ma:contentTypeDescription="Create a new document." ma:contentTypeScope="" ma:versionID="5d5302aff14df483c43236a570fa4496">
  <xsd:schema xmlns:xsd="http://www.w3.org/2001/XMLSchema" xmlns:xs="http://www.w3.org/2001/XMLSchema" xmlns:p="http://schemas.microsoft.com/office/2006/metadata/properties" xmlns:ns2="efba6830-88fc-4660-8252-66421c0ed606" xmlns:ns3="68029b82-de8b-4bb8-a3ab-fd0183ed5d77" targetNamespace="http://schemas.microsoft.com/office/2006/metadata/properties" ma:root="true" ma:fieldsID="e4ef6fd8f4a36105861edc94ec9f0e2c" ns2:_="" ns3:_="">
    <xsd:import namespace="efba6830-88fc-4660-8252-66421c0ed606"/>
    <xsd:import namespace="68029b82-de8b-4bb8-a3ab-fd0183ed5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a6830-88fc-4660-8252-66421c0ed6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29b82-de8b-4bb8-a3ab-fd0183ed5d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8e622-2bdb-4ed5-999f-2e6ceaea9292}" ma:internalName="TaxCatchAll" ma:showField="CatchAllData" ma:web="68029b82-de8b-4bb8-a3ab-fd0183ed5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029b82-de8b-4bb8-a3ab-fd0183ed5d77" xsi:nil="true"/>
    <lcf76f155ced4ddcb4097134ff3c332f xmlns="efba6830-88fc-4660-8252-66421c0ed6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1F5DD8-237F-4A22-8C35-FE6965071D40}"/>
</file>

<file path=customXml/itemProps2.xml><?xml version="1.0" encoding="utf-8"?>
<ds:datastoreItem xmlns:ds="http://schemas.openxmlformats.org/officeDocument/2006/customXml" ds:itemID="{34A3A7D5-C730-41AC-87D7-F48A5E61EE0A}"/>
</file>

<file path=customXml/itemProps3.xml><?xml version="1.0" encoding="utf-8"?>
<ds:datastoreItem xmlns:ds="http://schemas.openxmlformats.org/officeDocument/2006/customXml" ds:itemID="{A9B435D2-B618-48D6-B509-7C12202BF0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Introduction</vt:lpstr>
      <vt:lpstr>Budget</vt:lpstr>
      <vt:lpstr>Budget!Print_Area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vukina</dc:creator>
  <cp:lastModifiedBy>Rahe, Mallory</cp:lastModifiedBy>
  <cp:lastPrinted>2025-05-15T18:14:57Z</cp:lastPrinted>
  <dcterms:created xsi:type="dcterms:W3CDTF">2013-02-21T16:44:52Z</dcterms:created>
  <dcterms:modified xsi:type="dcterms:W3CDTF">2025-10-07T20:09:13Z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0x010100C8E1293EDA749C499D09F25756402A22</vt:lpwstr>
  </property>
</Properties>
</file>