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ailmissouri-my.sharepoint.com/personal/knappv_umsystem_edu/Documents/Documents/ABP/Budgets/g672 NWSG-revised_102024/"/>
    </mc:Choice>
  </mc:AlternateContent>
  <xr:revisionPtr revIDLastSave="0" documentId="8_{49F9C7AB-E42E-4699-BFC0-C4ADA32578E7}" xr6:coauthVersionLast="47" xr6:coauthVersionMax="47" xr10:uidLastSave="{00000000-0000-0000-0000-000000000000}"/>
  <bookViews>
    <workbookView xWindow="31140" yWindow="1650" windowWidth="20025" windowHeight="14535" xr2:uid="{199DA4D6-31C1-4A26-BFE0-533A5313B422}"/>
  </bookViews>
  <sheets>
    <sheet name="Introduction" sheetId="11" r:id="rId1"/>
    <sheet name="Prices Used in Budgets" sheetId="12" r:id="rId2"/>
    <sheet name="1. NWSG, No Forbs, Dormant" sheetId="7" r:id="rId3"/>
    <sheet name="2. NWSG, No Forbs, Cover Crop" sheetId="5" r:id="rId4"/>
    <sheet name="3. NWSG, Forbs, Dormant" sheetId="3" r:id="rId5"/>
    <sheet name="4. NWSG, Forbs, Cover Crop" sheetId="8" r:id="rId6"/>
    <sheet name="5. E. Gamagrass, Dormant Seeded" sheetId="6" r:id="rId7"/>
  </sheets>
  <externalReferences>
    <externalReference r:id="rId8"/>
    <externalReference r:id="rId9"/>
  </externalReferences>
  <definedNames>
    <definedName name="acres">[1]Input!$B$12</definedName>
    <definedName name="Boom_Sprayer">[1]MDB!$A$100:$A$101</definedName>
    <definedName name="Boom_Sprayer_SP">[1]MDB!$A$99</definedName>
    <definedName name="BudgetActivities">#REF!</definedName>
    <definedName name="byyield">[1]MDB!$C$160</definedName>
    <definedName name="Chisel_Plow">[1]MDB!$A$39:$A$42</definedName>
    <definedName name="Chisel_Plow_FD">[1]MDB!$A$43:$A$44</definedName>
    <definedName name="Comb_Disk_VRipper">[1]MDB!$A$66:$A$67</definedName>
    <definedName name="Comb_Fld_Cult_Incorp">[1]MDB!$A$63:$A$65</definedName>
    <definedName name="Combine_Size">[1]MDB!$B$24:$B$27</definedName>
    <definedName name="Cornhead_Size">[1]MDB!$A$133:$A$135</definedName>
    <definedName name="crop">[1]MDB!$C$164</definedName>
    <definedName name="cropnum">[1]MDB!$C$158</definedName>
    <definedName name="Crops">[1]MDB!$I$157:$I$163</definedName>
    <definedName name="Cultivator">[1]MDB!$A$91:$A$94</definedName>
    <definedName name="Cultivator_HR">[1]MDB!$A$95:$A$97</definedName>
    <definedName name="CustomActivities">'[2]Activity list'!$W$4:$AA$14</definedName>
    <definedName name="customhire2">[1]Input!$F$114:$F$117,[1]Input!$F$123:$F$126</definedName>
    <definedName name="CustomImps">[2]!Table4[Implement]</definedName>
    <definedName name="Disc_Mower">[1]MDB!$A$104:$A$107</definedName>
    <definedName name="Disk">[1]MDB!$A$68:$A$69</definedName>
    <definedName name="Disk_Mower">[1]MDB!$A$108:$A$109</definedName>
    <definedName name="drying">[1]Input!$B$106,[1]Input!$F$106</definedName>
    <definedName name="Field_Cultivator">[1]MDB!$A$49:$A$54</definedName>
    <definedName name="Grain_Auger">[1]MDB!$A$34</definedName>
    <definedName name="Graincart">[1]MDB!$A$32:$A$33</definedName>
    <definedName name="Grainhead_Size">[1]MDB!$A$125:$A$127</definedName>
    <definedName name="Harrow">[1]MDB!$A$70:$A$71</definedName>
    <definedName name="hauling">[1]Input!$B$108:$B$109,[1]Input!$F$108:$F$109</definedName>
    <definedName name="herbicide2">[1]Input!$F$43:$F$50,[1]Input!$B$51:$F$51</definedName>
    <definedName name="import">[1]Store!$E$3:$F$297</definedName>
    <definedName name="income">[1]Output!$F$12</definedName>
    <definedName name="insecticide2">[1]Input!$F$55:$F$58,[1]Input!$B$59:$F$59</definedName>
    <definedName name="Irrigation">[1]MDB!$G$157:$G$158</definedName>
    <definedName name="irrigation2">[1]MDB!$C$161</definedName>
    <definedName name="lease_arrangement">[1]MDB!$G$160:$G$162</definedName>
    <definedName name="leasenum">[1]MDB!$C$162</definedName>
    <definedName name="mdbvalues">[1]Output!$C$8:$H$12,[1]Output!$D$15:$H$49,[1]Output!$B$51:$G$62,[1]Output!$B$68:$G$104</definedName>
    <definedName name="Moldboard_Plow">[1]MDB!$A$45:$A$48</definedName>
    <definedName name="NoTill_Drill">[1]MDB!$A$88:$A$90</definedName>
    <definedName name="NoTill_Planter">[1]MDB!$A$80:$A$83</definedName>
    <definedName name="Passes">[1]Input!$F$149:$F$158,[1]Input!$F$160:$F$164,[1]Input!$F$166:$F$173,[1]Input!$F$175:$F$195</definedName>
    <definedName name="Planter">[1]MDB!$A$72:$A$75</definedName>
    <definedName name="postharvest">[1]Input!$B$104:$B$109,[1]Input!$F$105:$F$106,[1]Input!$F$108:$F$109</definedName>
    <definedName name="power">[1]Input!$D$149:$D$158,[1]Input!$D$160:$D$164,[1]Input!$D$166:$D$170,[1]Input!$D$172:$D$173,[1]Input!$D$175:$D$192,[1]Input!$D$196:$D$197</definedName>
    <definedName name="Power_Size">[1]MDB!$H$4:$H$5</definedName>
    <definedName name="Presswheel_Drill">[1]MDB!$A$84:$A$87</definedName>
    <definedName name="Primary_Units">[1]MDB!$L$157:$L$160</definedName>
    <definedName name="primyield">[1]MDB!$C$159</definedName>
    <definedName name="_xlnm.Print_Area" localSheetId="2">'1. NWSG, No Forbs, Dormant'!$AD$4:$AH$40</definedName>
    <definedName name="_xlnm.Print_Area" localSheetId="3">'2. NWSG, No Forbs, Cover Crop'!$AD$4:$AH$41</definedName>
    <definedName name="_xlnm.Print_Area" localSheetId="4">'3. NWSG, Forbs, Dormant'!$AD$4:$AH$40</definedName>
    <definedName name="_xlnm.Print_Area" localSheetId="5">'4. NWSG, Forbs, Cover Crop'!$AD$4:$AH$40</definedName>
    <definedName name="_xlnm.Print_Area" localSheetId="6">'5. E. Gamagrass, Dormant Seeded'!$AD$4:$AH$40</definedName>
    <definedName name="PUAlloc">[1]Input!$B$100</definedName>
    <definedName name="PUMiles">[1]Input!$B$99</definedName>
    <definedName name="rental">[1]Input!$H$149:$H$158,[1]Input!$H$160:$H$164,[1]Input!$H$166:$H$173,[1]Input!$H$175:$H$195</definedName>
    <definedName name="Roller_Bar_Rake">[1]MDB!$A$110:$A$112</definedName>
    <definedName name="Round_Baler_Tie">[1]MDB!$A$118:$A$121</definedName>
    <definedName name="seed2">[1]Input!$B$22:$B$25,[1]Input!$B$27,[1]Input!$B$28:$F$28</definedName>
    <definedName name="SemiAlloc">[1]Input!$B$109</definedName>
    <definedName name="SemiMiles">[1]Input!$F$109</definedName>
    <definedName name="Silage_Wrapper">[1]MDB!$A$31</definedName>
    <definedName name="Soybeanhead_Size">[1]MDB!$A$128:$A$132</definedName>
    <definedName name="SplitRow_Planter">[1]MDB!$A$76:$A$79</definedName>
    <definedName name="ss">#REF!</definedName>
    <definedName name="storage">[1]Input!$B$105,[1]Input!$F$105</definedName>
    <definedName name="Swather_Mower_Conditioner">[1]MDB!$A$113:$A$115</definedName>
    <definedName name="Tandem_Disk">[1]MDB!$A$55:$A$58</definedName>
    <definedName name="TenWheelAlloc">[1]Input!$B$108</definedName>
    <definedName name="TenWheelMiles">[1]Input!$F$108</definedName>
    <definedName name="VRipper">[1]MDB!$A$59:$A$62</definedName>
    <definedName name="Wheel_Rake">[1]MDB!$A$136:$A$140</definedName>
    <definedName name="ww">[2]!Table4[Implement]</definedName>
    <definedName name="yield">[1]Input!$B$13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9" i="6" l="1"/>
  <c r="AF29" i="6"/>
  <c r="AG29" i="6"/>
  <c r="AH30" i="6"/>
  <c r="AH29" i="6"/>
  <c r="AE29" i="8"/>
  <c r="AF29" i="8"/>
  <c r="AG29" i="8"/>
  <c r="AH30" i="8"/>
  <c r="AH29" i="8"/>
  <c r="AH30" i="3"/>
  <c r="AE29" i="3"/>
  <c r="AF29" i="3"/>
  <c r="AG29" i="3"/>
  <c r="AH29" i="3"/>
  <c r="AG29" i="5"/>
  <c r="AE29" i="5"/>
  <c r="AF29" i="5"/>
  <c r="AH29" i="5"/>
  <c r="AH30" i="5"/>
  <c r="AH29" i="7"/>
  <c r="AH30" i="7"/>
  <c r="Z35" i="6" l="1"/>
  <c r="S35" i="6"/>
  <c r="L35" i="6"/>
  <c r="E35" i="6"/>
  <c r="Z35" i="8"/>
  <c r="S35" i="8"/>
  <c r="L35" i="8"/>
  <c r="E35" i="8"/>
  <c r="Z35" i="3"/>
  <c r="S35" i="3"/>
  <c r="L35" i="3"/>
  <c r="E35" i="3"/>
  <c r="Z35" i="5"/>
  <c r="S35" i="5"/>
  <c r="L35" i="5"/>
  <c r="E35" i="5"/>
  <c r="Z35" i="7"/>
  <c r="S35" i="7"/>
  <c r="L35" i="7"/>
  <c r="E35" i="7"/>
  <c r="X19" i="6"/>
  <c r="X18" i="6"/>
  <c r="X17" i="6"/>
  <c r="X16" i="6"/>
  <c r="Q19" i="6"/>
  <c r="Q18" i="6"/>
  <c r="Q17" i="6"/>
  <c r="Q16" i="6"/>
  <c r="J19" i="6"/>
  <c r="J18" i="6"/>
  <c r="J17" i="6"/>
  <c r="J16" i="6"/>
  <c r="C19" i="6"/>
  <c r="C18" i="6"/>
  <c r="C17" i="6"/>
  <c r="C16" i="6"/>
  <c r="C19" i="8"/>
  <c r="C18" i="8"/>
  <c r="C17" i="8"/>
  <c r="C16" i="8"/>
  <c r="J19" i="8"/>
  <c r="J18" i="8"/>
  <c r="J17" i="8"/>
  <c r="J16" i="8"/>
  <c r="Q19" i="8"/>
  <c r="Q18" i="8"/>
  <c r="Q17" i="8"/>
  <c r="Q16" i="8"/>
  <c r="X19" i="8"/>
  <c r="X18" i="8"/>
  <c r="X17" i="8"/>
  <c r="X16" i="8"/>
  <c r="X19" i="3"/>
  <c r="X18" i="3"/>
  <c r="X17" i="3"/>
  <c r="X16" i="3"/>
  <c r="Q19" i="3"/>
  <c r="Q18" i="3"/>
  <c r="Q17" i="3"/>
  <c r="Q16" i="3"/>
  <c r="J19" i="3"/>
  <c r="J18" i="3"/>
  <c r="J17" i="3"/>
  <c r="J16" i="3"/>
  <c r="C19" i="3"/>
  <c r="C18" i="3"/>
  <c r="C17" i="3"/>
  <c r="C16" i="3"/>
  <c r="X19" i="5"/>
  <c r="X18" i="5"/>
  <c r="X17" i="5"/>
  <c r="X16" i="5"/>
  <c r="Q19" i="5"/>
  <c r="Q18" i="5"/>
  <c r="Q17" i="5"/>
  <c r="Q16" i="5"/>
  <c r="J19" i="5"/>
  <c r="J18" i="5"/>
  <c r="J17" i="5"/>
  <c r="J16" i="5"/>
  <c r="C19" i="5"/>
  <c r="C18" i="5"/>
  <c r="C17" i="5"/>
  <c r="C16" i="5"/>
  <c r="X19" i="7"/>
  <c r="X18" i="7"/>
  <c r="X17" i="7"/>
  <c r="X16" i="7"/>
  <c r="Q19" i="7"/>
  <c r="Q18" i="7"/>
  <c r="Q17" i="7"/>
  <c r="Q16" i="7"/>
  <c r="J19" i="7"/>
  <c r="J18" i="7"/>
  <c r="J17" i="7"/>
  <c r="J16" i="7"/>
  <c r="C18" i="7"/>
  <c r="C19" i="7"/>
  <c r="C16" i="7"/>
  <c r="C17" i="7"/>
  <c r="AG29" i="7" l="1"/>
  <c r="AE29" i="7"/>
  <c r="Z34" i="6"/>
  <c r="S34" i="6"/>
  <c r="L34" i="6"/>
  <c r="E34" i="6"/>
  <c r="Z34" i="8"/>
  <c r="S34" i="8"/>
  <c r="L34" i="8"/>
  <c r="E34" i="8"/>
  <c r="Z34" i="3"/>
  <c r="S34" i="3"/>
  <c r="L34" i="3"/>
  <c r="E34" i="3"/>
  <c r="Z34" i="5"/>
  <c r="S34" i="5"/>
  <c r="L34" i="5"/>
  <c r="E34" i="5"/>
  <c r="Z34" i="7"/>
  <c r="S34" i="7"/>
  <c r="L34" i="7"/>
  <c r="AF29" i="7" s="1"/>
  <c r="E34" i="7"/>
  <c r="Z28" i="6"/>
  <c r="Z27" i="6"/>
  <c r="Z17" i="6"/>
  <c r="Z18" i="6"/>
  <c r="Z19" i="6"/>
  <c r="Z16" i="6"/>
  <c r="S28" i="6"/>
  <c r="S27" i="6"/>
  <c r="S17" i="6"/>
  <c r="S18" i="6"/>
  <c r="S19" i="6"/>
  <c r="S16" i="6"/>
  <c r="L28" i="6"/>
  <c r="L27" i="6"/>
  <c r="L17" i="6"/>
  <c r="L18" i="6"/>
  <c r="L19" i="6"/>
  <c r="L16" i="6"/>
  <c r="E28" i="6"/>
  <c r="E27" i="6"/>
  <c r="E17" i="6"/>
  <c r="E18" i="6"/>
  <c r="E19" i="6"/>
  <c r="E16" i="6"/>
  <c r="E28" i="8"/>
  <c r="E27" i="8"/>
  <c r="E17" i="8"/>
  <c r="E18" i="8"/>
  <c r="E19" i="8"/>
  <c r="E16" i="8"/>
  <c r="Z28" i="8"/>
  <c r="Z27" i="8"/>
  <c r="Z17" i="8"/>
  <c r="Z18" i="8"/>
  <c r="Z19" i="8"/>
  <c r="Z16" i="8"/>
  <c r="S28" i="8"/>
  <c r="S27" i="8"/>
  <c r="S17" i="8"/>
  <c r="S18" i="8"/>
  <c r="S19" i="8"/>
  <c r="S16" i="8"/>
  <c r="L28" i="8"/>
  <c r="L27" i="8"/>
  <c r="L17" i="8"/>
  <c r="L18" i="8"/>
  <c r="L19" i="8"/>
  <c r="L16" i="8"/>
  <c r="Z28" i="3"/>
  <c r="Z27" i="3"/>
  <c r="Z17" i="3"/>
  <c r="Z18" i="3"/>
  <c r="Z19" i="3"/>
  <c r="Z16" i="3"/>
  <c r="S28" i="3"/>
  <c r="S27" i="3"/>
  <c r="S17" i="3"/>
  <c r="S18" i="3"/>
  <c r="S19" i="3"/>
  <c r="S16" i="3"/>
  <c r="L28" i="3"/>
  <c r="L27" i="3"/>
  <c r="L17" i="3"/>
  <c r="L18" i="3"/>
  <c r="L19" i="3"/>
  <c r="L16" i="3"/>
  <c r="E28" i="3"/>
  <c r="E27" i="3"/>
  <c r="E17" i="3"/>
  <c r="E18" i="3"/>
  <c r="E19" i="3"/>
  <c r="E16" i="3"/>
  <c r="Z28" i="5"/>
  <c r="Z27" i="5"/>
  <c r="Z17" i="5"/>
  <c r="Z18" i="5"/>
  <c r="Z19" i="5"/>
  <c r="Z16" i="5"/>
  <c r="S28" i="5"/>
  <c r="S27" i="5"/>
  <c r="S17" i="5"/>
  <c r="S18" i="5"/>
  <c r="S19" i="5"/>
  <c r="S16" i="5"/>
  <c r="L28" i="5"/>
  <c r="L27" i="5"/>
  <c r="L17" i="5"/>
  <c r="L18" i="5"/>
  <c r="L19" i="5"/>
  <c r="L16" i="5"/>
  <c r="E28" i="5"/>
  <c r="E27" i="5"/>
  <c r="E17" i="5"/>
  <c r="E18" i="5"/>
  <c r="E19" i="5"/>
  <c r="E16" i="5"/>
  <c r="Z28" i="7"/>
  <c r="Z27" i="7"/>
  <c r="Z17" i="7"/>
  <c r="Z18" i="7"/>
  <c r="Z19" i="7"/>
  <c r="Z16" i="7"/>
  <c r="S28" i="7"/>
  <c r="S27" i="7"/>
  <c r="S17" i="7"/>
  <c r="S18" i="7"/>
  <c r="S19" i="7"/>
  <c r="S16" i="7"/>
  <c r="L28" i="7"/>
  <c r="L27" i="7"/>
  <c r="L17" i="7"/>
  <c r="L18" i="7"/>
  <c r="L19" i="7"/>
  <c r="L16" i="7"/>
  <c r="E28" i="7"/>
  <c r="E16" i="7"/>
  <c r="E27" i="7"/>
  <c r="E18" i="7"/>
  <c r="E19" i="7"/>
  <c r="E17" i="7"/>
  <c r="R23" i="6"/>
  <c r="E9" i="7"/>
  <c r="E32" i="7" l="1"/>
  <c r="L32" i="7" s="1"/>
  <c r="S32" i="7" s="1"/>
  <c r="Z32" i="7" s="1"/>
  <c r="N45" i="6"/>
  <c r="U45" i="6" s="1"/>
  <c r="AB45" i="6" s="1"/>
  <c r="L36" i="6"/>
  <c r="S36" i="6" s="1"/>
  <c r="Z36" i="6" s="1"/>
  <c r="L33" i="6"/>
  <c r="S33" i="6" s="1"/>
  <c r="Z33" i="6" s="1"/>
  <c r="L32" i="6"/>
  <c r="S32" i="6" s="1"/>
  <c r="Z32" i="6" s="1"/>
  <c r="L31" i="6"/>
  <c r="S31" i="6" s="1"/>
  <c r="Z31" i="6" s="1"/>
  <c r="AH26" i="6" s="1"/>
  <c r="L30" i="6"/>
  <c r="L22" i="6"/>
  <c r="S22" i="6" s="1"/>
  <c r="Z22" i="6" s="1"/>
  <c r="L23" i="6"/>
  <c r="S23" i="6" s="1"/>
  <c r="Z23" i="6" s="1"/>
  <c r="L24" i="6"/>
  <c r="S24" i="6" s="1"/>
  <c r="Z24" i="6" s="1"/>
  <c r="L25" i="6"/>
  <c r="S25" i="6" s="1"/>
  <c r="Z25" i="6" s="1"/>
  <c r="L21" i="6"/>
  <c r="S21" i="6" s="1"/>
  <c r="Z21" i="6" s="1"/>
  <c r="G45" i="6"/>
  <c r="E38" i="6"/>
  <c r="L38" i="6" s="1"/>
  <c r="S38" i="6" s="1"/>
  <c r="Z38" i="6" s="1"/>
  <c r="E36" i="6"/>
  <c r="E33" i="6"/>
  <c r="E32" i="6"/>
  <c r="E31" i="6"/>
  <c r="E30" i="6"/>
  <c r="E22" i="6"/>
  <c r="E23" i="6"/>
  <c r="E24" i="6"/>
  <c r="E25" i="6"/>
  <c r="E21" i="6"/>
  <c r="E11" i="6"/>
  <c r="L11" i="6" s="1"/>
  <c r="S11" i="6" s="1"/>
  <c r="Z11" i="6" s="1"/>
  <c r="E9" i="6"/>
  <c r="L9" i="6" s="1"/>
  <c r="S9" i="6" s="1"/>
  <c r="Z9" i="6" s="1"/>
  <c r="N45" i="8"/>
  <c r="U45" i="8" s="1"/>
  <c r="AB45" i="8" s="1"/>
  <c r="L38" i="8"/>
  <c r="S38" i="8" s="1"/>
  <c r="Z38" i="8" s="1"/>
  <c r="G45" i="8"/>
  <c r="E38" i="8"/>
  <c r="E36" i="8"/>
  <c r="L36" i="8" s="1"/>
  <c r="S36" i="8" s="1"/>
  <c r="Z36" i="8" s="1"/>
  <c r="E33" i="8"/>
  <c r="L33" i="8" s="1"/>
  <c r="S33" i="8" s="1"/>
  <c r="Z33" i="8" s="1"/>
  <c r="E32" i="8"/>
  <c r="L32" i="8" s="1"/>
  <c r="S32" i="8" s="1"/>
  <c r="Z32" i="8" s="1"/>
  <c r="E31" i="8"/>
  <c r="L31" i="8" s="1"/>
  <c r="S31" i="8" s="1"/>
  <c r="Z31" i="8" s="1"/>
  <c r="AH26" i="8" s="1"/>
  <c r="E30" i="8"/>
  <c r="E22" i="8"/>
  <c r="L22" i="8" s="1"/>
  <c r="S22" i="8" s="1"/>
  <c r="Z22" i="8" s="1"/>
  <c r="E23" i="8"/>
  <c r="L23" i="8" s="1"/>
  <c r="S23" i="8" s="1"/>
  <c r="Z23" i="8" s="1"/>
  <c r="E24" i="8"/>
  <c r="L24" i="8" s="1"/>
  <c r="S24" i="8" s="1"/>
  <c r="Z24" i="8" s="1"/>
  <c r="E25" i="8"/>
  <c r="L25" i="8" s="1"/>
  <c r="S25" i="8" s="1"/>
  <c r="Z25" i="8" s="1"/>
  <c r="E21" i="8"/>
  <c r="L21" i="8" s="1"/>
  <c r="S21" i="8" s="1"/>
  <c r="Z21" i="8" s="1"/>
  <c r="E11" i="8"/>
  <c r="L11" i="8" s="1"/>
  <c r="S11" i="8" s="1"/>
  <c r="Z11" i="8" s="1"/>
  <c r="E10" i="8"/>
  <c r="L10" i="8" s="1"/>
  <c r="S10" i="8" s="1"/>
  <c r="Z10" i="8" s="1"/>
  <c r="E9" i="8"/>
  <c r="L9" i="8" s="1"/>
  <c r="S9" i="8" s="1"/>
  <c r="Z9" i="8" s="1"/>
  <c r="N45" i="3"/>
  <c r="U45" i="3" s="1"/>
  <c r="AB45" i="3" s="1"/>
  <c r="G45" i="3"/>
  <c r="E38" i="3"/>
  <c r="L38" i="3" s="1"/>
  <c r="S38" i="3" s="1"/>
  <c r="Z38" i="3" s="1"/>
  <c r="E36" i="3"/>
  <c r="L36" i="3" s="1"/>
  <c r="S36" i="3" s="1"/>
  <c r="Z36" i="3" s="1"/>
  <c r="E33" i="3"/>
  <c r="L33" i="3" s="1"/>
  <c r="S33" i="3" s="1"/>
  <c r="Z33" i="3" s="1"/>
  <c r="E32" i="3"/>
  <c r="L32" i="3" s="1"/>
  <c r="S32" i="3" s="1"/>
  <c r="Z32" i="3" s="1"/>
  <c r="E31" i="3"/>
  <c r="L31" i="3" s="1"/>
  <c r="S31" i="3" s="1"/>
  <c r="Z31" i="3" s="1"/>
  <c r="AH26" i="3" s="1"/>
  <c r="E30" i="3"/>
  <c r="E22" i="3"/>
  <c r="L22" i="3" s="1"/>
  <c r="S22" i="3" s="1"/>
  <c r="Z22" i="3" s="1"/>
  <c r="E23" i="3"/>
  <c r="L23" i="3" s="1"/>
  <c r="S23" i="3" s="1"/>
  <c r="Z23" i="3" s="1"/>
  <c r="E24" i="3"/>
  <c r="L24" i="3" s="1"/>
  <c r="S24" i="3" s="1"/>
  <c r="Z24" i="3" s="1"/>
  <c r="E25" i="3"/>
  <c r="L25" i="3" s="1"/>
  <c r="S25" i="3" s="1"/>
  <c r="Z25" i="3" s="1"/>
  <c r="E21" i="3"/>
  <c r="L21" i="3" s="1"/>
  <c r="S21" i="3" s="1"/>
  <c r="Z21" i="3" s="1"/>
  <c r="E11" i="3"/>
  <c r="L11" i="3" s="1"/>
  <c r="S11" i="3" s="1"/>
  <c r="Z11" i="3" s="1"/>
  <c r="E9" i="3"/>
  <c r="L9" i="3" s="1"/>
  <c r="S9" i="3" s="1"/>
  <c r="Z9" i="3" s="1"/>
  <c r="E33" i="7"/>
  <c r="L33" i="7" s="1"/>
  <c r="S33" i="7" s="1"/>
  <c r="Z33" i="7" s="1"/>
  <c r="N45" i="5"/>
  <c r="U45" i="5" s="1"/>
  <c r="AB45" i="5" s="1"/>
  <c r="L36" i="5"/>
  <c r="S36" i="5" s="1"/>
  <c r="Z36" i="5" s="1"/>
  <c r="L33" i="5"/>
  <c r="S33" i="5" s="1"/>
  <c r="Z33" i="5" s="1"/>
  <c r="L32" i="5"/>
  <c r="S32" i="5" s="1"/>
  <c r="Z32" i="5" s="1"/>
  <c r="L31" i="5"/>
  <c r="S31" i="5" s="1"/>
  <c r="Z31" i="5" s="1"/>
  <c r="AH26" i="5" s="1"/>
  <c r="L30" i="5"/>
  <c r="G45" i="5"/>
  <c r="E38" i="5"/>
  <c r="L38" i="5" s="1"/>
  <c r="S38" i="5" s="1"/>
  <c r="Z38" i="5" s="1"/>
  <c r="E36" i="5"/>
  <c r="E33" i="5"/>
  <c r="E32" i="5"/>
  <c r="E31" i="5"/>
  <c r="E30" i="5"/>
  <c r="E22" i="5"/>
  <c r="L22" i="5" s="1"/>
  <c r="S22" i="5" s="1"/>
  <c r="Z22" i="5" s="1"/>
  <c r="E23" i="5"/>
  <c r="L23" i="5" s="1"/>
  <c r="S23" i="5" s="1"/>
  <c r="Z23" i="5" s="1"/>
  <c r="E24" i="5"/>
  <c r="L24" i="5" s="1"/>
  <c r="S24" i="5" s="1"/>
  <c r="Z24" i="5" s="1"/>
  <c r="E25" i="5"/>
  <c r="L25" i="5" s="1"/>
  <c r="S25" i="5" s="1"/>
  <c r="Z25" i="5" s="1"/>
  <c r="E21" i="5"/>
  <c r="L21" i="5" s="1"/>
  <c r="S21" i="5" s="1"/>
  <c r="Z21" i="5" s="1"/>
  <c r="E11" i="5"/>
  <c r="L11" i="5" s="1"/>
  <c r="S11" i="5" s="1"/>
  <c r="Z11" i="5" s="1"/>
  <c r="E9" i="5"/>
  <c r="L9" i="5" s="1"/>
  <c r="S9" i="5" s="1"/>
  <c r="Z9" i="5" s="1"/>
  <c r="N45" i="7"/>
  <c r="U45" i="7" s="1"/>
  <c r="AB45" i="7" s="1"/>
  <c r="G45" i="7"/>
  <c r="E38" i="7"/>
  <c r="L38" i="7" s="1"/>
  <c r="S38" i="7" s="1"/>
  <c r="Z38" i="7" s="1"/>
  <c r="E36" i="7"/>
  <c r="L36" i="7" s="1"/>
  <c r="S36" i="7" s="1"/>
  <c r="Z36" i="7" s="1"/>
  <c r="E31" i="7"/>
  <c r="L31" i="7" s="1"/>
  <c r="S31" i="7" s="1"/>
  <c r="Z31" i="7" s="1"/>
  <c r="AH26" i="7" s="1"/>
  <c r="E30" i="7"/>
  <c r="E25" i="7"/>
  <c r="L25" i="7" s="1"/>
  <c r="S25" i="7" s="1"/>
  <c r="Z25" i="7" s="1"/>
  <c r="E24" i="7"/>
  <c r="L24" i="7" s="1"/>
  <c r="S24" i="7" s="1"/>
  <c r="Z24" i="7" s="1"/>
  <c r="E23" i="7"/>
  <c r="L23" i="7" s="1"/>
  <c r="S23" i="7" s="1"/>
  <c r="Z23" i="7" s="1"/>
  <c r="E22" i="7"/>
  <c r="L22" i="7" s="1"/>
  <c r="S22" i="7" s="1"/>
  <c r="Z22" i="7" s="1"/>
  <c r="E21" i="7"/>
  <c r="L21" i="7" s="1"/>
  <c r="S21" i="7" s="1"/>
  <c r="Z21" i="7" s="1"/>
  <c r="E11" i="7"/>
  <c r="L11" i="7" s="1"/>
  <c r="S11" i="7" s="1"/>
  <c r="Z11" i="7" s="1"/>
  <c r="E10" i="7"/>
  <c r="L10" i="7" s="1"/>
  <c r="S10" i="7" s="1"/>
  <c r="Z10" i="7" s="1"/>
  <c r="L9" i="7"/>
  <c r="S9" i="7" s="1"/>
  <c r="Z9" i="7" s="1"/>
  <c r="AD12" i="8"/>
  <c r="AD11" i="8"/>
  <c r="AD10" i="8"/>
  <c r="AD12" i="6"/>
  <c r="AD11" i="6"/>
  <c r="AD10" i="6"/>
  <c r="AD12" i="5"/>
  <c r="AD11" i="5"/>
  <c r="AD10" i="5"/>
  <c r="AD12" i="7"/>
  <c r="AD11" i="7"/>
  <c r="AD10" i="7"/>
  <c r="S30" i="6" l="1"/>
  <c r="AG25" i="6" s="1"/>
  <c r="L30" i="7"/>
  <c r="AF25" i="7" s="1"/>
  <c r="S30" i="5"/>
  <c r="AG25" i="5" s="1"/>
  <c r="L30" i="3"/>
  <c r="L30" i="8"/>
  <c r="E10" i="3"/>
  <c r="L10" i="3" s="1"/>
  <c r="S10" i="3" s="1"/>
  <c r="Z10" i="3" s="1"/>
  <c r="E10" i="6"/>
  <c r="L10" i="6" s="1"/>
  <c r="S10" i="6" s="1"/>
  <c r="Z10" i="6" s="1"/>
  <c r="AB10" i="6" s="1"/>
  <c r="AH11" i="6" s="1"/>
  <c r="E10" i="5"/>
  <c r="L10" i="5" s="1"/>
  <c r="S10" i="5" s="1"/>
  <c r="Z10" i="5" s="1"/>
  <c r="AB10" i="5" s="1"/>
  <c r="AH11" i="5" s="1"/>
  <c r="AB46" i="8"/>
  <c r="AH36" i="8" s="1"/>
  <c r="U46" i="8"/>
  <c r="AG36" i="8" s="1"/>
  <c r="N46" i="8"/>
  <c r="AF36" i="8" s="1"/>
  <c r="G46" i="8"/>
  <c r="AE36" i="8" s="1"/>
  <c r="AB36" i="8"/>
  <c r="AH31" i="8" s="1"/>
  <c r="U36" i="8"/>
  <c r="AG31" i="8" s="1"/>
  <c r="N36" i="8"/>
  <c r="AF31" i="8" s="1"/>
  <c r="G36" i="8"/>
  <c r="AE31" i="8" s="1"/>
  <c r="AA33" i="8"/>
  <c r="AH28" i="8" s="1"/>
  <c r="T33" i="8"/>
  <c r="M33" i="8"/>
  <c r="F33" i="8"/>
  <c r="G29" i="8" s="1"/>
  <c r="AH32" i="8"/>
  <c r="AG32" i="8"/>
  <c r="AF32" i="8"/>
  <c r="AE32" i="8"/>
  <c r="AG30" i="8"/>
  <c r="AF30" i="8"/>
  <c r="AE30" i="8"/>
  <c r="AH27" i="8"/>
  <c r="AG27" i="8"/>
  <c r="AF27" i="8"/>
  <c r="AE27" i="8"/>
  <c r="AG26" i="8"/>
  <c r="AF26" i="8"/>
  <c r="AE26" i="8"/>
  <c r="AB26" i="8"/>
  <c r="AH23" i="8" s="1"/>
  <c r="U26" i="8"/>
  <c r="AG23" i="8" s="1"/>
  <c r="N26" i="8"/>
  <c r="AF23" i="8" s="1"/>
  <c r="G26" i="8"/>
  <c r="AE23" i="8" s="1"/>
  <c r="AE25" i="8"/>
  <c r="AA25" i="8"/>
  <c r="AH22" i="8" s="1"/>
  <c r="T25" i="8"/>
  <c r="AG22" i="8" s="1"/>
  <c r="M25" i="8"/>
  <c r="AF22" i="8" s="1"/>
  <c r="F25" i="8"/>
  <c r="AE22" i="8" s="1"/>
  <c r="AA24" i="8"/>
  <c r="AH21" i="8" s="1"/>
  <c r="T24" i="8"/>
  <c r="AG21" i="8" s="1"/>
  <c r="M24" i="8"/>
  <c r="AF21" i="8" s="1"/>
  <c r="F24" i="8"/>
  <c r="AE21" i="8" s="1"/>
  <c r="Y23" i="8"/>
  <c r="AA23" i="8" s="1"/>
  <c r="AH20" i="8" s="1"/>
  <c r="R23" i="8"/>
  <c r="T23" i="8" s="1"/>
  <c r="AG20" i="8" s="1"/>
  <c r="M23" i="8"/>
  <c r="AF20" i="8" s="1"/>
  <c r="F23" i="8"/>
  <c r="AE20" i="8" s="1"/>
  <c r="Y22" i="8"/>
  <c r="AA22" i="8" s="1"/>
  <c r="AH19" i="8" s="1"/>
  <c r="R22" i="8"/>
  <c r="T22" i="8" s="1"/>
  <c r="AG19" i="8" s="1"/>
  <c r="M22" i="8"/>
  <c r="AF19" i="8" s="1"/>
  <c r="F22" i="8"/>
  <c r="AE19" i="8" s="1"/>
  <c r="AA21" i="8"/>
  <c r="AH18" i="8" s="1"/>
  <c r="T21" i="8"/>
  <c r="AG18" i="8" s="1"/>
  <c r="M21" i="8"/>
  <c r="F21" i="8"/>
  <c r="AB15" i="8"/>
  <c r="U15" i="8"/>
  <c r="N15" i="8"/>
  <c r="AF16" i="8" s="1"/>
  <c r="G15" i="8"/>
  <c r="AE16" i="8" s="1"/>
  <c r="AB11" i="8"/>
  <c r="AH12" i="8" s="1"/>
  <c r="U11" i="8"/>
  <c r="AG12" i="8" s="1"/>
  <c r="N11" i="8"/>
  <c r="AF12" i="8" s="1"/>
  <c r="G11" i="8"/>
  <c r="AE12" i="8" s="1"/>
  <c r="AB10" i="8"/>
  <c r="AH11" i="8" s="1"/>
  <c r="U10" i="8"/>
  <c r="AG11" i="8" s="1"/>
  <c r="N10" i="8"/>
  <c r="AF11" i="8" s="1"/>
  <c r="G10" i="8"/>
  <c r="AE11" i="8" s="1"/>
  <c r="AB9" i="8"/>
  <c r="U9" i="8"/>
  <c r="N9" i="8"/>
  <c r="AF10" i="8" s="1"/>
  <c r="G9" i="8"/>
  <c r="AB46" i="7"/>
  <c r="AH36" i="7" s="1"/>
  <c r="U46" i="7"/>
  <c r="AG36" i="7" s="1"/>
  <c r="N46" i="7"/>
  <c r="AF36" i="7" s="1"/>
  <c r="G46" i="7"/>
  <c r="AE36" i="7" s="1"/>
  <c r="AB36" i="7"/>
  <c r="AH31" i="7" s="1"/>
  <c r="U36" i="7"/>
  <c r="AG31" i="7" s="1"/>
  <c r="N36" i="7"/>
  <c r="AF31" i="7" s="1"/>
  <c r="G36" i="7"/>
  <c r="AE31" i="7" s="1"/>
  <c r="AA33" i="7"/>
  <c r="T33" i="7"/>
  <c r="AG28" i="7" s="1"/>
  <c r="M33" i="7"/>
  <c r="F33" i="7"/>
  <c r="G29" i="7" s="1"/>
  <c r="AH32" i="7"/>
  <c r="AG32" i="7"/>
  <c r="AF32" i="7"/>
  <c r="AE32" i="7"/>
  <c r="AG30" i="7"/>
  <c r="AF30" i="7"/>
  <c r="AE30" i="7"/>
  <c r="AH27" i="7"/>
  <c r="AG27" i="7"/>
  <c r="AF27" i="7"/>
  <c r="AE27" i="7"/>
  <c r="AG26" i="7"/>
  <c r="AF26" i="7"/>
  <c r="AE26" i="7"/>
  <c r="AB26" i="7"/>
  <c r="AH23" i="7" s="1"/>
  <c r="U26" i="7"/>
  <c r="AG23" i="7" s="1"/>
  <c r="N26" i="7"/>
  <c r="AF23" i="7" s="1"/>
  <c r="G26" i="7"/>
  <c r="AE23" i="7" s="1"/>
  <c r="AE25" i="7"/>
  <c r="AA25" i="7"/>
  <c r="AH22" i="7" s="1"/>
  <c r="T25" i="7"/>
  <c r="AG22" i="7" s="1"/>
  <c r="M25" i="7"/>
  <c r="AF22" i="7" s="1"/>
  <c r="F25" i="7"/>
  <c r="AE22" i="7" s="1"/>
  <c r="AA24" i="7"/>
  <c r="AH21" i="7" s="1"/>
  <c r="T24" i="7"/>
  <c r="AG21" i="7" s="1"/>
  <c r="M24" i="7"/>
  <c r="AF21" i="7" s="1"/>
  <c r="F24" i="7"/>
  <c r="AE21" i="7" s="1"/>
  <c r="Y23" i="7"/>
  <c r="AA23" i="7" s="1"/>
  <c r="AH20" i="7" s="1"/>
  <c r="R23" i="7"/>
  <c r="T23" i="7" s="1"/>
  <c r="AG20" i="7" s="1"/>
  <c r="M23" i="7"/>
  <c r="AF20" i="7" s="1"/>
  <c r="F23" i="7"/>
  <c r="AE20" i="7" s="1"/>
  <c r="Y22" i="7"/>
  <c r="AA22" i="7" s="1"/>
  <c r="AH19" i="7" s="1"/>
  <c r="R22" i="7"/>
  <c r="T22" i="7" s="1"/>
  <c r="M22" i="7"/>
  <c r="F22" i="7"/>
  <c r="AE19" i="7" s="1"/>
  <c r="AA21" i="7"/>
  <c r="AH18" i="7" s="1"/>
  <c r="T21" i="7"/>
  <c r="AG18" i="7" s="1"/>
  <c r="M21" i="7"/>
  <c r="AF18" i="7" s="1"/>
  <c r="F21" i="7"/>
  <c r="AE18" i="7" s="1"/>
  <c r="AB15" i="7"/>
  <c r="U15" i="7"/>
  <c r="AG16" i="7" s="1"/>
  <c r="N15" i="7"/>
  <c r="AF16" i="7" s="1"/>
  <c r="G15" i="7"/>
  <c r="AE16" i="7" s="1"/>
  <c r="AB11" i="7"/>
  <c r="AH12" i="7" s="1"/>
  <c r="U11" i="7"/>
  <c r="AG12" i="7" s="1"/>
  <c r="N11" i="7"/>
  <c r="AF12" i="7" s="1"/>
  <c r="G11" i="7"/>
  <c r="AE12" i="7" s="1"/>
  <c r="AB10" i="7"/>
  <c r="AH11" i="7" s="1"/>
  <c r="U10" i="7"/>
  <c r="AG11" i="7" s="1"/>
  <c r="N10" i="7"/>
  <c r="AF11" i="7" s="1"/>
  <c r="G10" i="7"/>
  <c r="AB9" i="7"/>
  <c r="U9" i="7"/>
  <c r="N9" i="7"/>
  <c r="AF10" i="7" s="1"/>
  <c r="G9" i="7"/>
  <c r="AE10" i="7" s="1"/>
  <c r="AB46" i="6"/>
  <c r="AH36" i="6" s="1"/>
  <c r="U46" i="6"/>
  <c r="AG36" i="6" s="1"/>
  <c r="N46" i="6"/>
  <c r="AF36" i="6" s="1"/>
  <c r="G46" i="6"/>
  <c r="AE36" i="6" s="1"/>
  <c r="AB36" i="6"/>
  <c r="AH31" i="6" s="1"/>
  <c r="U36" i="6"/>
  <c r="AG31" i="6" s="1"/>
  <c r="N36" i="6"/>
  <c r="AF31" i="6" s="1"/>
  <c r="G36" i="6"/>
  <c r="AE31" i="6" s="1"/>
  <c r="AA33" i="6"/>
  <c r="T33" i="6"/>
  <c r="M33" i="6"/>
  <c r="AF28" i="6" s="1"/>
  <c r="F33" i="6"/>
  <c r="G29" i="6" s="1"/>
  <c r="AH32" i="6"/>
  <c r="AG32" i="6"/>
  <c r="AF32" i="6"/>
  <c r="AE32" i="6"/>
  <c r="AG30" i="6"/>
  <c r="AF30" i="6"/>
  <c r="AE30" i="6"/>
  <c r="AH27" i="6"/>
  <c r="AG27" i="6"/>
  <c r="AF27" i="6"/>
  <c r="AE27" i="6"/>
  <c r="AG26" i="6"/>
  <c r="AF26" i="6"/>
  <c r="AE26" i="6"/>
  <c r="AB26" i="6"/>
  <c r="AH23" i="6" s="1"/>
  <c r="U26" i="6"/>
  <c r="AG23" i="6" s="1"/>
  <c r="N26" i="6"/>
  <c r="AF23" i="6" s="1"/>
  <c r="G26" i="6"/>
  <c r="AE23" i="6" s="1"/>
  <c r="AF25" i="6"/>
  <c r="AE25" i="6"/>
  <c r="AA25" i="6"/>
  <c r="AH22" i="6" s="1"/>
  <c r="T25" i="6"/>
  <c r="AG22" i="6" s="1"/>
  <c r="M25" i="6"/>
  <c r="AF22" i="6" s="1"/>
  <c r="F25" i="6"/>
  <c r="AE22" i="6" s="1"/>
  <c r="AA24" i="6"/>
  <c r="AH21" i="6" s="1"/>
  <c r="T24" i="6"/>
  <c r="AG21" i="6" s="1"/>
  <c r="M24" i="6"/>
  <c r="AF21" i="6" s="1"/>
  <c r="F24" i="6"/>
  <c r="AE21" i="6" s="1"/>
  <c r="Y23" i="6"/>
  <c r="AA23" i="6" s="1"/>
  <c r="AH20" i="6" s="1"/>
  <c r="T23" i="6"/>
  <c r="AG20" i="6" s="1"/>
  <c r="M23" i="6"/>
  <c r="AF20" i="6" s="1"/>
  <c r="F23" i="6"/>
  <c r="AE20" i="6" s="1"/>
  <c r="Y22" i="6"/>
  <c r="AA22" i="6" s="1"/>
  <c r="AH19" i="6" s="1"/>
  <c r="R22" i="6"/>
  <c r="T22" i="6" s="1"/>
  <c r="M22" i="6"/>
  <c r="AF19" i="6" s="1"/>
  <c r="F22" i="6"/>
  <c r="AE19" i="6" s="1"/>
  <c r="AA21" i="6"/>
  <c r="AH18" i="6" s="1"/>
  <c r="T21" i="6"/>
  <c r="AG18" i="6" s="1"/>
  <c r="M21" i="6"/>
  <c r="AF18" i="6" s="1"/>
  <c r="F21" i="6"/>
  <c r="AE18" i="6" s="1"/>
  <c r="AB15" i="6"/>
  <c r="U15" i="6"/>
  <c r="AG16" i="6" s="1"/>
  <c r="N15" i="6"/>
  <c r="AF16" i="6" s="1"/>
  <c r="G15" i="6"/>
  <c r="AE16" i="6" s="1"/>
  <c r="AB11" i="6"/>
  <c r="AH12" i="6" s="1"/>
  <c r="U11" i="6"/>
  <c r="AG12" i="6" s="1"/>
  <c r="N11" i="6"/>
  <c r="AF12" i="6" s="1"/>
  <c r="G11" i="6"/>
  <c r="AE12" i="6" s="1"/>
  <c r="AB9" i="6"/>
  <c r="U9" i="6"/>
  <c r="N9" i="6"/>
  <c r="AF10" i="6" s="1"/>
  <c r="G9" i="6"/>
  <c r="AE10" i="6" s="1"/>
  <c r="AB46" i="5"/>
  <c r="AH37" i="5" s="1"/>
  <c r="U46" i="5"/>
  <c r="AG37" i="5" s="1"/>
  <c r="N46" i="5"/>
  <c r="AF37" i="5" s="1"/>
  <c r="G46" i="5"/>
  <c r="AE37" i="5" s="1"/>
  <c r="AB36" i="5"/>
  <c r="AH31" i="5" s="1"/>
  <c r="U36" i="5"/>
  <c r="AG31" i="5" s="1"/>
  <c r="N36" i="5"/>
  <c r="AF31" i="5" s="1"/>
  <c r="G36" i="5"/>
  <c r="AE31" i="5" s="1"/>
  <c r="AA33" i="5"/>
  <c r="T33" i="5"/>
  <c r="M33" i="5"/>
  <c r="AF28" i="5" s="1"/>
  <c r="F33" i="5"/>
  <c r="AE28" i="5" s="1"/>
  <c r="AH32" i="5"/>
  <c r="AG32" i="5"/>
  <c r="AF32" i="5"/>
  <c r="AE32" i="5"/>
  <c r="AG30" i="5"/>
  <c r="AF30" i="5"/>
  <c r="AE30" i="5"/>
  <c r="AH27" i="5"/>
  <c r="AG27" i="5"/>
  <c r="AF27" i="5"/>
  <c r="AE27" i="5"/>
  <c r="AG26" i="5"/>
  <c r="AF26" i="5"/>
  <c r="AE26" i="5"/>
  <c r="AB26" i="5"/>
  <c r="AH23" i="5" s="1"/>
  <c r="U26" i="5"/>
  <c r="AG23" i="5" s="1"/>
  <c r="N26" i="5"/>
  <c r="AF23" i="5" s="1"/>
  <c r="G26" i="5"/>
  <c r="AE23" i="5" s="1"/>
  <c r="AF25" i="5"/>
  <c r="AE25" i="5"/>
  <c r="AA25" i="5"/>
  <c r="AH22" i="5" s="1"/>
  <c r="T25" i="5"/>
  <c r="AG22" i="5" s="1"/>
  <c r="M25" i="5"/>
  <c r="AF22" i="5" s="1"/>
  <c r="F25" i="5"/>
  <c r="AE22" i="5" s="1"/>
  <c r="AA24" i="5"/>
  <c r="AH21" i="5" s="1"/>
  <c r="T24" i="5"/>
  <c r="AG21" i="5" s="1"/>
  <c r="M24" i="5"/>
  <c r="AF21" i="5" s="1"/>
  <c r="F24" i="5"/>
  <c r="AE21" i="5" s="1"/>
  <c r="Y23" i="5"/>
  <c r="AA23" i="5" s="1"/>
  <c r="AH20" i="5" s="1"/>
  <c r="R23" i="5"/>
  <c r="T23" i="5" s="1"/>
  <c r="M23" i="5"/>
  <c r="AF20" i="5" s="1"/>
  <c r="F23" i="5"/>
  <c r="AE20" i="5" s="1"/>
  <c r="Y22" i="5"/>
  <c r="AA22" i="5" s="1"/>
  <c r="AH19" i="5" s="1"/>
  <c r="R22" i="5"/>
  <c r="T22" i="5" s="1"/>
  <c r="AG19" i="5" s="1"/>
  <c r="M22" i="5"/>
  <c r="AF19" i="5" s="1"/>
  <c r="F22" i="5"/>
  <c r="AE19" i="5" s="1"/>
  <c r="AA21" i="5"/>
  <c r="AH18" i="5" s="1"/>
  <c r="T21" i="5"/>
  <c r="AG18" i="5" s="1"/>
  <c r="M21" i="5"/>
  <c r="AF18" i="5" s="1"/>
  <c r="F21" i="5"/>
  <c r="AB15" i="5"/>
  <c r="U15" i="5"/>
  <c r="AG16" i="5" s="1"/>
  <c r="N15" i="5"/>
  <c r="G15" i="5"/>
  <c r="AE16" i="5" s="1"/>
  <c r="AB11" i="5"/>
  <c r="AH12" i="5" s="1"/>
  <c r="U11" i="5"/>
  <c r="AG12" i="5" s="1"/>
  <c r="N11" i="5"/>
  <c r="AF12" i="5" s="1"/>
  <c r="G11" i="5"/>
  <c r="AE12" i="5" s="1"/>
  <c r="AB9" i="5"/>
  <c r="U9" i="5"/>
  <c r="N9" i="5"/>
  <c r="AF10" i="5" s="1"/>
  <c r="G9" i="5"/>
  <c r="U10" i="5" l="1"/>
  <c r="AG11" i="5" s="1"/>
  <c r="N10" i="5"/>
  <c r="AF11" i="5" s="1"/>
  <c r="AF13" i="5" s="1"/>
  <c r="Z30" i="6"/>
  <c r="U29" i="6"/>
  <c r="N29" i="6"/>
  <c r="S30" i="7"/>
  <c r="N29" i="7"/>
  <c r="G29" i="5"/>
  <c r="N29" i="5"/>
  <c r="Z30" i="5"/>
  <c r="U29" i="5"/>
  <c r="S30" i="3"/>
  <c r="S30" i="8"/>
  <c r="N29" i="8"/>
  <c r="AF25" i="8"/>
  <c r="U10" i="6"/>
  <c r="AG11" i="6" s="1"/>
  <c r="G10" i="6"/>
  <c r="AE11" i="6" s="1"/>
  <c r="AE13" i="6" s="1"/>
  <c r="G10" i="5"/>
  <c r="AE11" i="5" s="1"/>
  <c r="N10" i="6"/>
  <c r="AF11" i="6" s="1"/>
  <c r="AF13" i="6" s="1"/>
  <c r="AH28" i="5"/>
  <c r="AE28" i="7"/>
  <c r="AE28" i="6"/>
  <c r="G20" i="8"/>
  <c r="F38" i="8" s="1"/>
  <c r="G38" i="8" s="1"/>
  <c r="AE33" i="8" s="1"/>
  <c r="G20" i="5"/>
  <c r="N20" i="8"/>
  <c r="AB12" i="7"/>
  <c r="AH13" i="7" s="1"/>
  <c r="AE28" i="8"/>
  <c r="G12" i="7"/>
  <c r="AF28" i="8"/>
  <c r="G12" i="8"/>
  <c r="E50" i="8" s="1"/>
  <c r="AG28" i="8"/>
  <c r="AB12" i="6"/>
  <c r="AH13" i="6" s="1"/>
  <c r="U12" i="8"/>
  <c r="AB12" i="8"/>
  <c r="AH13" i="8" s="1"/>
  <c r="AF18" i="8"/>
  <c r="AG10" i="8"/>
  <c r="AG13" i="8" s="1"/>
  <c r="AG16" i="8"/>
  <c r="U20" i="8"/>
  <c r="N20" i="5"/>
  <c r="AG10" i="5"/>
  <c r="AB12" i="5"/>
  <c r="AH13" i="5" s="1"/>
  <c r="AH28" i="7"/>
  <c r="U12" i="7"/>
  <c r="AF13" i="7"/>
  <c r="N20" i="6"/>
  <c r="G20" i="6"/>
  <c r="F38" i="6" s="1"/>
  <c r="G38" i="6" s="1"/>
  <c r="AE33" i="6" s="1"/>
  <c r="AF28" i="7"/>
  <c r="G20" i="7"/>
  <c r="F38" i="7" s="1"/>
  <c r="G38" i="7" s="1"/>
  <c r="AE33" i="7" s="1"/>
  <c r="N20" i="7"/>
  <c r="AB20" i="8"/>
  <c r="AF13" i="8"/>
  <c r="N12" i="8"/>
  <c r="AH10" i="8"/>
  <c r="AH16" i="8"/>
  <c r="AE18" i="8"/>
  <c r="AE10" i="8"/>
  <c r="AE13" i="8" s="1"/>
  <c r="AG19" i="7"/>
  <c r="U20" i="7"/>
  <c r="AG10" i="7"/>
  <c r="AG13" i="7" s="1"/>
  <c r="N12" i="7"/>
  <c r="AH10" i="7"/>
  <c r="AE11" i="7"/>
  <c r="AE13" i="7" s="1"/>
  <c r="AH16" i="7"/>
  <c r="AF19" i="7"/>
  <c r="AB20" i="7"/>
  <c r="AG28" i="6"/>
  <c r="AH28" i="6"/>
  <c r="AB20" i="6"/>
  <c r="AG19" i="6"/>
  <c r="U20" i="6"/>
  <c r="AG10" i="6"/>
  <c r="AH10" i="6"/>
  <c r="AH16" i="6"/>
  <c r="AF16" i="5"/>
  <c r="U20" i="5"/>
  <c r="AG20" i="5"/>
  <c r="AB20" i="5"/>
  <c r="AG28" i="5"/>
  <c r="AH10" i="5"/>
  <c r="AH16" i="5"/>
  <c r="AE18" i="5"/>
  <c r="AE10" i="5"/>
  <c r="U12" i="5" l="1"/>
  <c r="N12" i="5"/>
  <c r="AG13" i="5"/>
  <c r="M38" i="7"/>
  <c r="N38" i="7" s="1"/>
  <c r="AF33" i="7" s="1"/>
  <c r="AF34" i="7" s="1"/>
  <c r="AF39" i="7" s="1"/>
  <c r="T38" i="5"/>
  <c r="U38" i="5" s="1"/>
  <c r="AG33" i="5" s="1"/>
  <c r="AG34" i="5" s="1"/>
  <c r="AG39" i="5" s="1"/>
  <c r="AE34" i="7"/>
  <c r="AE38" i="7" s="1"/>
  <c r="AE40" i="7" s="1"/>
  <c r="AB29" i="6"/>
  <c r="AA38" i="6" s="1"/>
  <c r="AB38" i="6" s="1"/>
  <c r="AH25" i="6"/>
  <c r="Z30" i="7"/>
  <c r="U29" i="7"/>
  <c r="T38" i="7" s="1"/>
  <c r="U38" i="7" s="1"/>
  <c r="AG33" i="7" s="1"/>
  <c r="AG25" i="7"/>
  <c r="G12" i="5"/>
  <c r="E49" i="5" s="1"/>
  <c r="AB29" i="5"/>
  <c r="AH25" i="5"/>
  <c r="Z30" i="3"/>
  <c r="Z30" i="8"/>
  <c r="U29" i="8"/>
  <c r="T38" i="8" s="1"/>
  <c r="U38" i="8" s="1"/>
  <c r="AG33" i="8" s="1"/>
  <c r="AG25" i="8"/>
  <c r="M38" i="8"/>
  <c r="N38" i="8" s="1"/>
  <c r="AF33" i="8" s="1"/>
  <c r="AF34" i="8" s="1"/>
  <c r="AF38" i="8" s="1"/>
  <c r="AF40" i="8" s="1"/>
  <c r="G12" i="6"/>
  <c r="E50" i="6" s="1"/>
  <c r="AE34" i="6"/>
  <c r="AE38" i="6" s="1"/>
  <c r="AE40" i="6" s="1"/>
  <c r="U12" i="6"/>
  <c r="AG13" i="6"/>
  <c r="M38" i="5"/>
  <c r="N38" i="5" s="1"/>
  <c r="AF33" i="5" s="1"/>
  <c r="AF34" i="5" s="1"/>
  <c r="AF39" i="5" s="1"/>
  <c r="AF41" i="5" s="1"/>
  <c r="F38" i="5"/>
  <c r="G38" i="5" s="1"/>
  <c r="AE33" i="5" s="1"/>
  <c r="AE34" i="5" s="1"/>
  <c r="AE39" i="5" s="1"/>
  <c r="AE13" i="5"/>
  <c r="N12" i="6"/>
  <c r="M38" i="6"/>
  <c r="N38" i="6" s="1"/>
  <c r="AF33" i="6" s="1"/>
  <c r="AF34" i="6" s="1"/>
  <c r="AF38" i="6" s="1"/>
  <c r="AF40" i="6" s="1"/>
  <c r="E51" i="8"/>
  <c r="E49" i="8"/>
  <c r="AE34" i="8"/>
  <c r="AE38" i="8" s="1"/>
  <c r="AE40" i="8" s="1"/>
  <c r="G39" i="8"/>
  <c r="G39" i="7"/>
  <c r="G39" i="6"/>
  <c r="F49" i="6" s="1"/>
  <c r="T38" i="6"/>
  <c r="U38" i="6" s="1"/>
  <c r="AG33" i="6" s="1"/>
  <c r="AG34" i="6" s="1"/>
  <c r="AG38" i="6" s="1"/>
  <c r="E51" i="6" l="1"/>
  <c r="F51" i="6"/>
  <c r="AG34" i="7"/>
  <c r="AG38" i="7" s="1"/>
  <c r="AG40" i="7" s="1"/>
  <c r="AG41" i="5"/>
  <c r="AG34" i="8"/>
  <c r="AG38" i="8" s="1"/>
  <c r="AG40" i="8" s="1"/>
  <c r="U39" i="5"/>
  <c r="S51" i="5" s="1"/>
  <c r="U39" i="8"/>
  <c r="S50" i="8" s="1"/>
  <c r="E50" i="5"/>
  <c r="AE39" i="7"/>
  <c r="AH33" i="6"/>
  <c r="AH34" i="6" s="1"/>
  <c r="AH38" i="6" s="1"/>
  <c r="AH40" i="6" s="1"/>
  <c r="AB39" i="6"/>
  <c r="AA49" i="6" s="1"/>
  <c r="AA51" i="6" s="1"/>
  <c r="N39" i="7"/>
  <c r="M49" i="7" s="1"/>
  <c r="M51" i="7" s="1"/>
  <c r="AA38" i="5"/>
  <c r="AB38" i="5" s="1"/>
  <c r="AH33" i="5" s="1"/>
  <c r="AH34" i="5" s="1"/>
  <c r="E51" i="5"/>
  <c r="E49" i="6"/>
  <c r="AB29" i="7"/>
  <c r="AH25" i="7"/>
  <c r="AB29" i="8"/>
  <c r="AH25" i="8"/>
  <c r="N39" i="8"/>
  <c r="M50" i="8" s="1"/>
  <c r="AG40" i="6"/>
  <c r="AE39" i="6"/>
  <c r="N39" i="5"/>
  <c r="L50" i="5" s="1"/>
  <c r="G39" i="5"/>
  <c r="F49" i="5" s="1"/>
  <c r="F51" i="5" s="1"/>
  <c r="AE41" i="5"/>
  <c r="AF39" i="8"/>
  <c r="N39" i="6"/>
  <c r="M49" i="6" s="1"/>
  <c r="M51" i="6" s="1"/>
  <c r="AF39" i="6"/>
  <c r="AG40" i="5"/>
  <c r="AG39" i="6"/>
  <c r="AE39" i="8"/>
  <c r="AF38" i="7"/>
  <c r="AF40" i="7" s="1"/>
  <c r="F49" i="8"/>
  <c r="F51" i="8" s="1"/>
  <c r="F50" i="8"/>
  <c r="F49" i="7"/>
  <c r="F51" i="7" s="1"/>
  <c r="F50" i="7"/>
  <c r="U39" i="7"/>
  <c r="AF40" i="5"/>
  <c r="AE40" i="5"/>
  <c r="F50" i="6"/>
  <c r="U39" i="6"/>
  <c r="AG39" i="7" l="1"/>
  <c r="S49" i="5"/>
  <c r="AG39" i="8"/>
  <c r="S49" i="8"/>
  <c r="T49" i="5"/>
  <c r="T51" i="5" s="1"/>
  <c r="Z49" i="6"/>
  <c r="T50" i="5"/>
  <c r="T49" i="8"/>
  <c r="T51" i="8" s="1"/>
  <c r="S50" i="5"/>
  <c r="T50" i="8"/>
  <c r="S51" i="8"/>
  <c r="AH39" i="6"/>
  <c r="Z50" i="6"/>
  <c r="M50" i="7"/>
  <c r="AA50" i="6"/>
  <c r="Z51" i="6"/>
  <c r="AH39" i="5"/>
  <c r="AH41" i="5" s="1"/>
  <c r="AH40" i="5"/>
  <c r="AB39" i="5"/>
  <c r="AA38" i="7"/>
  <c r="AB38" i="7" s="1"/>
  <c r="AH33" i="7" s="1"/>
  <c r="AH34" i="7" s="1"/>
  <c r="AA38" i="8"/>
  <c r="AB38" i="8" s="1"/>
  <c r="AH33" i="8" s="1"/>
  <c r="AH34" i="8" s="1"/>
  <c r="M49" i="8"/>
  <c r="M51" i="8" s="1"/>
  <c r="L50" i="8"/>
  <c r="L49" i="8"/>
  <c r="L51" i="8"/>
  <c r="M49" i="5"/>
  <c r="M51" i="5" s="1"/>
  <c r="M50" i="5"/>
  <c r="L49" i="5"/>
  <c r="L51" i="5"/>
  <c r="F50" i="5"/>
  <c r="M50" i="6"/>
  <c r="L50" i="6"/>
  <c r="L49" i="6"/>
  <c r="L51" i="6"/>
  <c r="T49" i="7"/>
  <c r="T51" i="7" s="1"/>
  <c r="S49" i="7"/>
  <c r="T50" i="7"/>
  <c r="S51" i="7"/>
  <c r="S50" i="7"/>
  <c r="T49" i="6"/>
  <c r="T51" i="6" s="1"/>
  <c r="S49" i="6"/>
  <c r="S50" i="6"/>
  <c r="T50" i="6"/>
  <c r="S51" i="6"/>
  <c r="AB39" i="7" l="1"/>
  <c r="AA49" i="7" s="1"/>
  <c r="AA51" i="7" s="1"/>
  <c r="AB39" i="8"/>
  <c r="Z49" i="8" s="1"/>
  <c r="Z50" i="5"/>
  <c r="Z51" i="5"/>
  <c r="Z49" i="5"/>
  <c r="AA50" i="5"/>
  <c r="AA49" i="5"/>
  <c r="AA51" i="5" s="1"/>
  <c r="AH38" i="7"/>
  <c r="AH40" i="7" s="1"/>
  <c r="AH39" i="7"/>
  <c r="AH38" i="8"/>
  <c r="AH40" i="8" s="1"/>
  <c r="AH39" i="8"/>
  <c r="AH27" i="3"/>
  <c r="AH25" i="3"/>
  <c r="AH32" i="3"/>
  <c r="AB46" i="3"/>
  <c r="AH36" i="3" s="1"/>
  <c r="AB36" i="3"/>
  <c r="AH31" i="3" s="1"/>
  <c r="AA33" i="3"/>
  <c r="AB29" i="3" s="1"/>
  <c r="AB26" i="3"/>
  <c r="AH23" i="3" s="1"/>
  <c r="AA25" i="3"/>
  <c r="AH22" i="3" s="1"/>
  <c r="AA24" i="3"/>
  <c r="AH21" i="3" s="1"/>
  <c r="Y23" i="3"/>
  <c r="AA23" i="3" s="1"/>
  <c r="AH20" i="3" s="1"/>
  <c r="Y22" i="3"/>
  <c r="AA22" i="3" s="1"/>
  <c r="AH19" i="3" s="1"/>
  <c r="AA21" i="3"/>
  <c r="AH18" i="3" s="1"/>
  <c r="AB15" i="3"/>
  <c r="AH16" i="3" s="1"/>
  <c r="AB11" i="3"/>
  <c r="AH12" i="3" s="1"/>
  <c r="AB10" i="3"/>
  <c r="AH11" i="3" s="1"/>
  <c r="AB9" i="3"/>
  <c r="AH10" i="3" s="1"/>
  <c r="AD12" i="3"/>
  <c r="AA50" i="8" l="1"/>
  <c r="Z51" i="7"/>
  <c r="Z50" i="7"/>
  <c r="Z50" i="8"/>
  <c r="Z49" i="7"/>
  <c r="Z51" i="8"/>
  <c r="AA50" i="7"/>
  <c r="AA49" i="8"/>
  <c r="AA51" i="8" s="1"/>
  <c r="AH28" i="3"/>
  <c r="AB12" i="3"/>
  <c r="AH13" i="3" s="1"/>
  <c r="AB20" i="3"/>
  <c r="AA38" i="3" s="1"/>
  <c r="AB38" i="3" s="1"/>
  <c r="U46" i="3"/>
  <c r="AG36" i="3" s="1"/>
  <c r="N46" i="3"/>
  <c r="AF36" i="3" s="1"/>
  <c r="G46" i="3"/>
  <c r="AE36" i="3" s="1"/>
  <c r="U36" i="3"/>
  <c r="AG31" i="3" s="1"/>
  <c r="N36" i="3"/>
  <c r="AF31" i="3" s="1"/>
  <c r="G36" i="3"/>
  <c r="AE31" i="3" s="1"/>
  <c r="T33" i="3"/>
  <c r="U29" i="3" s="1"/>
  <c r="M33" i="3"/>
  <c r="N29" i="3" s="1"/>
  <c r="F33" i="3"/>
  <c r="AG32" i="3"/>
  <c r="AF32" i="3"/>
  <c r="AE32" i="3"/>
  <c r="AG30" i="3"/>
  <c r="AF30" i="3"/>
  <c r="AE30" i="3"/>
  <c r="AG27" i="3"/>
  <c r="AF27" i="3"/>
  <c r="AE27" i="3"/>
  <c r="AG26" i="3"/>
  <c r="AF26" i="3"/>
  <c r="AE26" i="3"/>
  <c r="U26" i="3"/>
  <c r="AG23" i="3" s="1"/>
  <c r="N26" i="3"/>
  <c r="AF23" i="3" s="1"/>
  <c r="G26" i="3"/>
  <c r="AE23" i="3" s="1"/>
  <c r="AG25" i="3"/>
  <c r="AF25" i="3"/>
  <c r="AE25" i="3"/>
  <c r="T25" i="3"/>
  <c r="AG22" i="3" s="1"/>
  <c r="M25" i="3"/>
  <c r="F25" i="3"/>
  <c r="AE22" i="3" s="1"/>
  <c r="T24" i="3"/>
  <c r="AG21" i="3" s="1"/>
  <c r="M24" i="3"/>
  <c r="AF21" i="3" s="1"/>
  <c r="F24" i="3"/>
  <c r="AE21" i="3" s="1"/>
  <c r="R23" i="3"/>
  <c r="T23" i="3" s="1"/>
  <c r="AG20" i="3" s="1"/>
  <c r="M23" i="3"/>
  <c r="AF20" i="3" s="1"/>
  <c r="F23" i="3"/>
  <c r="AE20" i="3" s="1"/>
  <c r="R22" i="3"/>
  <c r="T22" i="3" s="1"/>
  <c r="M22" i="3"/>
  <c r="AF19" i="3" s="1"/>
  <c r="F22" i="3"/>
  <c r="AE19" i="3" s="1"/>
  <c r="T21" i="3"/>
  <c r="AG18" i="3" s="1"/>
  <c r="M21" i="3"/>
  <c r="AF18" i="3" s="1"/>
  <c r="F21" i="3"/>
  <c r="AE18" i="3" s="1"/>
  <c r="U15" i="3"/>
  <c r="AG16" i="3" s="1"/>
  <c r="N15" i="3"/>
  <c r="G15" i="3"/>
  <c r="AE16" i="3" s="1"/>
  <c r="AD11" i="3"/>
  <c r="U11" i="3"/>
  <c r="AG12" i="3" s="1"/>
  <c r="N11" i="3"/>
  <c r="AF12" i="3" s="1"/>
  <c r="G11" i="3"/>
  <c r="AE12" i="3" s="1"/>
  <c r="AD10" i="3"/>
  <c r="U10" i="3"/>
  <c r="AG11" i="3" s="1"/>
  <c r="N10" i="3"/>
  <c r="AF11" i="3" s="1"/>
  <c r="G10" i="3"/>
  <c r="AE11" i="3" s="1"/>
  <c r="U9" i="3"/>
  <c r="N9" i="3"/>
  <c r="G9" i="3"/>
  <c r="AE10" i="3" s="1"/>
  <c r="AE28" i="3" l="1"/>
  <c r="G29" i="3"/>
  <c r="AB39" i="3"/>
  <c r="AA49" i="3" s="1"/>
  <c r="AA51" i="3" s="1"/>
  <c r="AH33" i="3"/>
  <c r="AH34" i="3" s="1"/>
  <c r="AH38" i="3" s="1"/>
  <c r="AH40" i="3" s="1"/>
  <c r="U12" i="3"/>
  <c r="N12" i="3"/>
  <c r="AF10" i="3"/>
  <c r="AF13" i="3" s="1"/>
  <c r="AF28" i="3"/>
  <c r="AE13" i="3"/>
  <c r="N20" i="3"/>
  <c r="M38" i="3" s="1"/>
  <c r="N38" i="3" s="1"/>
  <c r="AF33" i="3" s="1"/>
  <c r="AG28" i="3"/>
  <c r="AF22" i="3"/>
  <c r="AG19" i="3"/>
  <c r="U20" i="3"/>
  <c r="G12" i="3"/>
  <c r="G20" i="3"/>
  <c r="AG10" i="3"/>
  <c r="AG13" i="3" s="1"/>
  <c r="AF16" i="3"/>
  <c r="AH39" i="3" l="1"/>
  <c r="Z50" i="3"/>
  <c r="AA50" i="3"/>
  <c r="Z51" i="3"/>
  <c r="Z49" i="3"/>
  <c r="F38" i="3"/>
  <c r="G38" i="3" s="1"/>
  <c r="AE33" i="3" s="1"/>
  <c r="AE34" i="3" s="1"/>
  <c r="AE38" i="3" s="1"/>
  <c r="AE40" i="3" s="1"/>
  <c r="E51" i="3"/>
  <c r="E50" i="3"/>
  <c r="E49" i="3"/>
  <c r="AF34" i="3"/>
  <c r="AF38" i="3" s="1"/>
  <c r="AF40" i="3" s="1"/>
  <c r="N39" i="3"/>
  <c r="T38" i="3"/>
  <c r="U38" i="3" s="1"/>
  <c r="AG33" i="3" s="1"/>
  <c r="AG34" i="3" s="1"/>
  <c r="AG38" i="3" s="1"/>
  <c r="AG40" i="3" s="1"/>
  <c r="G39" i="3" l="1"/>
  <c r="F49" i="3" s="1"/>
  <c r="F51" i="3" s="1"/>
  <c r="AE39" i="3"/>
  <c r="M49" i="3"/>
  <c r="M51" i="3" s="1"/>
  <c r="AF39" i="3"/>
  <c r="M50" i="3"/>
  <c r="U39" i="3"/>
  <c r="AG39" i="3"/>
  <c r="F50" i="3" l="1"/>
  <c r="S51" i="3"/>
  <c r="S50" i="3"/>
  <c r="S49" i="3"/>
  <c r="T49" i="3"/>
  <c r="T50" i="3"/>
  <c r="T51" i="3" l="1"/>
</calcChain>
</file>

<file path=xl/sharedStrings.xml><?xml version="1.0" encoding="utf-8"?>
<sst xmlns="http://schemas.openxmlformats.org/spreadsheetml/2006/main" count="1663" uniqueCount="175">
  <si>
    <t xml:space="preserve">Native Warm-Season Grass (NWSG) Planning Tool </t>
  </si>
  <si>
    <t>Updated: 10/2024</t>
  </si>
  <si>
    <t>Developed by:</t>
  </si>
  <si>
    <t>Drew Kientzy, Ryan Milhollin, Tim Schnakenberg, Carson Roberts</t>
  </si>
  <si>
    <t>University of Missouri Extension</t>
  </si>
  <si>
    <t xml:space="preserve">This enterprise budget was designed for farmers to use in planning the cost of replacing existing forages with native warm season forage species. Detailed seed, fertilizer, chemicals, custom planting and harvesting costs are included for the first four years of production. Budget worksheets are included for the following scenarios: </t>
  </si>
  <si>
    <t>#</t>
  </si>
  <si>
    <t>Name</t>
  </si>
  <si>
    <t>Description</t>
  </si>
  <si>
    <t>NWSG, No Forbs, Dormant Seeded</t>
  </si>
  <si>
    <t>Spray out pasture early fall, then no-till big bluestem &amp; indiangrass mix during winter to overcome seed dormancy.</t>
  </si>
  <si>
    <t>NWSG, No Forbs, Cover Crop</t>
  </si>
  <si>
    <t>Spray out pasture early fall, then no-till cover crop, graze cover crop next spring, then no-till big bluestem &amp; indiangrass mix late spring.</t>
  </si>
  <si>
    <t>NWSG, Forbs, Dormant Seeded</t>
  </si>
  <si>
    <t>Spray out pasture early fall, then no-till big bluestem, indiangrass, little bluestem &amp; forb mix during the winter to overcome seed dormancy.</t>
  </si>
  <si>
    <t>NWSG, Forbs, Cover Crop</t>
  </si>
  <si>
    <t>Spray out pasture early fall, then no-till cover crop, graze cover crop next spring, then no-till big bluestem, indiangrass, little bluestem &amp; forb mix late spring.</t>
  </si>
  <si>
    <t xml:space="preserve">E. Gamagrass, Dormant Seeded </t>
  </si>
  <si>
    <t>Spray out pasture early fall, then no-till eastern gamagrass during the winter to overcome seed dormancy</t>
  </si>
  <si>
    <t>Year 1</t>
  </si>
  <si>
    <t>Reflects the fall before planting occurs when existing pasture is chemically killed and either a cover crop is planted or preparation for dormant season planting begins.</t>
  </si>
  <si>
    <t>Year 2</t>
  </si>
  <si>
    <t>Reflects planting year when the new forage is planted, weeds controlled but no production is planned from native warm season grass plantings.</t>
  </si>
  <si>
    <t>Year 3</t>
  </si>
  <si>
    <t>Reflects the first production year when partial of normal yield is expected.</t>
  </si>
  <si>
    <t>Year 4</t>
  </si>
  <si>
    <t>Reflects full grass production. This production yield is expected for the life of the stand which may persist indefinitely with proper management.</t>
  </si>
  <si>
    <t>This worksheet is for educational purposes only and the user assumes all risks associated with its use.</t>
  </si>
  <si>
    <t xml:space="preserve">Funding was provided by the MU/MDC Native Grass Extension Project. </t>
  </si>
  <si>
    <t>Prices Used in NWSG Planning Budgets</t>
  </si>
  <si>
    <t>Category</t>
  </si>
  <si>
    <t>Unit</t>
  </si>
  <si>
    <t>Cost per Unit</t>
  </si>
  <si>
    <t>Income</t>
  </si>
  <si>
    <t>NWSG hay</t>
  </si>
  <si>
    <t>Ton</t>
  </si>
  <si>
    <t>Grazing</t>
  </si>
  <si>
    <t>AUM</t>
  </si>
  <si>
    <t>Seed</t>
  </si>
  <si>
    <t>Cover crop seed</t>
  </si>
  <si>
    <t>Bushel</t>
  </si>
  <si>
    <t>Big bluestem seed</t>
  </si>
  <si>
    <t xml:space="preserve">PLS lb. </t>
  </si>
  <si>
    <t>Indiangrass seed</t>
  </si>
  <si>
    <t>Little bluestem seed</t>
  </si>
  <si>
    <t>Eastern gamagrass seed</t>
  </si>
  <si>
    <t>Forb seed</t>
  </si>
  <si>
    <t>Enter</t>
  </si>
  <si>
    <t>Fertility</t>
  </si>
  <si>
    <t>Nitrogen</t>
  </si>
  <si>
    <t>Lb. of N</t>
  </si>
  <si>
    <t>Phosphorus</t>
  </si>
  <si>
    <r>
      <t>Lb. of P</t>
    </r>
    <r>
      <rPr>
        <vertAlign val="subscript"/>
        <sz val="10"/>
        <rFont val="Segoe UI"/>
        <family val="2"/>
        <scheme val="minor"/>
      </rPr>
      <t>2</t>
    </r>
    <r>
      <rPr>
        <sz val="10"/>
        <rFont val="Segoe UI"/>
        <family val="2"/>
        <scheme val="minor"/>
      </rPr>
      <t>O</t>
    </r>
    <r>
      <rPr>
        <vertAlign val="subscript"/>
        <sz val="10"/>
        <rFont val="Segoe UI"/>
        <family val="2"/>
        <scheme val="minor"/>
      </rPr>
      <t>5</t>
    </r>
  </si>
  <si>
    <t>Potassium</t>
  </si>
  <si>
    <r>
      <t>Lb. of K</t>
    </r>
    <r>
      <rPr>
        <vertAlign val="subscript"/>
        <sz val="10"/>
        <rFont val="Segoe UI"/>
        <family val="2"/>
        <scheme val="minor"/>
      </rPr>
      <t>2</t>
    </r>
    <r>
      <rPr>
        <sz val="10"/>
        <rFont val="Segoe UI"/>
        <family val="2"/>
        <scheme val="minor"/>
      </rPr>
      <t>O</t>
    </r>
  </si>
  <si>
    <t>Lime</t>
  </si>
  <si>
    <t>Ton applied</t>
  </si>
  <si>
    <t>Soil test</t>
  </si>
  <si>
    <t>Test</t>
  </si>
  <si>
    <t>Chemical</t>
  </si>
  <si>
    <t>Glyphosate</t>
  </si>
  <si>
    <t xml:space="preserve">Ounce </t>
  </si>
  <si>
    <t xml:space="preserve">Imazapic </t>
  </si>
  <si>
    <t>Custom hire and rental</t>
  </si>
  <si>
    <t>Mowing</t>
  </si>
  <si>
    <t>Acre</t>
  </si>
  <si>
    <t>Chemical application</t>
  </si>
  <si>
    <t>Fertilizer delivery &amp; spreading</t>
  </si>
  <si>
    <t>No-till drill rental</t>
  </si>
  <si>
    <t>Hay preparation &amp; baling</t>
  </si>
  <si>
    <t>Bale</t>
  </si>
  <si>
    <t>Custom burning</t>
  </si>
  <si>
    <t>Other costs</t>
  </si>
  <si>
    <t>Operator labor</t>
  </si>
  <si>
    <t>Hour</t>
  </si>
  <si>
    <t>Operating interest</t>
  </si>
  <si>
    <t>% APR</t>
  </si>
  <si>
    <t>Interest on term debt</t>
  </si>
  <si>
    <t>Real estate charge</t>
  </si>
  <si>
    <t>Big Bluestem &amp; Indiangrass, No Forbs, Enterprise Budget</t>
  </si>
  <si>
    <t>Dormant Season Planting</t>
  </si>
  <si>
    <t>Year 1 - Preparation</t>
  </si>
  <si>
    <t>Year 2 - Establishment</t>
  </si>
  <si>
    <t>Year 3 - Partial Production</t>
  </si>
  <si>
    <t>Years 4 &amp; Forward - Full Production</t>
  </si>
  <si>
    <t>Big Bluestem &amp; Indiangrass, No Forbs, Dormant Season Planting</t>
  </si>
  <si>
    <r>
      <rPr>
        <b/>
        <sz val="9"/>
        <rFont val="Segoe UI"/>
        <family val="2"/>
        <scheme val="minor"/>
      </rPr>
      <t xml:space="preserve">Description: </t>
    </r>
    <r>
      <rPr>
        <sz val="9"/>
        <rFont val="Segoe UI"/>
        <family val="2"/>
        <scheme val="minor"/>
      </rPr>
      <t xml:space="preserve">The seedbed preparation process begins in early fall with the chemical eradication of existing forages. Fertilizer is applied per soil test recommendation. Fertilizer application, chemical application, seeding or burning performed by a custom operator. Land ownership cost is allocated to the prior hay crop if the field is not grazed. If grazed, 3/4 of the land ownership costs should be allocated to the pasture and 1/4 allocated to the native warm season grass seedbed. Ownership costs can be actual equipment ownership costs if owned machinery is used instead of custom operators.  </t>
    </r>
  </si>
  <si>
    <r>
      <rPr>
        <b/>
        <sz val="9"/>
        <rFont val="Segoe UI"/>
        <family val="2"/>
        <scheme val="minor"/>
      </rPr>
      <t>Description:</t>
    </r>
    <r>
      <rPr>
        <sz val="9"/>
        <rFont val="Segoe UI"/>
        <family val="2"/>
        <scheme val="minor"/>
      </rPr>
      <t xml:space="preserve"> The seeding process will begin with no-tilling the big bluestem and indiangrass mix during the winter dormant season. Ownership costs can be actual equipment ownership costs if owned machinery is used instead of custom operators. Land ownership cost can either be the known land cash rental rate or approximated at 1.5% of pasture land market value. No hay or pasture production is expected.</t>
    </r>
  </si>
  <si>
    <r>
      <rPr>
        <b/>
        <sz val="9"/>
        <rFont val="Segoe UI"/>
        <family val="2"/>
        <scheme val="minor"/>
      </rPr>
      <t>Description:</t>
    </r>
    <r>
      <rPr>
        <sz val="9"/>
        <rFont val="Segoe UI"/>
        <family val="2"/>
        <scheme val="minor"/>
      </rPr>
      <t xml:space="preserve"> Following the establishment year the big bluestem and indiangrass blend will be established enough to harvest less than normal yield potential. Fertilizer is applied to help improve stand vigor and increase yield. Harvest intervals for maximum quality and yield occur on about July 1 and September 1 if a second cutting is taken. Pasture or hay harvest stops 45 days before the estimated first frost. </t>
    </r>
  </si>
  <si>
    <r>
      <rPr>
        <b/>
        <sz val="9"/>
        <rFont val="Segoe UI"/>
        <family val="2"/>
        <scheme val="minor"/>
      </rPr>
      <t>Description:</t>
    </r>
    <r>
      <rPr>
        <sz val="9"/>
        <rFont val="Segoe UI"/>
        <family val="2"/>
        <scheme val="minor"/>
      </rPr>
      <t xml:space="preserve"> Following the establishment year the big bluestem and indiangrass blend will be established enough to harvest its full yield potential. Fertilizer is applied per soil test recommendation to help improve stand vigor and increase yield. Harvest intervals for maximum quality and yield occur on about July 1 and September 1 if a second cutting is taken. Pasture or hay harvest stops 45 days before the estimated first frost. </t>
    </r>
  </si>
  <si>
    <r>
      <rPr>
        <b/>
        <sz val="10"/>
        <rFont val="Segoe UI"/>
        <family val="2"/>
        <scheme val="minor"/>
      </rPr>
      <t xml:space="preserve">Description: </t>
    </r>
    <r>
      <rPr>
        <sz val="10"/>
        <rFont val="Segoe UI"/>
        <family val="2"/>
        <scheme val="minor"/>
      </rPr>
      <t xml:space="preserve">The following budget summarizes the establishment and production of a Big Bluestem and Indiangrass blend for pasture and hay. Fertilizer is applied per soil test recommendation. Harvest intervals are estimated to occur on about July 1 and September 1 if a second cutting is taken. Pasture or hay harvest stops 45 days before the estimated first frost. An AUM is animal unit month, defined as 30 days of carrying capacity for a 1,000 pounds of grazing animals. </t>
    </r>
  </si>
  <si>
    <t>Quantity</t>
  </si>
  <si>
    <t>Price</t>
  </si>
  <si>
    <t>Subtotal</t>
  </si>
  <si>
    <t>Total per acre</t>
  </si>
  <si>
    <t>Year 1 
 Seed Preparation</t>
  </si>
  <si>
    <t>Year 2
 Establishment</t>
  </si>
  <si>
    <t>Year 3
Half Production</t>
  </si>
  <si>
    <t xml:space="preserve">Year 4
Production </t>
  </si>
  <si>
    <t xml:space="preserve">Income </t>
  </si>
  <si>
    <t xml:space="preserve">  First hay cutting</t>
  </si>
  <si>
    <t>Per acre</t>
  </si>
  <si>
    <t xml:space="preserve">  Second hay cutting</t>
  </si>
  <si>
    <t xml:space="preserve">  Pasture (cover crop)</t>
  </si>
  <si>
    <t xml:space="preserve">  Pasture</t>
  </si>
  <si>
    <t xml:space="preserve">Total income </t>
  </si>
  <si>
    <t xml:space="preserve">Operating costs </t>
  </si>
  <si>
    <t xml:space="preserve">  Seed</t>
  </si>
  <si>
    <t xml:space="preserve">  Fertility</t>
  </si>
  <si>
    <r>
      <t xml:space="preserve">  Fertility</t>
    </r>
    <r>
      <rPr>
        <vertAlign val="superscript"/>
        <sz val="11"/>
        <rFont val="Segoe UI"/>
        <family val="2"/>
        <scheme val="minor"/>
      </rPr>
      <t>1</t>
    </r>
  </si>
  <si>
    <t>Lime (delivered &amp; spread)</t>
  </si>
  <si>
    <r>
      <t>Lb. of P</t>
    </r>
    <r>
      <rPr>
        <vertAlign val="subscript"/>
        <sz val="9"/>
        <rFont val="Segoe UI"/>
        <family val="2"/>
        <scheme val="minor"/>
      </rPr>
      <t>2</t>
    </r>
    <r>
      <rPr>
        <sz val="9"/>
        <rFont val="Segoe UI"/>
        <family val="2"/>
        <scheme val="minor"/>
      </rPr>
      <t>O</t>
    </r>
    <r>
      <rPr>
        <vertAlign val="subscript"/>
        <sz val="9"/>
        <rFont val="Segoe UI"/>
        <family val="2"/>
        <scheme val="minor"/>
      </rPr>
      <t>5</t>
    </r>
  </si>
  <si>
    <r>
      <t>Lb. of K</t>
    </r>
    <r>
      <rPr>
        <vertAlign val="subscript"/>
        <sz val="9"/>
        <rFont val="Segoe UI"/>
        <family val="2"/>
        <scheme val="minor"/>
      </rPr>
      <t>2</t>
    </r>
    <r>
      <rPr>
        <sz val="9"/>
        <rFont val="Segoe UI"/>
        <family val="2"/>
        <scheme val="minor"/>
      </rPr>
      <t>O</t>
    </r>
  </si>
  <si>
    <t xml:space="preserve">  Herbicide</t>
  </si>
  <si>
    <t xml:space="preserve">  Custom hire and rental</t>
  </si>
  <si>
    <t xml:space="preserve">    Deliver and spread fertilizer</t>
  </si>
  <si>
    <r>
      <t xml:space="preserve">  Herbicide</t>
    </r>
    <r>
      <rPr>
        <vertAlign val="superscript"/>
        <sz val="11"/>
        <rFont val="Segoe UI"/>
        <family val="2"/>
        <scheme val="minor"/>
      </rPr>
      <t>1</t>
    </r>
  </si>
  <si>
    <t xml:space="preserve">    Apply chemicals</t>
  </si>
  <si>
    <t>Ounce</t>
  </si>
  <si>
    <t xml:space="preserve">    No-till drill rental</t>
  </si>
  <si>
    <t xml:space="preserve">    Hay preparation and baling</t>
  </si>
  <si>
    <t xml:space="preserve">    Custom mowing (rotary cutter)</t>
  </si>
  <si>
    <t>Passes</t>
  </si>
  <si>
    <t xml:space="preserve">    Custom burning</t>
  </si>
  <si>
    <t xml:space="preserve">  Operator and hired labor</t>
  </si>
  <si>
    <t xml:space="preserve">  Other expense</t>
  </si>
  <si>
    <t>Pounds/bale</t>
  </si>
  <si>
    <t xml:space="preserve">  Operating interest</t>
  </si>
  <si>
    <r>
      <t xml:space="preserve">    Custom mowing</t>
    </r>
    <r>
      <rPr>
        <vertAlign val="superscript"/>
        <sz val="11"/>
        <rFont val="Segoe UI"/>
        <family val="2"/>
        <scheme val="minor"/>
      </rPr>
      <t>2</t>
    </r>
    <r>
      <rPr>
        <sz val="11"/>
        <rFont val="Segoe UI"/>
        <family val="2"/>
        <scheme val="minor"/>
      </rPr>
      <t xml:space="preserve"> (rotary cutter)</t>
    </r>
  </si>
  <si>
    <t xml:space="preserve">Total operating costs </t>
  </si>
  <si>
    <t xml:space="preserve">Ownership costs </t>
  </si>
  <si>
    <t>Percent</t>
  </si>
  <si>
    <t>TOTAL COSTS</t>
  </si>
  <si>
    <t>INCOME OVER OPERATING COSTS</t>
  </si>
  <si>
    <t>INCOME OVER TOTAL COSTS</t>
  </si>
  <si>
    <t xml:space="preserve"> Farm business overhead</t>
  </si>
  <si>
    <t xml:space="preserve"> Machinery overhead</t>
  </si>
  <si>
    <t xml:space="preserve"> Machinery depreciation</t>
  </si>
  <si>
    <t xml:space="preserve"> Real estate charge (rent)</t>
  </si>
  <si>
    <t>Total ownership costs</t>
  </si>
  <si>
    <t>Per ton</t>
  </si>
  <si>
    <t xml:space="preserve">Notes: </t>
  </si>
  <si>
    <t xml:space="preserve">Notes:  </t>
  </si>
  <si>
    <r>
      <rPr>
        <i/>
        <vertAlign val="superscript"/>
        <sz val="8"/>
        <rFont val="Segoe UI"/>
        <family val="2"/>
        <scheme val="minor"/>
      </rPr>
      <t>1.</t>
    </r>
    <r>
      <rPr>
        <i/>
        <sz val="8"/>
        <rFont val="Segoe UI"/>
        <family val="2"/>
        <scheme val="minor"/>
      </rPr>
      <t xml:space="preserve"> Imazapic herbicide use/rate depends upon seed mix and timing. </t>
    </r>
  </si>
  <si>
    <r>
      <rPr>
        <i/>
        <vertAlign val="superscript"/>
        <sz val="8"/>
        <rFont val="Segoe UI"/>
        <family val="2"/>
        <scheme val="minor"/>
      </rPr>
      <t>1.</t>
    </r>
    <r>
      <rPr>
        <i/>
        <sz val="8"/>
        <rFont val="Segoe UI"/>
        <family val="2"/>
        <scheme val="minor"/>
      </rPr>
      <t xml:space="preserve"> Annual fertilizer applied based upon MU Soil Test Recommendations for warm season grasses.</t>
    </r>
  </si>
  <si>
    <r>
      <rPr>
        <i/>
        <vertAlign val="superscript"/>
        <sz val="8"/>
        <rFont val="Segoe UI"/>
        <family val="2"/>
        <scheme val="minor"/>
      </rPr>
      <t xml:space="preserve">2. </t>
    </r>
    <r>
      <rPr>
        <i/>
        <sz val="8"/>
        <rFont val="Segoe UI"/>
        <family val="2"/>
        <scheme val="minor"/>
      </rPr>
      <t xml:space="preserve">Mow, burn or 2,4-D are weed control alternatives. </t>
    </r>
  </si>
  <si>
    <t>Spring Planted Following Winter Cover Crop</t>
  </si>
  <si>
    <t>Big Bluestem &amp; Indiangrass, No Forbs, Spring Planted Following Winter Cover Crop</t>
  </si>
  <si>
    <r>
      <rPr>
        <b/>
        <sz val="9"/>
        <rFont val="Segoe UI"/>
        <family val="2"/>
        <scheme val="minor"/>
      </rPr>
      <t xml:space="preserve">Description: </t>
    </r>
    <r>
      <rPr>
        <sz val="9"/>
        <rFont val="Segoe UI"/>
        <family val="2"/>
        <scheme val="minor"/>
      </rPr>
      <t xml:space="preserve">The seedbed preparation process begins in early fall before planting with the chemical eradication of existing forages. Prior to this time, normal production for existing hay/pasture is assumed. Land ownership cost is allocated to the prior hay crop if the field is not grazed. If grazed, 3/4 of the land ownership costs should be allocated to the pasture and 1/4 allocated to the native warm season grass seedbed. Ownership costs can be used for actual equipment ownership costs if owned machinery is used instead of custom operators.  </t>
    </r>
  </si>
  <si>
    <r>
      <rPr>
        <b/>
        <sz val="9"/>
        <rFont val="Segoe UI"/>
        <family val="2"/>
        <scheme val="minor"/>
      </rPr>
      <t xml:space="preserve">Description: </t>
    </r>
    <r>
      <rPr>
        <sz val="9"/>
        <rFont val="Segoe UI"/>
        <family val="2"/>
        <scheme val="minor"/>
      </rPr>
      <t xml:space="preserve">Cover crop grazed in the spring, then chemically killed. Seeding of big bluestem and indiangrass mix will begin with fertilizing the field to be sown with nutrients, then no-tilling.  Fertility rates per lab recommendations based on prior fall soil test and yield expectations. Fertilizer application, chemical application, seeding and burning will be performed by a custom operator. Ownership costs can be used for actual equipment ownership costs if owned machinery is used instead of custom operators. Land ownership cost can either be the known land cash rental rate or approximated at 1.5% of pasture land market value. </t>
    </r>
  </si>
  <si>
    <r>
      <rPr>
        <b/>
        <sz val="9"/>
        <rFont val="Segoe UI"/>
        <family val="2"/>
        <scheme val="minor"/>
      </rPr>
      <t>Description:</t>
    </r>
    <r>
      <rPr>
        <sz val="9"/>
        <rFont val="Segoe UI"/>
        <family val="2"/>
        <scheme val="minor"/>
      </rPr>
      <t xml:space="preserve"> Following the establishment year the big bluestem and indiangrass blend will be established enough to harvest half normal yield potential. Fertilizer is applied per soil test recommendation to help improve stand vigor and increase yield. Harvest intervals for maximum quality and yield occur on about July 1 and September 1 if a second cutting is taken. Pasture or hay harvest stops 45 days before the estimated first frost. </t>
    </r>
  </si>
  <si>
    <r>
      <rPr>
        <b/>
        <sz val="9"/>
        <rFont val="Segoe UI"/>
        <family val="2"/>
        <scheme val="minor"/>
      </rPr>
      <t>Description:</t>
    </r>
    <r>
      <rPr>
        <sz val="9"/>
        <rFont val="Segoe UI"/>
        <family val="2"/>
        <scheme val="minor"/>
      </rPr>
      <t xml:space="preserve"> The big bluestem and indiangrass blend will be established enough to harvest full yield potential. Fertilizer is applied per soil test recommendation to help improve stand vigor and increase yield. Harvest intervals for maximum quality and yield occur on about July 1 and September 1 if a second cutting is taken. Pasture or hay harvest stops 45 days before the estimated first frost. </t>
    </r>
  </si>
  <si>
    <r>
      <rPr>
        <b/>
        <sz val="9"/>
        <rFont val="Segoe UI"/>
        <family val="2"/>
        <scheme val="minor"/>
      </rPr>
      <t xml:space="preserve">Description: </t>
    </r>
    <r>
      <rPr>
        <sz val="9"/>
        <rFont val="Segoe UI"/>
        <family val="2"/>
        <scheme val="minor"/>
      </rPr>
      <t>The following budget summarizes the establishment and production of big bluestem and indiangrass blend for pasture and hay. Fertilizer is applied per soil test recommendation. Harvest intervals are estimated to occur on about July 1 and September 1 if a second cutting is taken. Pasture or hay harvest stops 45 days before the estimated first frost.  An animal unit month is defined as 30 days of carrying capacity for a 1,000 pounds of grazing animals.</t>
    </r>
  </si>
  <si>
    <t>ton</t>
  </si>
  <si>
    <t>Fertilizer application</t>
  </si>
  <si>
    <t xml:space="preserve">  Other expense </t>
  </si>
  <si>
    <t>Big Bluestem, Indiangrass, Little Bluestem and Forbs Enterprise Budget</t>
  </si>
  <si>
    <t>Big Bluestem, Indiangrass, Little Bluestem and Forbs, Dormant Season Planting</t>
  </si>
  <si>
    <r>
      <rPr>
        <b/>
        <sz val="9"/>
        <rFont val="Segoe UI"/>
        <family val="2"/>
        <scheme val="minor"/>
      </rPr>
      <t>Description:</t>
    </r>
    <r>
      <rPr>
        <sz val="9"/>
        <rFont val="Segoe UI"/>
        <family val="2"/>
        <scheme val="minor"/>
      </rPr>
      <t xml:space="preserve"> The seeding process will begin with fertilizing the field to be sown with nutrients. Fertility rates per lab recommendations based on prior fall soil test and yield expectations. Fertilizer application, chemical application, seeding and burning will be performed by a custom operator. Ownership costs can be used for actual equipment ownership costs if owned machinery is used instead of custom operators. Land ownership cost can either be the known land cash rental rate or approximated at 1.5% of pasture land market value. </t>
    </r>
  </si>
  <si>
    <r>
      <rPr>
        <b/>
        <sz val="9"/>
        <rFont val="Segoe UI"/>
        <family val="2"/>
        <scheme val="minor"/>
      </rPr>
      <t>Description:</t>
    </r>
    <r>
      <rPr>
        <sz val="9"/>
        <rFont val="Segoe UI"/>
        <family val="2"/>
        <scheme val="minor"/>
      </rPr>
      <t xml:space="preserve"> Following the establishment year the native warm-season grass blend will be established enough to harvest half of its normal yield potential. Fertilizer is applied per soil test recommendation to help improve stand vigor and increase yield. Harvest intervals for maximum quality and yield occur on about July 1 and September 1 if a second cutting is taken. Pasture or hay harvest stops 45 days before the estimated first frost. </t>
    </r>
  </si>
  <si>
    <r>
      <rPr>
        <b/>
        <sz val="9"/>
        <rFont val="Segoe UI"/>
        <family val="2"/>
        <scheme val="minor"/>
      </rPr>
      <t>Description:</t>
    </r>
    <r>
      <rPr>
        <sz val="9"/>
        <rFont val="Segoe UI"/>
        <family val="2"/>
        <scheme val="minor"/>
      </rPr>
      <t xml:space="preserve"> The native warm-season grass blend will be established enough to harvest full yield potential. Fertilizer is applied per soil test recommendation to help improve stand vigor and increase yield. Harvest intervals for maximum quality and yield occur on about July 1 and September 1 if a second cutting is taken. Pasture or hay harvest stops 45 days before the estimated first frost.</t>
    </r>
  </si>
  <si>
    <r>
      <rPr>
        <b/>
        <sz val="9"/>
        <rFont val="Segoe UI"/>
        <family val="2"/>
        <scheme val="minor"/>
      </rPr>
      <t xml:space="preserve">Description: </t>
    </r>
    <r>
      <rPr>
        <sz val="9"/>
        <rFont val="Segoe UI"/>
        <family val="2"/>
        <scheme val="minor"/>
      </rPr>
      <t>The following budget summarizes the establishment and production of native warm-season grasses for pasture and hay. Fertilizer is applied per soil test recommendation. Harvest intervals are estimated to occur on about July 1 and September 1 if a second cutting is taken. Pasture or hay harvest stops 45 days before the estimated first frost. An animal unit month is defined as 30 days of carrying capacity for a 1,000 pounds of grazing animals.</t>
    </r>
  </si>
  <si>
    <t xml:space="preserve"> </t>
  </si>
  <si>
    <t>Big Bluestem, Indiangrass, Little Bluestem and Forbs, Planted Following Winter Cover Crop</t>
  </si>
  <si>
    <r>
      <rPr>
        <b/>
        <sz val="9"/>
        <rFont val="Segoe UI"/>
        <family val="2"/>
        <scheme val="minor"/>
      </rPr>
      <t xml:space="preserve">Description: </t>
    </r>
    <r>
      <rPr>
        <sz val="9"/>
        <rFont val="Segoe UI"/>
        <family val="2"/>
        <scheme val="minor"/>
      </rPr>
      <t xml:space="preserve">The seedbed preparation process begins in early fall before planting with the chemical eradication of existing forages. Prior to this time, normal production for existing hay/pasture is assumed. Land ownership cost is allocated to the prior hay crop if the field is not grazed. If grazed, 3/4 of the land ownership costs should be allocated to the pasture and 1/4 allocated to the native warm-season grass seedbed. Ownership costs can be used for actual equipment ownership costs if owned machinery is used instead of custom operators.  </t>
    </r>
  </si>
  <si>
    <r>
      <rPr>
        <b/>
        <sz val="9"/>
        <rFont val="Segoe UI"/>
        <family val="2"/>
        <scheme val="minor"/>
      </rPr>
      <t>Description:</t>
    </r>
    <r>
      <rPr>
        <sz val="9"/>
        <rFont val="Segoe UI"/>
        <family val="2"/>
        <scheme val="minor"/>
      </rPr>
      <t xml:space="preserve"> The seeding process will begin with fertilizing the field to be sown with nutrients. Fertility rates per lab recommendations based on prior fall soil test and yield expectations. Fertilizer application, chemical application, seeding and burning will be performed by a custom operator. Ownership costs can be used for actual equipment ownership costs if owned machinery is used instead of custom operators. Land ownership cost can either be the known land cash rental rate or approximated at 1.5% of pasture land market value.</t>
    </r>
  </si>
  <si>
    <r>
      <rPr>
        <b/>
        <sz val="9"/>
        <rFont val="Segoe UI"/>
        <family val="2"/>
        <scheme val="minor"/>
      </rPr>
      <t>Description:</t>
    </r>
    <r>
      <rPr>
        <sz val="9"/>
        <rFont val="Segoe UI"/>
        <family val="2"/>
        <scheme val="minor"/>
      </rPr>
      <t xml:space="preserve"> The native warm-season grass blend will be established enough to harvest full yield potential. Fertilizer is applied per soil test recommendation to help improve stand vigor and increase yield. Harvest intervals for maximum quality and yield occur on about July 1 and September 1 if a second cutting is taken. Pasture or hay harvest stops 45 days before the estimated first frost. </t>
    </r>
  </si>
  <si>
    <t>Eastern Gamagrass Enterprise Budget</t>
  </si>
  <si>
    <t xml:space="preserve">Eastern Gamagrass, Dormant Season Planting </t>
  </si>
  <si>
    <r>
      <rPr>
        <b/>
        <sz val="9"/>
        <rFont val="Segoe UI"/>
        <family val="2"/>
        <scheme val="minor"/>
      </rPr>
      <t>Description:</t>
    </r>
    <r>
      <rPr>
        <sz val="9"/>
        <rFont val="Segoe UI"/>
        <family val="2"/>
        <scheme val="minor"/>
      </rPr>
      <t xml:space="preserve"> The seeding process begins with no-tilling the eastern gamagrass during the dormant (winter) season. Fertility rates per lab recommendations based on prior fall soil test. Fertilizer application, chemical application, seeding and burning will be performed by a custom operator. Ownership costs can be used for actual equipment ownership costs if owned machinery is used instead of custom operators. Land ownership cost can either be the known land cash rental rate or approximated at 1.5% of pasture land market value.</t>
    </r>
  </si>
  <si>
    <r>
      <rPr>
        <b/>
        <sz val="9"/>
        <rFont val="Segoe UI"/>
        <family val="2"/>
        <scheme val="minor"/>
      </rPr>
      <t>Description:</t>
    </r>
    <r>
      <rPr>
        <sz val="9"/>
        <rFont val="Segoe UI"/>
        <family val="2"/>
        <scheme val="minor"/>
      </rPr>
      <t xml:space="preserve"> Following the establishment year eastern gamagrass will be established enough to harvest half normal yield potential. Fertilizer is applied to help improve stand vigor and increase yield. Harvest intervals for maximum quality and yield occur on about July 1 and September 1 if a second cutting is taken. Pasture or hay harvest stops 45 days before the estimated first frost. </t>
    </r>
  </si>
  <si>
    <r>
      <rPr>
        <b/>
        <sz val="9"/>
        <rFont val="Segoe UI"/>
        <family val="2"/>
        <scheme val="minor"/>
      </rPr>
      <t>Description:</t>
    </r>
    <r>
      <rPr>
        <sz val="9"/>
        <rFont val="Segoe UI"/>
        <family val="2"/>
        <scheme val="minor"/>
      </rPr>
      <t xml:space="preserve"> Eastern gamagrass stand will be established enough for full yield potential. Fertilizer is applied to help improve stand vigor and increase yield, with 50 pounds of nitrogen applied in late spring, then again after cutting. Harvest intervals for maximum quality and yield occur on about July 1 and September 1 if a second cutting is taken. Pasture or hay harvest stops 45 days before the estimated first frost. </t>
    </r>
  </si>
  <si>
    <r>
      <rPr>
        <b/>
        <sz val="9"/>
        <rFont val="Segoe UI"/>
        <family val="2"/>
        <scheme val="minor"/>
      </rPr>
      <t xml:space="preserve">Description: </t>
    </r>
    <r>
      <rPr>
        <sz val="9"/>
        <rFont val="Segoe UI"/>
        <family val="2"/>
        <scheme val="minor"/>
      </rPr>
      <t>The following budget summarizes the establishment and production of eastern gamagrass primarily for hay. Fertilizer is applied per soil test recommendation. Harvest intervals are estimated to occur on about July 1 and September 1 if a second cutting is taken. Pasture or hay harvest stops 45 days before the estimated first frost. An animal unit month is defined as 30 days of carrying capacity for a 1,000 pounds of grazing animals.</t>
    </r>
  </si>
  <si>
    <r>
      <t xml:space="preserve">    Custom mowing</t>
    </r>
    <r>
      <rPr>
        <vertAlign val="superscript"/>
        <sz val="11"/>
        <rFont val="Segoe UI"/>
        <family val="2"/>
        <scheme val="minor"/>
      </rPr>
      <t>1</t>
    </r>
    <r>
      <rPr>
        <sz val="11"/>
        <rFont val="Segoe UI"/>
        <family val="2"/>
        <scheme val="minor"/>
      </rPr>
      <t xml:space="preserve"> (rotary cutter)</t>
    </r>
  </si>
  <si>
    <r>
      <rPr>
        <i/>
        <vertAlign val="superscript"/>
        <sz val="8"/>
        <rFont val="Segoe UI"/>
        <family val="2"/>
        <scheme val="minor"/>
      </rPr>
      <t xml:space="preserve">1. </t>
    </r>
    <r>
      <rPr>
        <i/>
        <sz val="8"/>
        <rFont val="Segoe UI"/>
        <family val="2"/>
        <scheme val="minor"/>
      </rPr>
      <t xml:space="preserve">Mow, burn or 2,4-D are weed control alternatives.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</si>
</sst>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m/d/yyyy;@"/>
    <numFmt numFmtId="165" formatCode="0.0%"/>
    <numFmt numFmtId="166" formatCode="_(* #,##0_);_(* \(#,##0\);_(* &quot;-&quot;??_);_(@_)"/>
    <numFmt numFmtId="167" formatCode="&quot;$&quot;#,##0.00"/>
    <numFmt numFmtId="168" formatCode="0.000000"/>
  </numFmts>
  <fonts count="43">
    <font>
      <sz val="11"/>
      <color theme="1"/>
      <name val="Segoe UI"/>
      <family val="2"/>
      <scheme val="minor"/>
    </font>
    <font>
      <sz val="11"/>
      <color theme="1"/>
      <name val="Segoe UI"/>
      <family val="2"/>
      <scheme val="minor"/>
    </font>
    <font>
      <sz val="10"/>
      <name val="TimesNewRomanPS"/>
    </font>
    <font>
      <sz val="10"/>
      <name val="Verdana"/>
      <family val="2"/>
    </font>
    <font>
      <b/>
      <sz val="10"/>
      <name val="Verdana"/>
      <family val="2"/>
    </font>
    <font>
      <sz val="9"/>
      <color theme="1"/>
      <name val="Segoe UI"/>
      <family val="2"/>
      <scheme val="minor"/>
    </font>
    <font>
      <b/>
      <sz val="11"/>
      <color rgb="FF3F3F3F"/>
      <name val="Segoe UI"/>
      <family val="2"/>
      <scheme val="minor"/>
    </font>
    <font>
      <b/>
      <sz val="11"/>
      <color theme="1"/>
      <name val="Segoe UI"/>
      <family val="2"/>
      <scheme val="minor"/>
    </font>
    <font>
      <sz val="10"/>
      <color theme="0"/>
      <name val="Verdana"/>
      <family val="2"/>
    </font>
    <font>
      <sz val="10"/>
      <color theme="1"/>
      <name val="Segoe UI"/>
      <family val="2"/>
    </font>
    <font>
      <sz val="11"/>
      <color theme="1"/>
      <name val="Segoe UI"/>
      <family val="2"/>
    </font>
    <font>
      <b/>
      <sz val="14"/>
      <color rgb="FFF1B82D"/>
      <name val="Segoe UI"/>
      <family val="2"/>
    </font>
    <font>
      <b/>
      <sz val="11"/>
      <color theme="1"/>
      <name val="Segoe UI"/>
      <family val="2"/>
    </font>
    <font>
      <sz val="12"/>
      <color theme="1"/>
      <name val="Segoe UI"/>
      <family val="2"/>
    </font>
    <font>
      <b/>
      <u/>
      <sz val="11"/>
      <color theme="1"/>
      <name val="Segoe UI"/>
      <family val="2"/>
    </font>
    <font>
      <b/>
      <u/>
      <sz val="12"/>
      <color theme="1"/>
      <name val="Segoe UI"/>
      <family val="2"/>
    </font>
    <font>
      <u/>
      <sz val="11"/>
      <color theme="1"/>
      <name val="Segoe UI"/>
      <family val="2"/>
    </font>
    <font>
      <b/>
      <sz val="9.5"/>
      <color rgb="FF3F3F3F"/>
      <name val="Segoe UI"/>
      <family val="2"/>
    </font>
    <font>
      <sz val="9"/>
      <color rgb="FF3F3F3F"/>
      <name val="Segoe UI"/>
      <family val="2"/>
    </font>
    <font>
      <sz val="9"/>
      <color theme="1"/>
      <name val="Segoe UI"/>
      <family val="2"/>
    </font>
    <font>
      <b/>
      <sz val="14"/>
      <color rgb="FFF1B82D"/>
      <name val="Segoe UI Black"/>
      <family val="2"/>
      <scheme val="major"/>
    </font>
    <font>
      <b/>
      <sz val="10"/>
      <name val="Segoe UI"/>
      <family val="2"/>
      <scheme val="minor"/>
    </font>
    <font>
      <sz val="9"/>
      <name val="Segoe UI"/>
      <family val="2"/>
      <scheme val="minor"/>
    </font>
    <font>
      <sz val="10"/>
      <name val="Segoe UI"/>
      <family val="2"/>
      <scheme val="minor"/>
    </font>
    <font>
      <vertAlign val="subscript"/>
      <sz val="10"/>
      <name val="Segoe UI"/>
      <family val="2"/>
      <scheme val="minor"/>
    </font>
    <font>
      <sz val="12"/>
      <color theme="1"/>
      <name val="Segoe UI"/>
      <family val="2"/>
      <scheme val="minor"/>
    </font>
    <font>
      <b/>
      <sz val="12"/>
      <name val="Segoe UI"/>
      <family val="2"/>
      <scheme val="minor"/>
    </font>
    <font>
      <sz val="12"/>
      <name val="Segoe UI"/>
      <family val="2"/>
      <scheme val="minor"/>
    </font>
    <font>
      <b/>
      <sz val="12"/>
      <color theme="1"/>
      <name val="Segoe UI"/>
      <family val="2"/>
      <scheme val="minor"/>
    </font>
    <font>
      <i/>
      <sz val="12"/>
      <name val="Segoe UI"/>
      <family val="2"/>
      <scheme val="minor"/>
    </font>
    <font>
      <b/>
      <sz val="9"/>
      <name val="Segoe UI"/>
      <family val="2"/>
      <scheme val="minor"/>
    </font>
    <font>
      <i/>
      <sz val="8"/>
      <name val="Segoe UI"/>
      <family val="2"/>
      <scheme val="minor"/>
    </font>
    <font>
      <i/>
      <vertAlign val="superscript"/>
      <sz val="8"/>
      <name val="Segoe UI"/>
      <family val="2"/>
      <scheme val="minor"/>
    </font>
    <font>
      <b/>
      <sz val="12"/>
      <name val="Segoe UI Black"/>
      <family val="2"/>
      <scheme val="major"/>
    </font>
    <font>
      <b/>
      <sz val="12"/>
      <color rgb="FFF1B82D"/>
      <name val="Segoe UI Black"/>
      <family val="2"/>
      <scheme val="major"/>
    </font>
    <font>
      <sz val="12"/>
      <name val="Segoe UI Black"/>
      <family val="2"/>
      <scheme val="major"/>
    </font>
    <font>
      <b/>
      <sz val="11"/>
      <name val="Segoe UI"/>
      <family val="2"/>
      <scheme val="minor"/>
    </font>
    <font>
      <i/>
      <sz val="11"/>
      <name val="Segoe UI"/>
      <family val="2"/>
      <scheme val="minor"/>
    </font>
    <font>
      <sz val="11"/>
      <name val="Segoe UI"/>
      <family val="2"/>
      <scheme val="minor"/>
    </font>
    <font>
      <i/>
      <sz val="9"/>
      <name val="Segoe UI"/>
      <family val="2"/>
      <scheme val="minor"/>
    </font>
    <font>
      <vertAlign val="subscript"/>
      <sz val="9"/>
      <name val="Segoe UI"/>
      <family val="2"/>
      <scheme val="minor"/>
    </font>
    <font>
      <b/>
      <u/>
      <sz val="11"/>
      <name val="Segoe UI"/>
      <family val="2"/>
      <scheme val="minor"/>
    </font>
    <font>
      <vertAlign val="superscript"/>
      <sz val="11"/>
      <name val="Segoe UI"/>
      <family val="2"/>
      <scheme val="minor"/>
    </font>
  </fonts>
  <fills count="7">
    <fill>
      <patternFill patternType="none"/>
    </fill>
    <fill>
      <patternFill patternType="gray125"/>
    </fill>
    <fill>
      <patternFill patternType="solid">
        <fgColor theme="2"/>
        <bgColor indexed="64"/>
      </patternFill>
    </fill>
    <fill>
      <patternFill patternType="solid">
        <fgColor rgb="FFF2F2F2"/>
      </patternFill>
    </fill>
    <fill>
      <patternFill patternType="solid">
        <fgColor theme="1"/>
        <bgColor indexed="64"/>
      </patternFill>
    </fill>
    <fill>
      <patternFill patternType="solid">
        <fgColor rgb="FFF1B82D"/>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6" fillId="3" borderId="15" applyNumberFormat="0" applyAlignment="0" applyProtection="0"/>
    <xf numFmtId="0" fontId="1" fillId="0" borderId="0"/>
  </cellStyleXfs>
  <cellXfs count="271">
    <xf numFmtId="0" fontId="0" fillId="0" borderId="0" xfId="0"/>
    <xf numFmtId="44" fontId="4" fillId="0" borderId="0" xfId="2" applyFont="1" applyFill="1" applyBorder="1" applyAlignment="1">
      <alignment horizontal="right"/>
    </xf>
    <xf numFmtId="44" fontId="3" fillId="0" borderId="0" xfId="2" applyFont="1" applyFill="1" applyBorder="1"/>
    <xf numFmtId="0" fontId="3" fillId="0" borderId="0" xfId="4" applyFont="1" applyAlignment="1">
      <alignment horizontal="left"/>
    </xf>
    <xf numFmtId="0" fontId="0" fillId="0" borderId="0" xfId="0" applyAlignment="1">
      <alignment horizontal="left"/>
    </xf>
    <xf numFmtId="44" fontId="0" fillId="0" borderId="0" xfId="2" applyFont="1"/>
    <xf numFmtId="44" fontId="2" fillId="0" borderId="0" xfId="2" applyFont="1" applyFill="1" applyBorder="1"/>
    <xf numFmtId="44" fontId="3" fillId="0" borderId="0" xfId="2" applyFont="1" applyFill="1" applyBorder="1" applyAlignment="1">
      <alignment horizontal="right"/>
    </xf>
    <xf numFmtId="0" fontId="7" fillId="0" borderId="0" xfId="0" applyFont="1"/>
    <xf numFmtId="44" fontId="2" fillId="0" borderId="0" xfId="2" quotePrefix="1" applyFont="1" applyFill="1" applyBorder="1"/>
    <xf numFmtId="0" fontId="10" fillId="6" borderId="0" xfId="6" applyFont="1" applyFill="1"/>
    <xf numFmtId="0" fontId="10" fillId="0" borderId="0" xfId="6" applyFont="1"/>
    <xf numFmtId="0" fontId="12" fillId="6" borderId="0" xfId="6" applyFont="1" applyFill="1"/>
    <xf numFmtId="0" fontId="12" fillId="6" borderId="0" xfId="6" applyFont="1" applyFill="1" applyAlignment="1">
      <alignment horizontal="left" indent="4"/>
    </xf>
    <xf numFmtId="0" fontId="13" fillId="6" borderId="0" xfId="6" applyFont="1" applyFill="1" applyAlignment="1">
      <alignment wrapText="1"/>
    </xf>
    <xf numFmtId="0" fontId="14" fillId="6" borderId="0" xfId="6" applyFont="1" applyFill="1" applyAlignment="1">
      <alignment horizontal="center"/>
    </xf>
    <xf numFmtId="0" fontId="15" fillId="6" borderId="0" xfId="6" applyFont="1" applyFill="1" applyAlignment="1">
      <alignment wrapText="1"/>
    </xf>
    <xf numFmtId="0" fontId="14" fillId="6" borderId="0" xfId="6" applyFont="1" applyFill="1"/>
    <xf numFmtId="0" fontId="16" fillId="6" borderId="0" xfId="6" applyFont="1" applyFill="1"/>
    <xf numFmtId="0" fontId="10" fillId="6" borderId="0" xfId="6" applyFont="1" applyFill="1" applyAlignment="1">
      <alignment horizontal="center"/>
    </xf>
    <xf numFmtId="0" fontId="13" fillId="6" borderId="0" xfId="6" applyFont="1" applyFill="1" applyAlignment="1">
      <alignment horizontal="left" wrapText="1"/>
    </xf>
    <xf numFmtId="0" fontId="9" fillId="6" borderId="0" xfId="6" applyFont="1" applyFill="1" applyAlignment="1">
      <alignment vertical="top"/>
    </xf>
    <xf numFmtId="0" fontId="19" fillId="6" borderId="0" xfId="6" applyFont="1" applyFill="1" applyAlignment="1">
      <alignment vertical="top"/>
    </xf>
    <xf numFmtId="0" fontId="18" fillId="6" borderId="0" xfId="5" applyFont="1" applyFill="1" applyBorder="1" applyAlignment="1"/>
    <xf numFmtId="0" fontId="17" fillId="6" borderId="0" xfId="5" applyFont="1" applyFill="1" applyBorder="1" applyAlignment="1">
      <alignment horizontal="left"/>
    </xf>
    <xf numFmtId="0" fontId="23" fillId="0" borderId="7" xfId="4" applyFont="1" applyBorder="1" applyAlignment="1">
      <alignment horizontal="left"/>
    </xf>
    <xf numFmtId="0" fontId="23" fillId="0" borderId="0" xfId="4" applyFont="1" applyAlignment="1">
      <alignment horizontal="left"/>
    </xf>
    <xf numFmtId="0" fontId="23" fillId="0" borderId="7" xfId="4" quotePrefix="1" applyFont="1" applyBorder="1" applyAlignment="1">
      <alignment horizontal="left"/>
    </xf>
    <xf numFmtId="0" fontId="25" fillId="0" borderId="5" xfId="0" applyFont="1" applyBorder="1"/>
    <xf numFmtId="0" fontId="26" fillId="0" borderId="0" xfId="4" applyFont="1" applyAlignment="1">
      <alignment horizontal="center"/>
    </xf>
    <xf numFmtId="0" fontId="26" fillId="0" borderId="6" xfId="4" applyFont="1" applyBorder="1" applyAlignment="1">
      <alignment horizontal="center"/>
    </xf>
    <xf numFmtId="0" fontId="27" fillId="0" borderId="10" xfId="4" applyFont="1" applyBorder="1" applyAlignment="1">
      <alignment horizontal="left"/>
    </xf>
    <xf numFmtId="0" fontId="27" fillId="0" borderId="9" xfId="4" applyFont="1" applyBorder="1" applyAlignment="1">
      <alignment horizontal="left"/>
    </xf>
    <xf numFmtId="0" fontId="27" fillId="0" borderId="5" xfId="4" applyFont="1" applyBorder="1" applyAlignment="1">
      <alignment horizontal="left"/>
    </xf>
    <xf numFmtId="0" fontId="26" fillId="0" borderId="2" xfId="4" applyFont="1" applyBorder="1"/>
    <xf numFmtId="0" fontId="26" fillId="0" borderId="4" xfId="4" applyFont="1" applyBorder="1" applyAlignment="1">
      <alignment horizontal="center"/>
    </xf>
    <xf numFmtId="0" fontId="23" fillId="0" borderId="11" xfId="4" applyFont="1" applyBorder="1" applyAlignment="1">
      <alignment horizontal="left"/>
    </xf>
    <xf numFmtId="4" fontId="27" fillId="2" borderId="12" xfId="2" applyNumberFormat="1" applyFont="1" applyFill="1" applyBorder="1" applyAlignment="1" applyProtection="1">
      <alignment horizontal="right"/>
      <protection locked="0"/>
    </xf>
    <xf numFmtId="4" fontId="27" fillId="2" borderId="8" xfId="2" applyNumberFormat="1" applyFont="1" applyFill="1" applyBorder="1" applyProtection="1">
      <protection locked="0"/>
    </xf>
    <xf numFmtId="4" fontId="27" fillId="2" borderId="12" xfId="2" applyNumberFormat="1" applyFont="1" applyFill="1" applyBorder="1" applyProtection="1">
      <protection locked="0"/>
    </xf>
    <xf numFmtId="4" fontId="27" fillId="2" borderId="6" xfId="2" applyNumberFormat="1" applyFont="1" applyFill="1" applyBorder="1" applyProtection="1">
      <protection locked="0"/>
    </xf>
    <xf numFmtId="0" fontId="23" fillId="0" borderId="11" xfId="4" quotePrefix="1" applyFont="1" applyBorder="1" applyAlignment="1">
      <alignment horizontal="left"/>
    </xf>
    <xf numFmtId="0" fontId="26" fillId="0" borderId="1" xfId="4" applyFont="1" applyBorder="1"/>
    <xf numFmtId="44" fontId="23" fillId="0" borderId="0" xfId="2" applyFont="1" applyFill="1" applyBorder="1" applyProtection="1"/>
    <xf numFmtId="165" fontId="23" fillId="0" borderId="0" xfId="3" applyNumberFormat="1" applyFont="1" applyFill="1" applyBorder="1" applyAlignment="1" applyProtection="1"/>
    <xf numFmtId="7" fontId="23" fillId="0" borderId="0" xfId="2" applyNumberFormat="1" applyFont="1" applyFill="1" applyBorder="1" applyAlignment="1" applyProtection="1">
      <alignment horizontal="right"/>
    </xf>
    <xf numFmtId="44" fontId="21" fillId="0" borderId="0" xfId="2" applyFont="1" applyFill="1" applyBorder="1" applyAlignment="1" applyProtection="1">
      <alignment horizontal="right"/>
    </xf>
    <xf numFmtId="44" fontId="21" fillId="0" borderId="0" xfId="2" applyFont="1" applyFill="1" applyBorder="1" applyProtection="1"/>
    <xf numFmtId="0" fontId="38" fillId="2" borderId="0" xfId="4" applyFont="1" applyFill="1" applyProtection="1">
      <protection locked="0"/>
    </xf>
    <xf numFmtId="168" fontId="38" fillId="2" borderId="5" xfId="4" applyNumberFormat="1" applyFont="1" applyFill="1" applyBorder="1" applyAlignment="1" applyProtection="1">
      <alignment horizontal="left" indent="2"/>
      <protection locked="0"/>
    </xf>
    <xf numFmtId="2" fontId="38" fillId="2" borderId="5" xfId="4" applyNumberFormat="1" applyFont="1" applyFill="1" applyBorder="1" applyAlignment="1" applyProtection="1">
      <alignment horizontal="left" indent="2"/>
      <protection locked="0"/>
    </xf>
    <xf numFmtId="7" fontId="38" fillId="0" borderId="0" xfId="2" applyNumberFormat="1" applyFont="1" applyBorder="1" applyProtection="1"/>
    <xf numFmtId="43" fontId="38" fillId="2" borderId="0" xfId="1" applyFont="1" applyFill="1" applyBorder="1" applyProtection="1">
      <protection locked="0"/>
    </xf>
    <xf numFmtId="7" fontId="38" fillId="2" borderId="6" xfId="2" applyNumberFormat="1" applyFont="1" applyFill="1" applyBorder="1" applyProtection="1">
      <protection locked="0"/>
    </xf>
    <xf numFmtId="165" fontId="38" fillId="0" borderId="0" xfId="3" applyNumberFormat="1" applyFont="1" applyFill="1" applyBorder="1" applyAlignment="1" applyProtection="1"/>
    <xf numFmtId="44" fontId="36" fillId="0" borderId="6" xfId="2" applyFont="1" applyBorder="1" applyAlignment="1" applyProtection="1">
      <alignment horizontal="right"/>
    </xf>
    <xf numFmtId="7" fontId="38" fillId="0" borderId="6" xfId="2" applyNumberFormat="1" applyFont="1" applyFill="1" applyBorder="1" applyAlignment="1" applyProtection="1">
      <alignment horizontal="right"/>
    </xf>
    <xf numFmtId="165" fontId="38" fillId="0" borderId="2" xfId="3" applyNumberFormat="1" applyFont="1" applyFill="1" applyBorder="1" applyAlignment="1" applyProtection="1"/>
    <xf numFmtId="7" fontId="38" fillId="0" borderId="11" xfId="2" applyNumberFormat="1" applyFont="1" applyBorder="1" applyProtection="1"/>
    <xf numFmtId="7" fontId="38" fillId="0" borderId="7" xfId="2" applyNumberFormat="1" applyFont="1" applyBorder="1" applyProtection="1"/>
    <xf numFmtId="4" fontId="38" fillId="0" borderId="0" xfId="2" applyNumberFormat="1" applyFont="1" applyBorder="1" applyProtection="1"/>
    <xf numFmtId="40" fontId="36" fillId="0" borderId="6" xfId="2" applyNumberFormat="1" applyFont="1" applyBorder="1" applyProtection="1"/>
    <xf numFmtId="39" fontId="38" fillId="2" borderId="6" xfId="2" applyNumberFormat="1" applyFont="1" applyFill="1" applyBorder="1" applyAlignment="1" applyProtection="1">
      <alignment horizontal="right"/>
      <protection locked="0"/>
    </xf>
    <xf numFmtId="39" fontId="38" fillId="0" borderId="8" xfId="2" applyNumberFormat="1" applyFont="1" applyFill="1" applyBorder="1" applyAlignment="1" applyProtection="1">
      <alignment horizontal="right"/>
    </xf>
    <xf numFmtId="39" fontId="38" fillId="0" borderId="6" xfId="2" applyNumberFormat="1" applyFont="1" applyFill="1" applyBorder="1" applyAlignment="1" applyProtection="1">
      <alignment horizontal="right"/>
    </xf>
    <xf numFmtId="40" fontId="38" fillId="0" borderId="6" xfId="2" applyNumberFormat="1" applyFont="1" applyBorder="1" applyProtection="1"/>
    <xf numFmtId="40" fontId="38" fillId="0" borderId="8" xfId="2" applyNumberFormat="1" applyFont="1" applyBorder="1" applyProtection="1"/>
    <xf numFmtId="40" fontId="38" fillId="2" borderId="6" xfId="2" applyNumberFormat="1" applyFont="1" applyFill="1" applyBorder="1" applyProtection="1">
      <protection locked="0"/>
    </xf>
    <xf numFmtId="40" fontId="38" fillId="0" borderId="8" xfId="2" applyNumberFormat="1" applyFont="1" applyFill="1" applyBorder="1" applyAlignment="1" applyProtection="1">
      <alignment horizontal="right"/>
    </xf>
    <xf numFmtId="44" fontId="38" fillId="0" borderId="0" xfId="2" applyFont="1" applyBorder="1" applyProtection="1"/>
    <xf numFmtId="44" fontId="36" fillId="0" borderId="0" xfId="2" applyFont="1" applyBorder="1" applyProtection="1"/>
    <xf numFmtId="1" fontId="38" fillId="2" borderId="0" xfId="4" applyNumberFormat="1" applyFont="1" applyFill="1" applyProtection="1">
      <protection locked="0"/>
    </xf>
    <xf numFmtId="44" fontId="38" fillId="0" borderId="0" xfId="2" applyFont="1" applyFill="1" applyBorder="1" applyProtection="1"/>
    <xf numFmtId="44" fontId="36" fillId="0" borderId="6" xfId="2" applyFont="1" applyFill="1" applyBorder="1" applyAlignment="1" applyProtection="1">
      <alignment horizontal="right"/>
    </xf>
    <xf numFmtId="7" fontId="38" fillId="0" borderId="0" xfId="2" applyNumberFormat="1" applyFont="1" applyFill="1" applyBorder="1" applyProtection="1"/>
    <xf numFmtId="7" fontId="38" fillId="0" borderId="0" xfId="2" applyNumberFormat="1" applyFont="1" applyFill="1" applyBorder="1" applyAlignment="1" applyProtection="1">
      <alignment horizontal="right"/>
    </xf>
    <xf numFmtId="44" fontId="36" fillId="0" borderId="0" xfId="2" applyFont="1" applyFill="1" applyBorder="1" applyAlignment="1" applyProtection="1">
      <alignment horizontal="right"/>
    </xf>
    <xf numFmtId="40" fontId="38" fillId="0" borderId="12" xfId="2" applyNumberFormat="1" applyFont="1" applyBorder="1" applyProtection="1"/>
    <xf numFmtId="40" fontId="38" fillId="0" borderId="0" xfId="2" applyNumberFormat="1" applyFont="1" applyBorder="1" applyProtection="1"/>
    <xf numFmtId="40" fontId="36" fillId="0" borderId="6" xfId="2" applyNumberFormat="1" applyFont="1" applyBorder="1" applyAlignment="1" applyProtection="1">
      <alignment horizontal="right"/>
    </xf>
    <xf numFmtId="40" fontId="38" fillId="2" borderId="6" xfId="2" applyNumberFormat="1" applyFont="1" applyFill="1" applyBorder="1" applyAlignment="1" applyProtection="1">
      <alignment horizontal="right"/>
      <protection locked="0"/>
    </xf>
    <xf numFmtId="40" fontId="38" fillId="0" borderId="6" xfId="2" applyNumberFormat="1" applyFont="1" applyFill="1" applyBorder="1" applyAlignment="1" applyProtection="1">
      <alignment horizontal="right"/>
    </xf>
    <xf numFmtId="40" fontId="36" fillId="0" borderId="11" xfId="2" applyNumberFormat="1" applyFont="1" applyBorder="1" applyProtection="1"/>
    <xf numFmtId="40" fontId="36" fillId="0" borderId="0" xfId="2" applyNumberFormat="1" applyFont="1" applyBorder="1" applyProtection="1"/>
    <xf numFmtId="40" fontId="36" fillId="0" borderId="7" xfId="2" applyNumberFormat="1" applyFont="1" applyBorder="1" applyProtection="1"/>
    <xf numFmtId="3" fontId="38" fillId="2" borderId="0" xfId="4" applyNumberFormat="1" applyFont="1" applyFill="1" applyProtection="1">
      <protection locked="0"/>
    </xf>
    <xf numFmtId="40" fontId="38" fillId="0" borderId="7" xfId="2" applyNumberFormat="1" applyFont="1" applyBorder="1" applyProtection="1"/>
    <xf numFmtId="40" fontId="38" fillId="0" borderId="6" xfId="2" applyNumberFormat="1" applyFont="1" applyFill="1" applyBorder="1" applyProtection="1"/>
    <xf numFmtId="40" fontId="38" fillId="0" borderId="0" xfId="2" applyNumberFormat="1" applyFont="1" applyFill="1" applyBorder="1" applyProtection="1"/>
    <xf numFmtId="40" fontId="38" fillId="0" borderId="0" xfId="2" applyNumberFormat="1" applyFont="1" applyFill="1" applyBorder="1" applyAlignment="1" applyProtection="1">
      <alignment horizontal="right"/>
    </xf>
    <xf numFmtId="40" fontId="36" fillId="0" borderId="0" xfId="2" applyNumberFormat="1" applyFont="1" applyFill="1" applyBorder="1" applyAlignment="1" applyProtection="1">
      <alignment horizontal="right"/>
    </xf>
    <xf numFmtId="40" fontId="36" fillId="0" borderId="8" xfId="2" applyNumberFormat="1" applyFont="1" applyFill="1" applyBorder="1" applyAlignment="1" applyProtection="1">
      <alignment horizontal="right"/>
    </xf>
    <xf numFmtId="40" fontId="36" fillId="0" borderId="6" xfId="2" applyNumberFormat="1" applyFont="1" applyFill="1" applyBorder="1" applyAlignment="1" applyProtection="1">
      <alignment horizontal="right"/>
    </xf>
    <xf numFmtId="40" fontId="38" fillId="0" borderId="7" xfId="2" applyNumberFormat="1" applyFont="1" applyFill="1" applyBorder="1" applyAlignment="1" applyProtection="1">
      <alignment horizontal="right"/>
    </xf>
    <xf numFmtId="40" fontId="36" fillId="0" borderId="11" xfId="2" applyNumberFormat="1" applyFont="1" applyFill="1" applyBorder="1" applyAlignment="1" applyProtection="1">
      <alignment horizontal="right"/>
    </xf>
    <xf numFmtId="40" fontId="36" fillId="0" borderId="12" xfId="2" applyNumberFormat="1" applyFont="1" applyFill="1" applyBorder="1" applyAlignment="1" applyProtection="1">
      <alignment horizontal="right"/>
    </xf>
    <xf numFmtId="40" fontId="36" fillId="0" borderId="7" xfId="2" applyNumberFormat="1" applyFont="1" applyFill="1" applyBorder="1" applyAlignment="1" applyProtection="1">
      <alignment horizontal="right"/>
    </xf>
    <xf numFmtId="0" fontId="38" fillId="2" borderId="5" xfId="4" applyFont="1" applyFill="1" applyBorder="1" applyAlignment="1" applyProtection="1">
      <alignment horizontal="left" indent="2"/>
      <protection locked="0"/>
    </xf>
    <xf numFmtId="1" fontId="38" fillId="2" borderId="0" xfId="4" quotePrefix="1" applyNumberFormat="1" applyFont="1" applyFill="1" applyProtection="1">
      <protection locked="0"/>
    </xf>
    <xf numFmtId="7" fontId="38" fillId="0" borderId="0" xfId="2" applyNumberFormat="1" applyFont="1" applyBorder="1" applyAlignment="1" applyProtection="1">
      <alignment horizontal="right"/>
    </xf>
    <xf numFmtId="44" fontId="36" fillId="0" borderId="0" xfId="2" applyFont="1" applyBorder="1" applyAlignment="1" applyProtection="1">
      <alignment horizontal="right"/>
    </xf>
    <xf numFmtId="166" fontId="38" fillId="2" borderId="0" xfId="1" applyNumberFormat="1" applyFont="1" applyFill="1" applyBorder="1" applyProtection="1">
      <protection locked="0"/>
    </xf>
    <xf numFmtId="7" fontId="38" fillId="0" borderId="0" xfId="2" applyNumberFormat="1" applyFont="1" applyFill="1" applyBorder="1" applyAlignment="1" applyProtection="1">
      <alignment horizontal="left"/>
    </xf>
    <xf numFmtId="40" fontId="38" fillId="0" borderId="8" xfId="2" applyNumberFormat="1" applyFont="1" applyBorder="1" applyAlignment="1" applyProtection="1">
      <alignment horizontal="right"/>
    </xf>
    <xf numFmtId="40" fontId="38" fillId="0" borderId="11" xfId="2" applyNumberFormat="1" applyFont="1" applyBorder="1" applyProtection="1"/>
    <xf numFmtId="39" fontId="36" fillId="0" borderId="11" xfId="2" applyNumberFormat="1" applyFont="1" applyBorder="1" applyProtection="1"/>
    <xf numFmtId="39" fontId="36" fillId="0" borderId="0" xfId="2" applyNumberFormat="1" applyFont="1" applyBorder="1" applyProtection="1"/>
    <xf numFmtId="39" fontId="36" fillId="0" borderId="7" xfId="2" applyNumberFormat="1" applyFont="1" applyBorder="1" applyProtection="1"/>
    <xf numFmtId="0" fontId="38" fillId="0" borderId="0" xfId="0" applyFont="1"/>
    <xf numFmtId="0" fontId="2" fillId="0" borderId="0" xfId="4" applyAlignment="1">
      <alignment horizontal="left"/>
    </xf>
    <xf numFmtId="2" fontId="3" fillId="0" borderId="0" xfId="4" applyNumberFormat="1" applyFont="1" applyAlignment="1">
      <alignment horizontal="left" indent="2"/>
    </xf>
    <xf numFmtId="0" fontId="2" fillId="0" borderId="0" xfId="4" quotePrefix="1" applyAlignment="1">
      <alignment horizontal="left"/>
    </xf>
    <xf numFmtId="2" fontId="3" fillId="0" borderId="0" xfId="4" applyNumberFormat="1" applyFont="1" applyAlignment="1" applyProtection="1">
      <alignment horizontal="left" indent="2"/>
      <protection hidden="1"/>
    </xf>
    <xf numFmtId="0" fontId="38" fillId="0" borderId="0" xfId="0" applyFont="1" applyProtection="1">
      <protection hidden="1"/>
    </xf>
    <xf numFmtId="0" fontId="38" fillId="0" borderId="0" xfId="0" applyFont="1" applyAlignment="1" applyProtection="1">
      <alignment horizontal="left"/>
      <protection hidden="1"/>
    </xf>
    <xf numFmtId="0" fontId="38" fillId="0" borderId="0" xfId="0" quotePrefix="1" applyFont="1" applyAlignment="1">
      <alignment horizontal="left"/>
    </xf>
    <xf numFmtId="0" fontId="38" fillId="0" borderId="0" xfId="0" applyFont="1" applyAlignment="1">
      <alignment horizontal="left"/>
    </xf>
    <xf numFmtId="0" fontId="8" fillId="0" borderId="0" xfId="4" applyFont="1" applyAlignment="1">
      <alignment horizontal="left"/>
    </xf>
    <xf numFmtId="44" fontId="8" fillId="0" borderId="0" xfId="2" applyFont="1" applyFill="1" applyBorder="1"/>
    <xf numFmtId="0" fontId="23" fillId="0" borderId="0" xfId="4" quotePrefix="1" applyFont="1" applyAlignment="1">
      <alignment horizontal="left"/>
    </xf>
    <xf numFmtId="0" fontId="27" fillId="2" borderId="5" xfId="4" applyFont="1" applyFill="1" applyBorder="1" applyAlignment="1" applyProtection="1">
      <alignment horizontal="left"/>
      <protection locked="0"/>
    </xf>
    <xf numFmtId="0" fontId="27" fillId="2" borderId="9" xfId="4" applyFont="1" applyFill="1" applyBorder="1" applyAlignment="1" applyProtection="1">
      <alignment horizontal="left"/>
      <protection locked="0"/>
    </xf>
    <xf numFmtId="2" fontId="23" fillId="0" borderId="0" xfId="4" applyNumberFormat="1" applyFont="1" applyAlignment="1">
      <alignment horizontal="right"/>
    </xf>
    <xf numFmtId="0" fontId="36" fillId="0" borderId="0" xfId="4" applyFont="1"/>
    <xf numFmtId="0" fontId="38" fillId="0" borderId="0" xfId="4" applyFont="1" applyAlignment="1">
      <alignment horizontal="center"/>
    </xf>
    <xf numFmtId="4" fontId="38" fillId="0" borderId="0" xfId="4" applyNumberFormat="1" applyFont="1"/>
    <xf numFmtId="0" fontId="33" fillId="0" borderId="0" xfId="4" applyFont="1" applyAlignment="1">
      <alignment horizontal="left"/>
    </xf>
    <xf numFmtId="0" fontId="23" fillId="0" borderId="0" xfId="4" applyFont="1" applyAlignment="1">
      <alignment horizontal="right"/>
    </xf>
    <xf numFmtId="0" fontId="23" fillId="0" borderId="0" xfId="4" applyFont="1"/>
    <xf numFmtId="164" fontId="23" fillId="0" borderId="0" xfId="4" applyNumberFormat="1" applyFont="1" applyAlignment="1">
      <alignment horizontal="right"/>
    </xf>
    <xf numFmtId="2" fontId="23" fillId="0" borderId="0" xfId="4" applyNumberFormat="1" applyFont="1" applyAlignment="1">
      <alignment horizontal="left"/>
    </xf>
    <xf numFmtId="0" fontId="29" fillId="0" borderId="0" xfId="4" applyFont="1" applyAlignment="1">
      <alignment horizontal="left"/>
    </xf>
    <xf numFmtId="0" fontId="1" fillId="0" borderId="0" xfId="0" applyFont="1"/>
    <xf numFmtId="2" fontId="21" fillId="0" borderId="0" xfId="4" applyNumberFormat="1" applyFont="1" applyAlignment="1">
      <alignment horizontal="right"/>
    </xf>
    <xf numFmtId="0" fontId="21" fillId="0" borderId="0" xfId="4" applyFont="1" applyAlignment="1">
      <alignment horizontal="center"/>
    </xf>
    <xf numFmtId="0" fontId="27" fillId="0" borderId="0" xfId="4" applyFont="1"/>
    <xf numFmtId="0" fontId="33" fillId="0" borderId="0" xfId="4" applyFont="1" applyAlignment="1">
      <alignment horizontal="center"/>
    </xf>
    <xf numFmtId="0" fontId="21" fillId="0" borderId="10" xfId="4" applyFont="1" applyBorder="1" applyAlignment="1">
      <alignment horizontal="center"/>
    </xf>
    <xf numFmtId="0" fontId="21" fillId="0" borderId="11" xfId="4" applyFont="1" applyBorder="1" applyAlignment="1">
      <alignment horizontal="center"/>
    </xf>
    <xf numFmtId="0" fontId="21" fillId="0" borderId="12" xfId="4" applyFont="1" applyBorder="1" applyAlignment="1">
      <alignment horizontal="center"/>
    </xf>
    <xf numFmtId="0" fontId="21" fillId="0" borderId="1" xfId="4" applyFont="1" applyBorder="1" applyAlignment="1">
      <alignment horizontal="center"/>
    </xf>
    <xf numFmtId="0" fontId="21" fillId="0" borderId="2" xfId="4" applyFont="1" applyBorder="1" applyAlignment="1">
      <alignment horizontal="center"/>
    </xf>
    <xf numFmtId="0" fontId="21" fillId="0" borderId="4" xfId="4" applyFont="1" applyBorder="1" applyAlignment="1">
      <alignment horizontal="center"/>
    </xf>
    <xf numFmtId="0" fontId="23" fillId="0" borderId="6" xfId="4" applyFont="1" applyBorder="1"/>
    <xf numFmtId="0" fontId="22" fillId="0" borderId="0" xfId="4" applyFont="1" applyAlignment="1">
      <alignment horizontal="left" vertical="top" wrapText="1"/>
    </xf>
    <xf numFmtId="0" fontId="36" fillId="0" borderId="1" xfId="4" applyFont="1" applyBorder="1"/>
    <xf numFmtId="0" fontId="36" fillId="0" borderId="2" xfId="4" applyFont="1" applyBorder="1" applyAlignment="1">
      <alignment horizontal="left"/>
    </xf>
    <xf numFmtId="0" fontId="36" fillId="0" borderId="2" xfId="4" applyFont="1" applyBorder="1" applyAlignment="1">
      <alignment horizontal="center"/>
    </xf>
    <xf numFmtId="0" fontId="36" fillId="0" borderId="4" xfId="4" applyFont="1" applyBorder="1" applyAlignment="1">
      <alignment horizontal="center"/>
    </xf>
    <xf numFmtId="0" fontId="37" fillId="0" borderId="0" xfId="4" applyFont="1" applyAlignment="1">
      <alignment horizontal="center"/>
    </xf>
    <xf numFmtId="0" fontId="41" fillId="0" borderId="10" xfId="4" applyFont="1" applyBorder="1"/>
    <xf numFmtId="0" fontId="39" fillId="0" borderId="11" xfId="4" applyFont="1" applyBorder="1" applyAlignment="1">
      <alignment horizontal="center"/>
    </xf>
    <xf numFmtId="0" fontId="37" fillId="0" borderId="11" xfId="4" applyFont="1" applyBorder="1" applyAlignment="1">
      <alignment horizontal="center"/>
    </xf>
    <xf numFmtId="0" fontId="37" fillId="0" borderId="12" xfId="4" applyFont="1" applyBorder="1" applyAlignment="1">
      <alignment horizontal="center"/>
    </xf>
    <xf numFmtId="0" fontId="38" fillId="0" borderId="5" xfId="4" applyFont="1" applyBorder="1" applyAlignment="1">
      <alignment horizontal="left"/>
    </xf>
    <xf numFmtId="0" fontId="22" fillId="0" borderId="0" xfId="4" applyFont="1"/>
    <xf numFmtId="40" fontId="38" fillId="0" borderId="0" xfId="4" applyNumberFormat="1" applyFont="1"/>
    <xf numFmtId="0" fontId="41" fillId="0" borderId="5" xfId="4" applyFont="1" applyBorder="1"/>
    <xf numFmtId="0" fontId="37" fillId="0" borderId="6" xfId="4" applyFont="1" applyBorder="1" applyAlignment="1">
      <alignment horizontal="center"/>
    </xf>
    <xf numFmtId="0" fontId="21" fillId="0" borderId="0" xfId="4" applyFont="1"/>
    <xf numFmtId="0" fontId="38" fillId="0" borderId="5" xfId="4" applyFont="1" applyBorder="1" applyAlignment="1">
      <alignment horizontal="right"/>
    </xf>
    <xf numFmtId="0" fontId="38" fillId="0" borderId="0" xfId="4" applyFont="1"/>
    <xf numFmtId="4" fontId="38" fillId="0" borderId="0" xfId="4" applyNumberFormat="1" applyFont="1" applyAlignment="1">
      <alignment horizontal="right"/>
    </xf>
    <xf numFmtId="0" fontId="38" fillId="0" borderId="9" xfId="4" applyFont="1" applyBorder="1" applyAlignment="1">
      <alignment horizontal="right"/>
    </xf>
    <xf numFmtId="0" fontId="22" fillId="0" borderId="7" xfId="4" applyFont="1" applyBorder="1"/>
    <xf numFmtId="0" fontId="38" fillId="0" borderId="7" xfId="4" applyFont="1" applyBorder="1"/>
    <xf numFmtId="40" fontId="38" fillId="0" borderId="7" xfId="4" applyNumberFormat="1" applyFont="1" applyBorder="1"/>
    <xf numFmtId="40" fontId="38" fillId="0" borderId="7" xfId="4" applyNumberFormat="1" applyFont="1" applyBorder="1" applyAlignment="1">
      <alignment horizontal="right"/>
    </xf>
    <xf numFmtId="0" fontId="38" fillId="0" borderId="5" xfId="4" applyFont="1" applyBorder="1"/>
    <xf numFmtId="0" fontId="38" fillId="0" borderId="10" xfId="4" applyFont="1" applyBorder="1"/>
    <xf numFmtId="0" fontId="22" fillId="0" borderId="11" xfId="4" applyFont="1" applyBorder="1"/>
    <xf numFmtId="0" fontId="38" fillId="0" borderId="11" xfId="4" applyFont="1" applyBorder="1"/>
    <xf numFmtId="40" fontId="38" fillId="0" borderId="11" xfId="4" applyNumberFormat="1" applyFont="1" applyBorder="1"/>
    <xf numFmtId="0" fontId="21" fillId="0" borderId="0" xfId="4" applyFont="1" applyAlignment="1">
      <alignment horizontal="right"/>
    </xf>
    <xf numFmtId="40" fontId="38" fillId="0" borderId="6" xfId="4" applyNumberFormat="1" applyFont="1" applyBorder="1"/>
    <xf numFmtId="2" fontId="38" fillId="0" borderId="5" xfId="4" applyNumberFormat="1" applyFont="1" applyBorder="1" applyAlignment="1">
      <alignment horizontal="left" indent="2"/>
    </xf>
    <xf numFmtId="0" fontId="22" fillId="0" borderId="0" xfId="4" applyFont="1" applyAlignment="1">
      <alignment horizontal="center"/>
    </xf>
    <xf numFmtId="4" fontId="38" fillId="0" borderId="0" xfId="4" applyNumberFormat="1" applyFont="1" applyAlignment="1">
      <alignment horizontal="center"/>
    </xf>
    <xf numFmtId="40" fontId="38" fillId="0" borderId="0" xfId="4" applyNumberFormat="1" applyFont="1" applyAlignment="1">
      <alignment horizontal="center"/>
    </xf>
    <xf numFmtId="0" fontId="36" fillId="0" borderId="5" xfId="4" applyFont="1" applyBorder="1" applyAlignment="1">
      <alignment horizontal="left"/>
    </xf>
    <xf numFmtId="0" fontId="36" fillId="0" borderId="10" xfId="4" applyFont="1" applyBorder="1" applyAlignment="1">
      <alignment horizontal="right"/>
    </xf>
    <xf numFmtId="0" fontId="36" fillId="0" borderId="5" xfId="4" applyFont="1" applyBorder="1" applyAlignment="1">
      <alignment horizontal="right"/>
    </xf>
    <xf numFmtId="2" fontId="38" fillId="0" borderId="0" xfId="4" applyNumberFormat="1" applyFont="1" applyAlignment="1">
      <alignment horizontal="right"/>
    </xf>
    <xf numFmtId="40" fontId="38" fillId="0" borderId="0" xfId="4" applyNumberFormat="1" applyFont="1" applyAlignment="1">
      <alignment horizontal="right"/>
    </xf>
    <xf numFmtId="0" fontId="36" fillId="0" borderId="9" xfId="4" applyFont="1" applyBorder="1" applyAlignment="1">
      <alignment horizontal="right"/>
    </xf>
    <xf numFmtId="0" fontId="41" fillId="0" borderId="5" xfId="4" applyFont="1" applyBorder="1" applyAlignment="1">
      <alignment horizontal="left"/>
    </xf>
    <xf numFmtId="0" fontId="21" fillId="0" borderId="0" xfId="4" applyFont="1" applyAlignment="1">
      <alignment horizontal="left"/>
    </xf>
    <xf numFmtId="0" fontId="38" fillId="0" borderId="1" xfId="4" applyFont="1" applyBorder="1" applyAlignment="1">
      <alignment horizontal="right"/>
    </xf>
    <xf numFmtId="0" fontId="38" fillId="0" borderId="2" xfId="4" applyFont="1" applyBorder="1"/>
    <xf numFmtId="0" fontId="37" fillId="0" borderId="2" xfId="4" applyFont="1" applyBorder="1" applyAlignment="1">
      <alignment horizontal="center"/>
    </xf>
    <xf numFmtId="0" fontId="23" fillId="0" borderId="4" xfId="4" applyFont="1" applyBorder="1"/>
    <xf numFmtId="0" fontId="38" fillId="0" borderId="4" xfId="4" applyFont="1" applyBorder="1"/>
    <xf numFmtId="0" fontId="36" fillId="0" borderId="11" xfId="4" applyFont="1" applyBorder="1" applyAlignment="1">
      <alignment horizontal="right"/>
    </xf>
    <xf numFmtId="0" fontId="23" fillId="0" borderId="11" xfId="4" applyFont="1" applyBorder="1"/>
    <xf numFmtId="0" fontId="23" fillId="0" borderId="12" xfId="4" applyFont="1" applyBorder="1"/>
    <xf numFmtId="40" fontId="38" fillId="0" borderId="12" xfId="4" applyNumberFormat="1" applyFont="1" applyBorder="1"/>
    <xf numFmtId="0" fontId="38" fillId="0" borderId="9" xfId="4" applyFont="1" applyBorder="1"/>
    <xf numFmtId="0" fontId="23" fillId="0" borderId="7" xfId="4" applyFont="1" applyBorder="1"/>
    <xf numFmtId="0" fontId="23" fillId="0" borderId="8" xfId="4" applyFont="1" applyBorder="1"/>
    <xf numFmtId="40" fontId="38" fillId="0" borderId="8" xfId="4" applyNumberFormat="1" applyFont="1" applyBorder="1"/>
    <xf numFmtId="0" fontId="31" fillId="0" borderId="0" xfId="4" applyFont="1" applyAlignment="1">
      <alignment horizontal="left"/>
    </xf>
    <xf numFmtId="2" fontId="23" fillId="0" borderId="0" xfId="4" applyNumberFormat="1" applyFont="1"/>
    <xf numFmtId="44" fontId="21" fillId="0" borderId="0" xfId="4" applyNumberFormat="1" applyFont="1"/>
    <xf numFmtId="0" fontId="35" fillId="0" borderId="0" xfId="4" applyFont="1"/>
    <xf numFmtId="0" fontId="21" fillId="0" borderId="5" xfId="4" applyFont="1" applyBorder="1" applyAlignment="1">
      <alignment horizontal="center"/>
    </xf>
    <xf numFmtId="0" fontId="21" fillId="0" borderId="6" xfId="4" applyFont="1" applyBorder="1" applyAlignment="1">
      <alignment horizontal="center"/>
    </xf>
    <xf numFmtId="2" fontId="38" fillId="0" borderId="0" xfId="4" applyNumberFormat="1" applyFont="1" applyAlignment="1">
      <alignment horizontal="left"/>
    </xf>
    <xf numFmtId="0" fontId="36" fillId="0" borderId="0" xfId="4" applyFont="1" applyAlignment="1">
      <alignment horizontal="right"/>
    </xf>
    <xf numFmtId="0" fontId="38" fillId="0" borderId="0" xfId="4" applyFont="1" applyAlignment="1">
      <alignment horizontal="right"/>
    </xf>
    <xf numFmtId="0" fontId="36" fillId="0" borderId="0" xfId="4" applyFont="1" applyAlignment="1">
      <alignment horizontal="left"/>
    </xf>
    <xf numFmtId="40" fontId="37" fillId="0" borderId="2" xfId="4" applyNumberFormat="1" applyFont="1" applyBorder="1" applyAlignment="1">
      <alignment horizontal="center"/>
    </xf>
    <xf numFmtId="40" fontId="38" fillId="0" borderId="4" xfId="4" applyNumberFormat="1" applyFont="1" applyBorder="1"/>
    <xf numFmtId="0" fontId="38" fillId="0" borderId="12" xfId="4" applyFont="1" applyBorder="1"/>
    <xf numFmtId="40" fontId="36" fillId="0" borderId="12" xfId="4" applyNumberFormat="1" applyFont="1" applyBorder="1"/>
    <xf numFmtId="0" fontId="38" fillId="0" borderId="6" xfId="4" applyFont="1" applyBorder="1"/>
    <xf numFmtId="40" fontId="36" fillId="0" borderId="6" xfId="4" applyNumberFormat="1" applyFont="1" applyBorder="1"/>
    <xf numFmtId="0" fontId="38" fillId="0" borderId="8" xfId="4" applyFont="1" applyBorder="1"/>
    <xf numFmtId="40" fontId="36" fillId="0" borderId="8" xfId="4" applyNumberFormat="1" applyFont="1" applyBorder="1"/>
    <xf numFmtId="40" fontId="37" fillId="0" borderId="11" xfId="4" applyNumberFormat="1" applyFont="1" applyBorder="1" applyAlignment="1">
      <alignment horizontal="center"/>
    </xf>
    <xf numFmtId="40" fontId="37" fillId="0" borderId="12" xfId="4" applyNumberFormat="1" applyFont="1" applyBorder="1" applyAlignment="1">
      <alignment horizontal="center"/>
    </xf>
    <xf numFmtId="0" fontId="33" fillId="0" borderId="5" xfId="4" applyFont="1" applyBorder="1" applyAlignment="1">
      <alignment horizontal="center"/>
    </xf>
    <xf numFmtId="0" fontId="23" fillId="0" borderId="3" xfId="4" applyFont="1" applyBorder="1"/>
    <xf numFmtId="0" fontId="38" fillId="0" borderId="1" xfId="4" applyFont="1" applyBorder="1"/>
    <xf numFmtId="167" fontId="38" fillId="0" borderId="0" xfId="4" applyNumberFormat="1" applyFont="1"/>
    <xf numFmtId="0" fontId="36" fillId="0" borderId="1" xfId="4" applyFont="1" applyBorder="1" applyAlignment="1">
      <alignment horizontal="center"/>
    </xf>
    <xf numFmtId="10" fontId="27" fillId="2" borderId="6" xfId="3" applyNumberFormat="1" applyFont="1" applyFill="1" applyBorder="1" applyProtection="1">
      <protection locked="0"/>
    </xf>
    <xf numFmtId="40" fontId="23" fillId="0" borderId="0" xfId="4" applyNumberFormat="1" applyFont="1"/>
    <xf numFmtId="0" fontId="20" fillId="4" borderId="16" xfId="6" applyFont="1" applyFill="1" applyBorder="1" applyAlignment="1">
      <alignment horizontal="center"/>
    </xf>
    <xf numFmtId="0" fontId="20" fillId="4" borderId="17" xfId="6" applyFont="1" applyFill="1" applyBorder="1" applyAlignment="1">
      <alignment horizontal="center"/>
    </xf>
    <xf numFmtId="0" fontId="10" fillId="6" borderId="0" xfId="6" applyFont="1" applyFill="1" applyAlignment="1">
      <alignment horizontal="right"/>
    </xf>
    <xf numFmtId="0" fontId="10" fillId="6" borderId="0" xfId="6" applyFont="1" applyFill="1"/>
    <xf numFmtId="0" fontId="11" fillId="4" borderId="16" xfId="6" applyFont="1" applyFill="1" applyBorder="1"/>
    <xf numFmtId="0" fontId="11" fillId="4" borderId="17" xfId="6" applyFont="1" applyFill="1" applyBorder="1"/>
    <xf numFmtId="0" fontId="9" fillId="6" borderId="0" xfId="6" applyFont="1" applyFill="1" applyAlignment="1">
      <alignment horizontal="left" wrapText="1"/>
    </xf>
    <xf numFmtId="0" fontId="17" fillId="3" borderId="1" xfId="5" applyFont="1" applyBorder="1" applyAlignment="1">
      <alignment horizontal="left"/>
    </xf>
    <xf numFmtId="0" fontId="17" fillId="3" borderId="2" xfId="5" applyFont="1" applyBorder="1" applyAlignment="1">
      <alignment horizontal="left"/>
    </xf>
    <xf numFmtId="0" fontId="17" fillId="3" borderId="4" xfId="5" applyFont="1" applyBorder="1" applyAlignment="1">
      <alignment horizontal="left"/>
    </xf>
    <xf numFmtId="0" fontId="0" fillId="0" borderId="0" xfId="0" applyAlignment="1">
      <alignment horizontal="left" vertical="center" wrapText="1"/>
    </xf>
    <xf numFmtId="0" fontId="28" fillId="0" borderId="3" xfId="0" applyFont="1" applyBorder="1" applyAlignment="1">
      <alignment horizontal="left" vertical="center"/>
    </xf>
    <xf numFmtId="0" fontId="28" fillId="0" borderId="14" xfId="0" applyFont="1" applyBorder="1" applyAlignment="1">
      <alignment horizontal="left" vertical="center"/>
    </xf>
    <xf numFmtId="0" fontId="28" fillId="0" borderId="10" xfId="0" applyFont="1" applyBorder="1" applyAlignment="1">
      <alignment horizontal="left" vertical="center"/>
    </xf>
    <xf numFmtId="0" fontId="28" fillId="0" borderId="5" xfId="0" applyFont="1" applyBorder="1" applyAlignment="1">
      <alignment horizontal="left" vertical="center"/>
    </xf>
    <xf numFmtId="0" fontId="28" fillId="0" borderId="9" xfId="0" applyFont="1" applyBorder="1" applyAlignment="1">
      <alignment horizontal="left" vertical="center"/>
    </xf>
    <xf numFmtId="0" fontId="28" fillId="0" borderId="13" xfId="0" applyFont="1" applyBorder="1" applyAlignment="1">
      <alignment horizontal="left" vertical="center"/>
    </xf>
    <xf numFmtId="0" fontId="2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9" xfId="0" applyFont="1" applyBorder="1" applyAlignment="1">
      <alignment horizontal="center" vertical="center" wrapText="1"/>
    </xf>
    <xf numFmtId="0" fontId="22" fillId="0" borderId="1" xfId="4"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23" fillId="0" borderId="10" xfId="4" applyFont="1" applyBorder="1" applyAlignment="1">
      <alignment horizontal="left" vertical="top" wrapText="1"/>
    </xf>
    <xf numFmtId="0" fontId="23" fillId="0" borderId="11" xfId="4" applyFont="1" applyBorder="1" applyAlignment="1">
      <alignment horizontal="left" vertical="top" wrapText="1"/>
    </xf>
    <xf numFmtId="0" fontId="23" fillId="0" borderId="12" xfId="4" applyFont="1" applyBorder="1" applyAlignment="1">
      <alignment horizontal="left" vertical="top" wrapText="1"/>
    </xf>
    <xf numFmtId="0" fontId="36" fillId="0" borderId="10" xfId="4" applyFont="1" applyBorder="1" applyAlignment="1">
      <alignment horizontal="center" wrapText="1"/>
    </xf>
    <xf numFmtId="0" fontId="36" fillId="0" borderId="9" xfId="4" applyFont="1" applyBorder="1" applyAlignment="1">
      <alignment horizontal="center" wrapText="1"/>
    </xf>
    <xf numFmtId="0" fontId="36" fillId="0" borderId="11" xfId="4" applyFont="1" applyBorder="1" applyAlignment="1">
      <alignment horizontal="center" wrapText="1"/>
    </xf>
    <xf numFmtId="0" fontId="36" fillId="0" borderId="7" xfId="4" applyFont="1" applyBorder="1" applyAlignment="1">
      <alignment horizontal="center" wrapText="1"/>
    </xf>
    <xf numFmtId="0" fontId="36" fillId="0" borderId="12" xfId="4" applyFont="1" applyBorder="1" applyAlignment="1">
      <alignment horizontal="center" wrapText="1"/>
    </xf>
    <xf numFmtId="0" fontId="36" fillId="0" borderId="8" xfId="4" applyFont="1" applyBorder="1" applyAlignment="1">
      <alignment horizontal="center" wrapText="1"/>
    </xf>
    <xf numFmtId="0" fontId="21" fillId="0" borderId="1" xfId="4" applyFont="1" applyBorder="1" applyAlignment="1">
      <alignment horizontal="center"/>
    </xf>
    <xf numFmtId="0" fontId="21" fillId="0" borderId="2" xfId="4" applyFont="1" applyBorder="1" applyAlignment="1">
      <alignment horizontal="center"/>
    </xf>
    <xf numFmtId="0" fontId="21" fillId="0" borderId="4" xfId="4" applyFont="1" applyBorder="1" applyAlignment="1">
      <alignment horizontal="center"/>
    </xf>
    <xf numFmtId="0" fontId="33" fillId="5" borderId="1" xfId="4" applyFont="1" applyFill="1" applyBorder="1" applyAlignment="1">
      <alignment horizontal="center"/>
    </xf>
    <xf numFmtId="0" fontId="33" fillId="5" borderId="2" xfId="4" applyFont="1" applyFill="1" applyBorder="1" applyAlignment="1">
      <alignment horizontal="center"/>
    </xf>
    <xf numFmtId="0" fontId="33" fillId="5" borderId="4" xfId="4" applyFont="1" applyFill="1" applyBorder="1" applyAlignment="1">
      <alignment horizontal="center"/>
    </xf>
    <xf numFmtId="0" fontId="34" fillId="4" borderId="18" xfId="6" applyFont="1" applyFill="1" applyBorder="1" applyAlignment="1">
      <alignment horizontal="center"/>
    </xf>
    <xf numFmtId="0" fontId="34" fillId="4" borderId="19" xfId="6" applyFont="1" applyFill="1" applyBorder="1" applyAlignment="1">
      <alignment horizontal="center"/>
    </xf>
    <xf numFmtId="0" fontId="34" fillId="4" borderId="20" xfId="6" applyFont="1" applyFill="1" applyBorder="1" applyAlignment="1">
      <alignment horizontal="center"/>
    </xf>
    <xf numFmtId="0" fontId="22" fillId="0" borderId="10" xfId="4" applyFont="1" applyBorder="1" applyAlignment="1">
      <alignment horizontal="left" vertical="top" wrapText="1"/>
    </xf>
    <xf numFmtId="0" fontId="22" fillId="0" borderId="11" xfId="4" applyFont="1" applyBorder="1" applyAlignment="1">
      <alignment horizontal="left" vertical="top" wrapText="1"/>
    </xf>
    <xf numFmtId="0" fontId="22" fillId="0" borderId="12" xfId="4" applyFont="1" applyBorder="1" applyAlignment="1">
      <alignment horizontal="left" vertical="top" wrapText="1"/>
    </xf>
  </cellXfs>
  <cellStyles count="7">
    <cellStyle name="Comma" xfId="1" builtinId="3"/>
    <cellStyle name="Currency" xfId="2" builtinId="4"/>
    <cellStyle name="Normal" xfId="0" builtinId="0"/>
    <cellStyle name="Normal 2" xfId="4" xr:uid="{2B6EDE18-C8B3-4ECE-947A-9B9EC2062749}"/>
    <cellStyle name="Normal 2 2" xfId="6" xr:uid="{233AD6A0-2BFB-4BB7-B4E6-3148CEDC65C4}"/>
    <cellStyle name="Output" xfId="5" builtinId="21"/>
    <cellStyle name="Percent" xfId="3" builtinId="5"/>
  </cellStyles>
  <dxfs count="0"/>
  <tableStyles count="0" defaultTableStyle="TableStyleMedium2" defaultPivotStyle="PivotStyleLight16"/>
  <colors>
    <mruColors>
      <color rgb="FFF1B8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1676400</xdr:colOff>
      <xdr:row>3</xdr:row>
      <xdr:rowOff>168625</xdr:rowOff>
    </xdr:from>
    <xdr:to>
      <xdr:col>4</xdr:col>
      <xdr:colOff>1476375</xdr:colOff>
      <xdr:row>7</xdr:row>
      <xdr:rowOff>51375</xdr:rowOff>
    </xdr:to>
    <xdr:pic>
      <xdr:nvPicPr>
        <xdr:cNvPr id="2" name="Picture 1">
          <a:extLst>
            <a:ext uri="{FF2B5EF4-FFF2-40B4-BE49-F238E27FC236}">
              <a16:creationId xmlns:a16="http://schemas.microsoft.com/office/drawing/2014/main" id="{B13E0B11-33C7-4A9A-9DE4-59D2555C3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9300" y="863950"/>
          <a:ext cx="2295525" cy="720950"/>
        </a:xfrm>
        <a:prstGeom prst="rect">
          <a:avLst/>
        </a:prstGeom>
      </xdr:spPr>
    </xdr:pic>
    <xdr:clientData/>
  </xdr:twoCellAnchor>
  <xdr:twoCellAnchor editAs="oneCell">
    <xdr:from>
      <xdr:col>4</xdr:col>
      <xdr:colOff>1676401</xdr:colOff>
      <xdr:row>2</xdr:row>
      <xdr:rowOff>104775</xdr:rowOff>
    </xdr:from>
    <xdr:to>
      <xdr:col>5</xdr:col>
      <xdr:colOff>838201</xdr:colOff>
      <xdr:row>7</xdr:row>
      <xdr:rowOff>76200</xdr:rowOff>
    </xdr:to>
    <xdr:pic>
      <xdr:nvPicPr>
        <xdr:cNvPr id="3" name="Picture 2">
          <a:extLst>
            <a:ext uri="{FF2B5EF4-FFF2-40B4-BE49-F238E27FC236}">
              <a16:creationId xmlns:a16="http://schemas.microsoft.com/office/drawing/2014/main" id="{262D4B96-AA76-4226-AE37-3A1E221C3D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53326" y="542925"/>
          <a:ext cx="1657350" cy="10191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seyr/Box%20Sync/Budgets/Budg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lhollinr/Box%20Sync/Crops/Industrial%20Hemp%20-%20MASBDA%20-%202019/Resources%20-%20Proprietary/Budgets/2020%20Industrial%20Hemp%20Budge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Wheat(2015 SRW)"/>
      <sheetName val="Beans, DC(2015 DoubleCrop)"/>
      <sheetName val="Beans(2015 Dryland)"/>
      <sheetName val="Milo(Gr Sorghum 2015)"/>
      <sheetName val="Corn(2015 Irrigated)"/>
      <sheetName val="Corn(Corn(2015 Dryland...)"/>
      <sheetName val="Corn, Dryland 2014"/>
      <sheetName val="Corn, Irrigated 2014"/>
      <sheetName val="Soybean 2014"/>
      <sheetName val="Soybean, Double Crop 2014"/>
      <sheetName val="Wheat SRW 2014"/>
      <sheetName val="Grain Sorghum 2014"/>
      <sheetName val="Output"/>
      <sheetName val="Machinery Cost"/>
      <sheetName val="MDB"/>
      <sheetName val="Sto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ty list"/>
      <sheetName val="Introduction"/>
      <sheetName val="Hemp for Fiber"/>
      <sheetName val="Hemp for Grain"/>
      <sheetName val="Hemp for Fiber &amp; Grain"/>
      <sheetName val="Hemp for CBD"/>
      <sheetName val="Notes"/>
      <sheetName val="2020 Industrial Hemp Budget FI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2">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0859B-1F33-4439-A5EB-276E3C5FFB10}">
  <dimension ref="A1:H56"/>
  <sheetViews>
    <sheetView tabSelected="1" workbookViewId="0">
      <selection activeCell="C21" sqref="C21:F21"/>
    </sheetView>
  </sheetViews>
  <sheetFormatPr defaultColWidth="0" defaultRowHeight="16.5" zeroHeight="1"/>
  <cols>
    <col min="1" max="1" width="3.25" style="11" customWidth="1"/>
    <col min="2" max="2" width="9" style="11" customWidth="1"/>
    <col min="3" max="3" width="42.25" style="11" customWidth="1"/>
    <col min="4" max="5" width="32.75" style="11" customWidth="1"/>
    <col min="6" max="6" width="38.625" style="11" customWidth="1"/>
    <col min="7" max="7" width="3.25" style="11" customWidth="1"/>
    <col min="8" max="8" width="0" style="11" hidden="1" customWidth="1"/>
    <col min="9" max="16384" width="8" style="11" hidden="1"/>
  </cols>
  <sheetData>
    <row r="1" spans="1:7" ht="17.25" thickBot="1">
      <c r="A1" s="10"/>
      <c r="B1" s="10"/>
      <c r="C1" s="10"/>
      <c r="D1" s="10"/>
      <c r="E1" s="10"/>
      <c r="F1" s="10"/>
      <c r="G1" s="10"/>
    </row>
    <row r="2" spans="1:7" ht="21" thickBot="1">
      <c r="A2" s="10"/>
      <c r="B2" s="227" t="s">
        <v>0</v>
      </c>
      <c r="C2" s="228"/>
      <c r="D2" s="228"/>
      <c r="E2" s="228"/>
      <c r="F2" s="228"/>
      <c r="G2" s="10"/>
    </row>
    <row r="3" spans="1:7">
      <c r="A3" s="10"/>
      <c r="B3" s="229" t="s">
        <v>1</v>
      </c>
      <c r="C3" s="229"/>
      <c r="D3" s="229"/>
      <c r="E3" s="229"/>
      <c r="F3" s="229"/>
      <c r="G3" s="10"/>
    </row>
    <row r="4" spans="1:7">
      <c r="A4" s="10"/>
      <c r="B4" s="230"/>
      <c r="C4" s="230"/>
      <c r="D4" s="230"/>
      <c r="E4" s="230"/>
      <c r="F4" s="230"/>
      <c r="G4" s="10"/>
    </row>
    <row r="5" spans="1:7">
      <c r="A5" s="10"/>
      <c r="B5" s="10"/>
      <c r="C5" s="12" t="s">
        <v>2</v>
      </c>
      <c r="D5" s="12"/>
      <c r="E5" s="12"/>
      <c r="F5" s="10"/>
      <c r="G5" s="10"/>
    </row>
    <row r="6" spans="1:7">
      <c r="A6" s="10"/>
      <c r="B6" s="10"/>
      <c r="C6" s="13" t="s">
        <v>3</v>
      </c>
      <c r="D6" s="13"/>
      <c r="E6" s="13"/>
      <c r="F6" s="10"/>
      <c r="G6" s="10"/>
    </row>
    <row r="7" spans="1:7">
      <c r="A7" s="10"/>
      <c r="B7" s="10"/>
      <c r="C7" s="13" t="s">
        <v>4</v>
      </c>
      <c r="D7" s="13"/>
      <c r="E7" s="13"/>
      <c r="F7" s="10"/>
      <c r="G7" s="10"/>
    </row>
    <row r="8" spans="1:7">
      <c r="A8" s="10"/>
      <c r="B8" s="10"/>
      <c r="C8" s="10"/>
      <c r="D8" s="10"/>
      <c r="E8" s="10"/>
      <c r="F8" s="10"/>
      <c r="G8" s="10"/>
    </row>
    <row r="9" spans="1:7" ht="32.25" customHeight="1">
      <c r="A9" s="10"/>
      <c r="B9" s="233" t="s">
        <v>5</v>
      </c>
      <c r="C9" s="233"/>
      <c r="D9" s="233"/>
      <c r="E9" s="233"/>
      <c r="F9" s="233"/>
      <c r="G9" s="10"/>
    </row>
    <row r="10" spans="1:7" ht="15" customHeight="1">
      <c r="A10" s="10"/>
      <c r="B10" s="10"/>
      <c r="C10" s="14"/>
      <c r="D10" s="14"/>
      <c r="E10" s="14"/>
      <c r="F10" s="10"/>
      <c r="G10" s="10"/>
    </row>
    <row r="11" spans="1:7" ht="15" customHeight="1">
      <c r="A11" s="10"/>
      <c r="B11" s="15" t="s">
        <v>6</v>
      </c>
      <c r="C11" s="16" t="s">
        <v>7</v>
      </c>
      <c r="D11" s="17" t="s">
        <v>8</v>
      </c>
      <c r="E11" s="18"/>
      <c r="F11" s="10"/>
      <c r="G11" s="10"/>
    </row>
    <row r="12" spans="1:7" ht="15" customHeight="1">
      <c r="A12" s="10"/>
      <c r="B12" s="19">
        <v>1</v>
      </c>
      <c r="C12" s="20" t="s">
        <v>9</v>
      </c>
      <c r="D12" s="22" t="s">
        <v>10</v>
      </c>
      <c r="E12" s="21"/>
      <c r="F12" s="10"/>
      <c r="G12" s="10"/>
    </row>
    <row r="13" spans="1:7" ht="15" customHeight="1">
      <c r="A13" s="10"/>
      <c r="B13" s="19">
        <v>2</v>
      </c>
      <c r="C13" s="20" t="s">
        <v>11</v>
      </c>
      <c r="D13" s="22" t="s">
        <v>12</v>
      </c>
      <c r="E13" s="21"/>
      <c r="F13" s="10"/>
      <c r="G13" s="10"/>
    </row>
    <row r="14" spans="1:7" ht="15" customHeight="1">
      <c r="A14" s="10"/>
      <c r="B14" s="19">
        <v>3</v>
      </c>
      <c r="C14" s="20" t="s">
        <v>13</v>
      </c>
      <c r="D14" s="22" t="s">
        <v>14</v>
      </c>
      <c r="E14" s="21"/>
      <c r="F14" s="10"/>
      <c r="G14" s="10"/>
    </row>
    <row r="15" spans="1:7" ht="15" customHeight="1">
      <c r="A15" s="10"/>
      <c r="B15" s="19">
        <v>4</v>
      </c>
      <c r="C15" s="20" t="s">
        <v>15</v>
      </c>
      <c r="D15" s="22" t="s">
        <v>16</v>
      </c>
      <c r="E15" s="21"/>
      <c r="F15" s="10"/>
      <c r="G15" s="10"/>
    </row>
    <row r="16" spans="1:7" ht="15" customHeight="1">
      <c r="A16" s="10"/>
      <c r="B16" s="19">
        <v>5</v>
      </c>
      <c r="C16" s="20" t="s">
        <v>17</v>
      </c>
      <c r="D16" s="22" t="s">
        <v>18</v>
      </c>
      <c r="E16" s="21"/>
      <c r="F16" s="10"/>
      <c r="G16" s="10"/>
    </row>
    <row r="17" spans="1:7" ht="15" customHeight="1">
      <c r="A17" s="10"/>
      <c r="B17" s="10"/>
      <c r="C17" s="14"/>
      <c r="D17" s="14"/>
      <c r="E17" s="14"/>
      <c r="F17" s="10"/>
      <c r="G17" s="10"/>
    </row>
    <row r="18" spans="1:7" ht="15" customHeight="1">
      <c r="A18" s="10"/>
      <c r="B18" s="12" t="s">
        <v>19</v>
      </c>
      <c r="C18" s="233" t="s">
        <v>20</v>
      </c>
      <c r="D18" s="233"/>
      <c r="E18" s="233"/>
      <c r="F18" s="233"/>
      <c r="G18" s="10"/>
    </row>
    <row r="19" spans="1:7" ht="15" customHeight="1">
      <c r="A19" s="10"/>
      <c r="B19" s="12" t="s">
        <v>21</v>
      </c>
      <c r="C19" s="233" t="s">
        <v>22</v>
      </c>
      <c r="D19" s="233"/>
      <c r="E19" s="233"/>
      <c r="F19" s="233"/>
      <c r="G19" s="10"/>
    </row>
    <row r="20" spans="1:7" ht="15" customHeight="1">
      <c r="A20" s="10"/>
      <c r="B20" s="12" t="s">
        <v>23</v>
      </c>
      <c r="C20" s="233" t="s">
        <v>24</v>
      </c>
      <c r="D20" s="233"/>
      <c r="E20" s="233"/>
      <c r="F20" s="233"/>
      <c r="G20" s="10"/>
    </row>
    <row r="21" spans="1:7" ht="15" customHeight="1">
      <c r="A21" s="10"/>
      <c r="B21" s="12" t="s">
        <v>25</v>
      </c>
      <c r="C21" s="233" t="s">
        <v>26</v>
      </c>
      <c r="D21" s="233"/>
      <c r="E21" s="233"/>
      <c r="F21" s="233"/>
      <c r="G21" s="10"/>
    </row>
    <row r="22" spans="1:7">
      <c r="A22" s="10"/>
      <c r="B22" s="10"/>
      <c r="C22" s="10"/>
      <c r="D22" s="10"/>
      <c r="E22" s="10"/>
      <c r="F22" s="10"/>
      <c r="G22" s="10"/>
    </row>
    <row r="23" spans="1:7" ht="15.75" customHeight="1">
      <c r="A23" s="10"/>
      <c r="B23" s="10"/>
      <c r="C23" s="10"/>
      <c r="D23" s="10"/>
      <c r="E23" s="10"/>
      <c r="F23" s="10"/>
      <c r="G23" s="10"/>
    </row>
    <row r="24" spans="1:7">
      <c r="A24" s="10"/>
      <c r="C24" s="234" t="s">
        <v>27</v>
      </c>
      <c r="D24" s="235"/>
      <c r="E24" s="236"/>
      <c r="F24" s="10"/>
      <c r="G24" s="10"/>
    </row>
    <row r="25" spans="1:7">
      <c r="A25" s="10"/>
      <c r="B25" s="10"/>
      <c r="C25" s="24"/>
      <c r="D25" s="24"/>
      <c r="E25" s="24"/>
      <c r="F25" s="10"/>
      <c r="G25" s="10"/>
    </row>
    <row r="26" spans="1:7" ht="15" customHeight="1">
      <c r="A26" s="10"/>
      <c r="B26" s="10"/>
      <c r="C26" s="23" t="s">
        <v>28</v>
      </c>
      <c r="D26" s="23"/>
      <c r="E26" s="23"/>
      <c r="F26" s="23"/>
      <c r="G26" s="10"/>
    </row>
    <row r="27" spans="1:7" ht="17.25" thickBot="1">
      <c r="A27" s="10"/>
      <c r="B27" s="10"/>
      <c r="C27" s="10"/>
      <c r="D27" s="10"/>
      <c r="E27" s="10"/>
      <c r="F27" s="10"/>
      <c r="G27" s="10"/>
    </row>
    <row r="28" spans="1:7" ht="21" thickBot="1">
      <c r="A28" s="10"/>
      <c r="B28" s="231"/>
      <c r="C28" s="232"/>
      <c r="D28" s="232"/>
      <c r="E28" s="232"/>
      <c r="F28" s="232"/>
      <c r="G28" s="10"/>
    </row>
    <row r="29" spans="1:7">
      <c r="A29" s="10"/>
      <c r="B29" s="10"/>
      <c r="C29" s="10"/>
      <c r="D29" s="10"/>
      <c r="E29" s="10"/>
      <c r="F29" s="10"/>
      <c r="G29" s="10"/>
    </row>
    <row r="30" spans="1:7">
      <c r="A30" s="10"/>
      <c r="B30" s="10"/>
      <c r="C30" s="10"/>
      <c r="D30" s="10"/>
      <c r="E30" s="10"/>
      <c r="F30" s="10"/>
      <c r="G30" s="10"/>
    </row>
    <row r="31" spans="1:7">
      <c r="A31" s="10"/>
      <c r="B31" s="10"/>
      <c r="C31" s="10"/>
      <c r="D31" s="10"/>
      <c r="E31" s="10"/>
      <c r="F31" s="10"/>
      <c r="G31" s="10"/>
    </row>
    <row r="32" spans="1:7" hidden="1">
      <c r="A32" s="10"/>
    </row>
    <row r="33" s="11" customFormat="1" hidden="1"/>
    <row r="34" s="11" customFormat="1" hidden="1"/>
    <row r="35" s="11" customFormat="1" hidden="1"/>
    <row r="36" s="11" customFormat="1" hidden="1"/>
    <row r="37" s="11" customFormat="1" hidden="1"/>
    <row r="38" s="11" customFormat="1" hidden="1"/>
    <row r="39" s="11" customFormat="1" hidden="1"/>
    <row r="40" s="11" customFormat="1" hidden="1"/>
    <row r="41" s="11" customFormat="1" hidden="1"/>
    <row r="42" s="11" customFormat="1" hidden="1"/>
    <row r="43" s="11" customFormat="1" hidden="1"/>
    <row r="44" s="11" customFormat="1" hidden="1"/>
    <row r="45" s="11" customFormat="1" hidden="1"/>
    <row r="46" s="11" customFormat="1" hidden="1"/>
    <row r="47" s="11" customFormat="1" hidden="1"/>
    <row r="48" s="11" customFormat="1" hidden="1"/>
    <row r="49" s="11" customFormat="1" hidden="1"/>
    <row r="50" s="11" customFormat="1" hidden="1"/>
    <row r="51" s="11" customFormat="1" hidden="1"/>
    <row r="52" s="11" customFormat="1" hidden="1"/>
    <row r="53" s="11" customFormat="1" hidden="1"/>
    <row r="54" s="11" customFormat="1" hidden="1"/>
    <row r="55" s="11" customFormat="1" hidden="1"/>
    <row r="56" s="11" customFormat="1" hidden="1"/>
  </sheetData>
  <sheetProtection sheet="1" objects="1" scenarios="1" selectLockedCells="1" selectUnlockedCells="1"/>
  <mergeCells count="10">
    <mergeCell ref="B2:F2"/>
    <mergeCell ref="B3:F3"/>
    <mergeCell ref="B4:F4"/>
    <mergeCell ref="B28:F28"/>
    <mergeCell ref="B9:F9"/>
    <mergeCell ref="C18:F18"/>
    <mergeCell ref="C19:F19"/>
    <mergeCell ref="C21:F21"/>
    <mergeCell ref="C24:E24"/>
    <mergeCell ref="C20:F20"/>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E9741-1A4E-42D9-9D36-73C01791E4F1}">
  <dimension ref="A1:M66"/>
  <sheetViews>
    <sheetView topLeftCell="A3" zoomScaleNormal="100" workbookViewId="0">
      <selection activeCell="D20" sqref="D20"/>
    </sheetView>
  </sheetViews>
  <sheetFormatPr defaultColWidth="0" defaultRowHeight="16.5" zeroHeight="1"/>
  <cols>
    <col min="1" max="1" width="2.625" customWidth="1"/>
    <col min="2" max="2" width="13.75" customWidth="1"/>
    <col min="3" max="3" width="28.5" style="4" customWidth="1"/>
    <col min="4" max="4" width="14.125" style="4" customWidth="1"/>
    <col min="5" max="5" width="17.125" style="5" customWidth="1"/>
    <col min="6" max="6" width="2.625" customWidth="1"/>
    <col min="7" max="12" width="9" hidden="1" customWidth="1"/>
    <col min="13" max="13" width="37" hidden="1" customWidth="1"/>
    <col min="14" max="16384" width="9" hidden="1"/>
  </cols>
  <sheetData>
    <row r="1" spans="2:13" ht="21" thickBot="1">
      <c r="B1" s="227" t="s">
        <v>29</v>
      </c>
      <c r="C1" s="228"/>
      <c r="D1" s="228"/>
      <c r="E1" s="228"/>
    </row>
    <row r="2" spans="2:13" ht="17.25">
      <c r="B2" s="28"/>
      <c r="C2" s="29"/>
      <c r="D2" s="29"/>
      <c r="E2" s="30"/>
    </row>
    <row r="3" spans="2:13" ht="17.25">
      <c r="B3" s="42" t="s">
        <v>30</v>
      </c>
      <c r="C3" s="34" t="s">
        <v>8</v>
      </c>
      <c r="D3" s="34" t="s">
        <v>31</v>
      </c>
      <c r="E3" s="35" t="s">
        <v>32</v>
      </c>
    </row>
    <row r="4" spans="2:13" ht="17.25">
      <c r="B4" s="243" t="s">
        <v>33</v>
      </c>
      <c r="C4" s="31" t="s">
        <v>34</v>
      </c>
      <c r="D4" s="36" t="s">
        <v>35</v>
      </c>
      <c r="E4" s="37">
        <v>125</v>
      </c>
    </row>
    <row r="5" spans="2:13" ht="17.25">
      <c r="B5" s="239"/>
      <c r="C5" s="32" t="s">
        <v>36</v>
      </c>
      <c r="D5" s="25" t="s">
        <v>37</v>
      </c>
      <c r="E5" s="38">
        <v>26</v>
      </c>
    </row>
    <row r="6" spans="2:13" ht="17.25">
      <c r="B6" s="240" t="s">
        <v>38</v>
      </c>
      <c r="C6" s="31" t="s">
        <v>39</v>
      </c>
      <c r="D6" s="36" t="s">
        <v>40</v>
      </c>
      <c r="E6" s="39">
        <v>19</v>
      </c>
    </row>
    <row r="7" spans="2:13" ht="17.25">
      <c r="B7" s="241"/>
      <c r="C7" s="33" t="s">
        <v>41</v>
      </c>
      <c r="D7" s="26" t="s">
        <v>42</v>
      </c>
      <c r="E7" s="40">
        <v>16.149999999999999</v>
      </c>
      <c r="M7" s="237"/>
    </row>
    <row r="8" spans="2:13" ht="17.25">
      <c r="B8" s="241"/>
      <c r="C8" s="33" t="s">
        <v>43</v>
      </c>
      <c r="D8" s="26" t="s">
        <v>42</v>
      </c>
      <c r="E8" s="40">
        <v>14.95</v>
      </c>
      <c r="M8" s="237"/>
    </row>
    <row r="9" spans="2:13" ht="17.25">
      <c r="B9" s="241"/>
      <c r="C9" s="33" t="s">
        <v>44</v>
      </c>
      <c r="D9" s="26" t="s">
        <v>42</v>
      </c>
      <c r="E9" s="40">
        <v>13.2</v>
      </c>
      <c r="M9" s="237"/>
    </row>
    <row r="10" spans="2:13" ht="17.25">
      <c r="B10" s="241"/>
      <c r="C10" s="33" t="s">
        <v>45</v>
      </c>
      <c r="D10" s="26" t="s">
        <v>42</v>
      </c>
      <c r="E10" s="40">
        <v>35.950000000000003</v>
      </c>
      <c r="M10" s="237"/>
    </row>
    <row r="11" spans="2:13" ht="17.25">
      <c r="B11" s="241"/>
      <c r="C11" s="33" t="s">
        <v>46</v>
      </c>
      <c r="D11" s="26" t="s">
        <v>42</v>
      </c>
      <c r="E11" s="40">
        <v>51</v>
      </c>
      <c r="M11" s="237"/>
    </row>
    <row r="12" spans="2:13" ht="17.25">
      <c r="B12" s="242"/>
      <c r="C12" s="121" t="s">
        <v>47</v>
      </c>
      <c r="D12" s="25" t="s">
        <v>42</v>
      </c>
      <c r="E12" s="38">
        <v>0</v>
      </c>
    </row>
    <row r="13" spans="2:13" ht="17.25">
      <c r="B13" s="238" t="s">
        <v>48</v>
      </c>
      <c r="C13" s="33" t="s">
        <v>49</v>
      </c>
      <c r="D13" s="26" t="s">
        <v>50</v>
      </c>
      <c r="E13" s="40">
        <v>0.6</v>
      </c>
    </row>
    <row r="14" spans="2:13" ht="17.25">
      <c r="B14" s="238"/>
      <c r="C14" s="33" t="s">
        <v>51</v>
      </c>
      <c r="D14" s="26" t="s">
        <v>52</v>
      </c>
      <c r="E14" s="40">
        <v>0.55000000000000004</v>
      </c>
    </row>
    <row r="15" spans="2:13" ht="17.25">
      <c r="B15" s="238"/>
      <c r="C15" s="33" t="s">
        <v>53</v>
      </c>
      <c r="D15" s="26" t="s">
        <v>54</v>
      </c>
      <c r="E15" s="40">
        <v>0.38</v>
      </c>
    </row>
    <row r="16" spans="2:13" ht="17.25">
      <c r="B16" s="238"/>
      <c r="C16" s="33" t="s">
        <v>55</v>
      </c>
      <c r="D16" s="26" t="s">
        <v>56</v>
      </c>
      <c r="E16" s="40">
        <v>30</v>
      </c>
    </row>
    <row r="17" spans="2:5" ht="17.25">
      <c r="B17" s="239"/>
      <c r="C17" s="32" t="s">
        <v>57</v>
      </c>
      <c r="D17" s="27" t="s">
        <v>58</v>
      </c>
      <c r="E17" s="38">
        <v>25</v>
      </c>
    </row>
    <row r="18" spans="2:5" ht="17.25">
      <c r="B18" s="243" t="s">
        <v>59</v>
      </c>
      <c r="C18" s="31" t="s">
        <v>60</v>
      </c>
      <c r="D18" s="36" t="s">
        <v>61</v>
      </c>
      <c r="E18" s="39">
        <v>0.16</v>
      </c>
    </row>
    <row r="19" spans="2:5" ht="17.25">
      <c r="B19" s="238"/>
      <c r="C19" s="33" t="s">
        <v>62</v>
      </c>
      <c r="D19" s="26" t="s">
        <v>61</v>
      </c>
      <c r="E19" s="40">
        <v>1.22</v>
      </c>
    </row>
    <row r="20" spans="2:5" ht="17.25">
      <c r="B20" s="238"/>
      <c r="C20" s="120" t="s">
        <v>47</v>
      </c>
      <c r="D20" s="26" t="s">
        <v>61</v>
      </c>
      <c r="E20" s="40">
        <v>0</v>
      </c>
    </row>
    <row r="21" spans="2:5" ht="17.25">
      <c r="B21" s="244" t="s">
        <v>63</v>
      </c>
      <c r="C21" s="31" t="s">
        <v>64</v>
      </c>
      <c r="D21" s="41" t="s">
        <v>65</v>
      </c>
      <c r="E21" s="39">
        <v>25</v>
      </c>
    </row>
    <row r="22" spans="2:5" ht="17.25">
      <c r="B22" s="245"/>
      <c r="C22" s="33" t="s">
        <v>66</v>
      </c>
      <c r="D22" s="119" t="s">
        <v>65</v>
      </c>
      <c r="E22" s="40">
        <v>7.75</v>
      </c>
    </row>
    <row r="23" spans="2:5" ht="17.25">
      <c r="B23" s="245"/>
      <c r="C23" s="33" t="s">
        <v>67</v>
      </c>
      <c r="D23" s="119" t="s">
        <v>65</v>
      </c>
      <c r="E23" s="40">
        <v>7.38</v>
      </c>
    </row>
    <row r="24" spans="2:5" ht="17.25">
      <c r="B24" s="245"/>
      <c r="C24" s="33" t="s">
        <v>68</v>
      </c>
      <c r="D24" s="119" t="s">
        <v>65</v>
      </c>
      <c r="E24" s="40">
        <v>21</v>
      </c>
    </row>
    <row r="25" spans="2:5" ht="17.25">
      <c r="B25" s="245"/>
      <c r="C25" s="33" t="s">
        <v>69</v>
      </c>
      <c r="D25" s="119" t="s">
        <v>70</v>
      </c>
      <c r="E25" s="40">
        <v>30</v>
      </c>
    </row>
    <row r="26" spans="2:5" ht="17.25">
      <c r="B26" s="246"/>
      <c r="C26" s="32" t="s">
        <v>71</v>
      </c>
      <c r="D26" s="27" t="s">
        <v>65</v>
      </c>
      <c r="E26" s="38">
        <v>25</v>
      </c>
    </row>
    <row r="27" spans="2:5" ht="17.25">
      <c r="B27" s="240" t="s">
        <v>72</v>
      </c>
      <c r="C27" s="31" t="s">
        <v>73</v>
      </c>
      <c r="D27" s="41" t="s">
        <v>74</v>
      </c>
      <c r="E27" s="39">
        <v>18.5</v>
      </c>
    </row>
    <row r="28" spans="2:5" ht="17.25">
      <c r="B28" s="241"/>
      <c r="C28" s="33" t="s">
        <v>75</v>
      </c>
      <c r="D28" s="26" t="s">
        <v>76</v>
      </c>
      <c r="E28" s="225">
        <v>7.7499999999999999E-2</v>
      </c>
    </row>
    <row r="29" spans="2:5" ht="17.25">
      <c r="B29" s="241"/>
      <c r="C29" s="33" t="s">
        <v>77</v>
      </c>
      <c r="D29" s="26" t="s">
        <v>76</v>
      </c>
      <c r="E29" s="225">
        <v>7.2499999999999995E-2</v>
      </c>
    </row>
    <row r="30" spans="2:5" ht="17.25">
      <c r="B30" s="242"/>
      <c r="C30" s="32" t="s">
        <v>78</v>
      </c>
      <c r="D30" s="27" t="s">
        <v>65</v>
      </c>
      <c r="E30" s="38">
        <v>50</v>
      </c>
    </row>
    <row r="31" spans="2:5">
      <c r="C31" s="117" t="s">
        <v>47</v>
      </c>
      <c r="D31" s="117"/>
      <c r="E31" s="118">
        <v>0</v>
      </c>
    </row>
    <row r="32" spans="2:5" hidden="1">
      <c r="C32" s="3"/>
      <c r="D32" s="3"/>
      <c r="E32" s="2"/>
    </row>
    <row r="33" spans="2:5" hidden="1">
      <c r="C33" s="3"/>
      <c r="D33" s="3"/>
      <c r="E33" s="2"/>
    </row>
    <row r="34" spans="2:5" hidden="1">
      <c r="C34" s="3"/>
      <c r="D34" s="3"/>
      <c r="E34" s="2"/>
    </row>
    <row r="35" spans="2:5" hidden="1">
      <c r="C35" s="3"/>
      <c r="D35" s="3"/>
      <c r="E35" s="2"/>
    </row>
    <row r="36" spans="2:5" hidden="1">
      <c r="C36" s="3"/>
      <c r="D36" s="3"/>
      <c r="E36" s="2"/>
    </row>
    <row r="37" spans="2:5" hidden="1">
      <c r="C37" s="3"/>
      <c r="D37" s="3"/>
      <c r="E37" s="2"/>
    </row>
    <row r="38" spans="2:5" hidden="1">
      <c r="C38" s="3"/>
      <c r="D38" s="3"/>
      <c r="E38" s="2"/>
    </row>
    <row r="39" spans="2:5" hidden="1">
      <c r="C39" s="3"/>
      <c r="D39" s="3"/>
      <c r="E39" s="2"/>
    </row>
    <row r="40" spans="2:5" hidden="1">
      <c r="C40" s="3"/>
      <c r="D40" s="3"/>
      <c r="E40" s="1"/>
    </row>
    <row r="41" spans="2:5" hidden="1">
      <c r="C41" s="3"/>
      <c r="D41" s="3"/>
      <c r="E41" s="1"/>
    </row>
    <row r="42" spans="2:5" hidden="1">
      <c r="C42" s="3"/>
      <c r="D42" s="3"/>
      <c r="E42" s="7"/>
    </row>
    <row r="43" spans="2:5" hidden="1">
      <c r="C43" s="3"/>
      <c r="D43" s="3"/>
      <c r="E43" s="7"/>
    </row>
    <row r="44" spans="2:5" hidden="1">
      <c r="C44" s="3"/>
      <c r="D44" s="3"/>
      <c r="E44" s="7"/>
    </row>
    <row r="45" spans="2:5" hidden="1">
      <c r="C45" s="3"/>
      <c r="D45" s="3"/>
      <c r="E45" s="7"/>
    </row>
    <row r="46" spans="2:5" hidden="1">
      <c r="B46" s="8"/>
      <c r="C46" s="3"/>
      <c r="D46" s="3"/>
      <c r="E46" s="7"/>
    </row>
    <row r="47" spans="2:5" hidden="1">
      <c r="C47" s="3"/>
      <c r="D47" s="3"/>
      <c r="E47" s="6"/>
    </row>
    <row r="48" spans="2:5" hidden="1">
      <c r="B48" s="108"/>
      <c r="C48" s="109"/>
      <c r="D48" s="109"/>
      <c r="E48" s="6"/>
    </row>
    <row r="49" spans="2:5" hidden="1">
      <c r="B49" s="110"/>
      <c r="C49" s="109"/>
      <c r="D49" s="111"/>
      <c r="E49" s="9"/>
    </row>
    <row r="50" spans="2:5" hidden="1">
      <c r="B50" s="112"/>
      <c r="C50" s="112"/>
      <c r="D50" s="112"/>
      <c r="E50" s="6"/>
    </row>
    <row r="51" spans="2:5" hidden="1">
      <c r="B51" s="112"/>
      <c r="C51" s="112"/>
      <c r="D51" s="112"/>
    </row>
    <row r="52" spans="2:5" hidden="1">
      <c r="B52" s="112"/>
      <c r="C52" s="112"/>
      <c r="D52" s="112"/>
    </row>
    <row r="53" spans="2:5" hidden="1">
      <c r="B53" s="112"/>
      <c r="C53" s="112"/>
      <c r="D53" s="112"/>
    </row>
    <row r="54" spans="2:5" hidden="1">
      <c r="B54" s="112"/>
      <c r="C54" s="112"/>
      <c r="D54" s="112"/>
    </row>
    <row r="55" spans="2:5" hidden="1">
      <c r="B55" s="112"/>
      <c r="C55" s="112"/>
      <c r="D55" s="112"/>
    </row>
    <row r="56" spans="2:5" hidden="1">
      <c r="B56" s="113"/>
      <c r="C56" s="114"/>
      <c r="D56" s="114"/>
    </row>
    <row r="57" spans="2:5" hidden="1">
      <c r="B57" s="112"/>
      <c r="C57" s="112"/>
      <c r="D57" s="112"/>
    </row>
    <row r="58" spans="2:5" hidden="1">
      <c r="B58" s="112"/>
      <c r="C58" s="112"/>
      <c r="D58" s="112"/>
    </row>
    <row r="59" spans="2:5" hidden="1">
      <c r="B59" s="110"/>
      <c r="C59" s="115"/>
      <c r="D59" s="112"/>
    </row>
    <row r="60" spans="2:5" hidden="1">
      <c r="B60" s="108"/>
      <c r="C60" s="116"/>
      <c r="D60" s="116"/>
    </row>
    <row r="61" spans="2:5" hidden="1">
      <c r="B61" s="108"/>
      <c r="C61" s="116"/>
      <c r="D61" s="116"/>
    </row>
    <row r="62" spans="2:5" hidden="1">
      <c r="B62" s="108"/>
      <c r="C62" s="116"/>
      <c r="D62" s="116"/>
    </row>
    <row r="63" spans="2:5" hidden="1">
      <c r="B63" s="108"/>
      <c r="C63" s="116"/>
      <c r="D63" s="116"/>
    </row>
    <row r="64" spans="2:5" hidden="1">
      <c r="B64" s="108"/>
      <c r="C64" s="116"/>
      <c r="D64" s="116"/>
    </row>
    <row r="65" spans="2:4" hidden="1">
      <c r="B65" s="108"/>
      <c r="C65" s="116"/>
      <c r="D65" s="116"/>
    </row>
    <row r="66" spans="2:4" hidden="1">
      <c r="B66" s="108"/>
      <c r="C66" s="116"/>
      <c r="D66" s="116"/>
    </row>
  </sheetData>
  <sheetProtection sheet="1" objects="1" scenarios="1"/>
  <mergeCells count="8">
    <mergeCell ref="M7:M11"/>
    <mergeCell ref="B13:B17"/>
    <mergeCell ref="B27:B30"/>
    <mergeCell ref="B1:E1"/>
    <mergeCell ref="B4:B5"/>
    <mergeCell ref="B18:B20"/>
    <mergeCell ref="B21:B26"/>
    <mergeCell ref="B6:B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5FDB9-0948-4319-B85A-432A2F2E6D0B}">
  <dimension ref="B1:AI94"/>
  <sheetViews>
    <sheetView topLeftCell="A17" zoomScale="130" zoomScaleNormal="130" workbookViewId="0">
      <selection activeCell="D39" sqref="D39"/>
    </sheetView>
  </sheetViews>
  <sheetFormatPr defaultRowHeight="14.25"/>
  <cols>
    <col min="1" max="1" width="2.625" style="128" customWidth="1"/>
    <col min="2" max="2" width="32.625" style="128" customWidth="1"/>
    <col min="3" max="3" width="12.625" style="128" customWidth="1"/>
    <col min="4" max="6" width="10.625" style="128" customWidth="1"/>
    <col min="7" max="7" width="14.625" style="128" customWidth="1"/>
    <col min="8" max="8" width="2.625" style="128" customWidth="1"/>
    <col min="9" max="9" width="33.875" style="128" customWidth="1"/>
    <col min="10" max="13" width="10.625" style="128" customWidth="1"/>
    <col min="14" max="14" width="14.625" style="128" customWidth="1"/>
    <col min="15" max="15" width="2.625" style="128" customWidth="1"/>
    <col min="16" max="16" width="32.625" style="128" customWidth="1"/>
    <col min="17" max="20" width="12.625" style="128" customWidth="1"/>
    <col min="21" max="21" width="14.625" style="128" customWidth="1"/>
    <col min="22" max="22" width="2.625" style="128" customWidth="1"/>
    <col min="23" max="23" width="32.625" style="128" customWidth="1"/>
    <col min="24" max="27" width="15.625" style="128" customWidth="1"/>
    <col min="28" max="28" width="14.625" style="128" customWidth="1"/>
    <col min="29" max="29" width="2.625" style="128" customWidth="1"/>
    <col min="30" max="30" width="32.875" style="128" customWidth="1"/>
    <col min="31" max="34" width="16.625" style="128" customWidth="1"/>
    <col min="35" max="35" width="7" style="128" customWidth="1"/>
    <col min="36" max="36" width="9" style="128"/>
    <col min="37" max="251" width="8" style="128"/>
    <col min="252" max="252" width="28.125" style="128" customWidth="1"/>
    <col min="253" max="253" width="8.125" style="128" customWidth="1"/>
    <col min="254" max="254" width="9.125" style="128" customWidth="1"/>
    <col min="255" max="255" width="9.75" style="128" customWidth="1"/>
    <col min="256" max="256" width="11.125" style="128" customWidth="1"/>
    <col min="257" max="257" width="10.375" style="128" customWidth="1"/>
    <col min="258" max="258" width="10.5" style="128" customWidth="1"/>
    <col min="259" max="507" width="8" style="128"/>
    <col min="508" max="508" width="28.125" style="128" customWidth="1"/>
    <col min="509" max="509" width="8.125" style="128" customWidth="1"/>
    <col min="510" max="510" width="9.125" style="128" customWidth="1"/>
    <col min="511" max="511" width="9.75" style="128" customWidth="1"/>
    <col min="512" max="512" width="11.125" style="128" customWidth="1"/>
    <col min="513" max="513" width="10.375" style="128" customWidth="1"/>
    <col min="514" max="514" width="10.5" style="128" customWidth="1"/>
    <col min="515" max="763" width="8" style="128"/>
    <col min="764" max="764" width="28.125" style="128" customWidth="1"/>
    <col min="765" max="765" width="8.125" style="128" customWidth="1"/>
    <col min="766" max="766" width="9.125" style="128" customWidth="1"/>
    <col min="767" max="767" width="9.75" style="128" customWidth="1"/>
    <col min="768" max="768" width="11.125" style="128" customWidth="1"/>
    <col min="769" max="769" width="10.375" style="128" customWidth="1"/>
    <col min="770" max="770" width="10.5" style="128" customWidth="1"/>
    <col min="771" max="1019" width="8" style="128"/>
    <col min="1020" max="1020" width="28.125" style="128" customWidth="1"/>
    <col min="1021" max="1021" width="8.125" style="128" customWidth="1"/>
    <col min="1022" max="1022" width="9.125" style="128" customWidth="1"/>
    <col min="1023" max="1023" width="9.75" style="128" customWidth="1"/>
    <col min="1024" max="1024" width="11.125" style="128" customWidth="1"/>
    <col min="1025" max="1025" width="10.375" style="128" customWidth="1"/>
    <col min="1026" max="1026" width="10.5" style="128" customWidth="1"/>
    <col min="1027" max="1275" width="8" style="128"/>
    <col min="1276" max="1276" width="28.125" style="128" customWidth="1"/>
    <col min="1277" max="1277" width="8.125" style="128" customWidth="1"/>
    <col min="1278" max="1278" width="9.125" style="128" customWidth="1"/>
    <col min="1279" max="1279" width="9.75" style="128" customWidth="1"/>
    <col min="1280" max="1280" width="11.125" style="128" customWidth="1"/>
    <col min="1281" max="1281" width="10.375" style="128" customWidth="1"/>
    <col min="1282" max="1282" width="10.5" style="128" customWidth="1"/>
    <col min="1283" max="1531" width="8" style="128"/>
    <col min="1532" max="1532" width="28.125" style="128" customWidth="1"/>
    <col min="1533" max="1533" width="8.125" style="128" customWidth="1"/>
    <col min="1534" max="1534" width="9.125" style="128" customWidth="1"/>
    <col min="1535" max="1535" width="9.75" style="128" customWidth="1"/>
    <col min="1536" max="1536" width="11.125" style="128" customWidth="1"/>
    <col min="1537" max="1537" width="10.375" style="128" customWidth="1"/>
    <col min="1538" max="1538" width="10.5" style="128" customWidth="1"/>
    <col min="1539" max="1787" width="8" style="128"/>
    <col min="1788" max="1788" width="28.125" style="128" customWidth="1"/>
    <col min="1789" max="1789" width="8.125" style="128" customWidth="1"/>
    <col min="1790" max="1790" width="9.125" style="128" customWidth="1"/>
    <col min="1791" max="1791" width="9.75" style="128" customWidth="1"/>
    <col min="1792" max="1792" width="11.125" style="128" customWidth="1"/>
    <col min="1793" max="1793" width="10.375" style="128" customWidth="1"/>
    <col min="1794" max="1794" width="10.5" style="128" customWidth="1"/>
    <col min="1795" max="2043" width="8" style="128"/>
    <col min="2044" max="2044" width="28.125" style="128" customWidth="1"/>
    <col min="2045" max="2045" width="8.125" style="128" customWidth="1"/>
    <col min="2046" max="2046" width="9.125" style="128" customWidth="1"/>
    <col min="2047" max="2047" width="9.75" style="128" customWidth="1"/>
    <col min="2048" max="2048" width="11.125" style="128" customWidth="1"/>
    <col min="2049" max="2049" width="10.375" style="128" customWidth="1"/>
    <col min="2050" max="2050" width="10.5" style="128" customWidth="1"/>
    <col min="2051" max="2299" width="8" style="128"/>
    <col min="2300" max="2300" width="28.125" style="128" customWidth="1"/>
    <col min="2301" max="2301" width="8.125" style="128" customWidth="1"/>
    <col min="2302" max="2302" width="9.125" style="128" customWidth="1"/>
    <col min="2303" max="2303" width="9.75" style="128" customWidth="1"/>
    <col min="2304" max="2304" width="11.125" style="128" customWidth="1"/>
    <col min="2305" max="2305" width="10.375" style="128" customWidth="1"/>
    <col min="2306" max="2306" width="10.5" style="128" customWidth="1"/>
    <col min="2307" max="2555" width="8" style="128"/>
    <col min="2556" max="2556" width="28.125" style="128" customWidth="1"/>
    <col min="2557" max="2557" width="8.125" style="128" customWidth="1"/>
    <col min="2558" max="2558" width="9.125" style="128" customWidth="1"/>
    <col min="2559" max="2559" width="9.75" style="128" customWidth="1"/>
    <col min="2560" max="2560" width="11.125" style="128" customWidth="1"/>
    <col min="2561" max="2561" width="10.375" style="128" customWidth="1"/>
    <col min="2562" max="2562" width="10.5" style="128" customWidth="1"/>
    <col min="2563" max="2811" width="8" style="128"/>
    <col min="2812" max="2812" width="28.125" style="128" customWidth="1"/>
    <col min="2813" max="2813" width="8.125" style="128" customWidth="1"/>
    <col min="2814" max="2814" width="9.125" style="128" customWidth="1"/>
    <col min="2815" max="2815" width="9.75" style="128" customWidth="1"/>
    <col min="2816" max="2816" width="11.125" style="128" customWidth="1"/>
    <col min="2817" max="2817" width="10.375" style="128" customWidth="1"/>
    <col min="2818" max="2818" width="10.5" style="128" customWidth="1"/>
    <col min="2819" max="3067" width="8" style="128"/>
    <col min="3068" max="3068" width="28.125" style="128" customWidth="1"/>
    <col min="3069" max="3069" width="8.125" style="128" customWidth="1"/>
    <col min="3070" max="3070" width="9.125" style="128" customWidth="1"/>
    <col min="3071" max="3071" width="9.75" style="128" customWidth="1"/>
    <col min="3072" max="3072" width="11.125" style="128" customWidth="1"/>
    <col min="3073" max="3073" width="10.375" style="128" customWidth="1"/>
    <col min="3074" max="3074" width="10.5" style="128" customWidth="1"/>
    <col min="3075" max="3323" width="8" style="128"/>
    <col min="3324" max="3324" width="28.125" style="128" customWidth="1"/>
    <col min="3325" max="3325" width="8.125" style="128" customWidth="1"/>
    <col min="3326" max="3326" width="9.125" style="128" customWidth="1"/>
    <col min="3327" max="3327" width="9.75" style="128" customWidth="1"/>
    <col min="3328" max="3328" width="11.125" style="128" customWidth="1"/>
    <col min="3329" max="3329" width="10.375" style="128" customWidth="1"/>
    <col min="3330" max="3330" width="10.5" style="128" customWidth="1"/>
    <col min="3331" max="3579" width="8" style="128"/>
    <col min="3580" max="3580" width="28.125" style="128" customWidth="1"/>
    <col min="3581" max="3581" width="8.125" style="128" customWidth="1"/>
    <col min="3582" max="3582" width="9.125" style="128" customWidth="1"/>
    <col min="3583" max="3583" width="9.75" style="128" customWidth="1"/>
    <col min="3584" max="3584" width="11.125" style="128" customWidth="1"/>
    <col min="3585" max="3585" width="10.375" style="128" customWidth="1"/>
    <col min="3586" max="3586" width="10.5" style="128" customWidth="1"/>
    <col min="3587" max="3835" width="8" style="128"/>
    <col min="3836" max="3836" width="28.125" style="128" customWidth="1"/>
    <col min="3837" max="3837" width="8.125" style="128" customWidth="1"/>
    <col min="3838" max="3838" width="9.125" style="128" customWidth="1"/>
    <col min="3839" max="3839" width="9.75" style="128" customWidth="1"/>
    <col min="3840" max="3840" width="11.125" style="128" customWidth="1"/>
    <col min="3841" max="3841" width="10.375" style="128" customWidth="1"/>
    <col min="3842" max="3842" width="10.5" style="128" customWidth="1"/>
    <col min="3843" max="4091" width="8" style="128"/>
    <col min="4092" max="4092" width="28.125" style="128" customWidth="1"/>
    <col min="4093" max="4093" width="8.125" style="128" customWidth="1"/>
    <col min="4094" max="4094" width="9.125" style="128" customWidth="1"/>
    <col min="4095" max="4095" width="9.75" style="128" customWidth="1"/>
    <col min="4096" max="4096" width="11.125" style="128" customWidth="1"/>
    <col min="4097" max="4097" width="10.375" style="128" customWidth="1"/>
    <col min="4098" max="4098" width="10.5" style="128" customWidth="1"/>
    <col min="4099" max="4347" width="8" style="128"/>
    <col min="4348" max="4348" width="28.125" style="128" customWidth="1"/>
    <col min="4349" max="4349" width="8.125" style="128" customWidth="1"/>
    <col min="4350" max="4350" width="9.125" style="128" customWidth="1"/>
    <col min="4351" max="4351" width="9.75" style="128" customWidth="1"/>
    <col min="4352" max="4352" width="11.125" style="128" customWidth="1"/>
    <col min="4353" max="4353" width="10.375" style="128" customWidth="1"/>
    <col min="4354" max="4354" width="10.5" style="128" customWidth="1"/>
    <col min="4355" max="4603" width="8" style="128"/>
    <col min="4604" max="4604" width="28.125" style="128" customWidth="1"/>
    <col min="4605" max="4605" width="8.125" style="128" customWidth="1"/>
    <col min="4606" max="4606" width="9.125" style="128" customWidth="1"/>
    <col min="4607" max="4607" width="9.75" style="128" customWidth="1"/>
    <col min="4608" max="4608" width="11.125" style="128" customWidth="1"/>
    <col min="4609" max="4609" width="10.375" style="128" customWidth="1"/>
    <col min="4610" max="4610" width="10.5" style="128" customWidth="1"/>
    <col min="4611" max="4859" width="8" style="128"/>
    <col min="4860" max="4860" width="28.125" style="128" customWidth="1"/>
    <col min="4861" max="4861" width="8.125" style="128" customWidth="1"/>
    <col min="4862" max="4862" width="9.125" style="128" customWidth="1"/>
    <col min="4863" max="4863" width="9.75" style="128" customWidth="1"/>
    <col min="4864" max="4864" width="11.125" style="128" customWidth="1"/>
    <col min="4865" max="4865" width="10.375" style="128" customWidth="1"/>
    <col min="4866" max="4866" width="10.5" style="128" customWidth="1"/>
    <col min="4867" max="5115" width="8" style="128"/>
    <col min="5116" max="5116" width="28.125" style="128" customWidth="1"/>
    <col min="5117" max="5117" width="8.125" style="128" customWidth="1"/>
    <col min="5118" max="5118" width="9.125" style="128" customWidth="1"/>
    <col min="5119" max="5119" width="9.75" style="128" customWidth="1"/>
    <col min="5120" max="5120" width="11.125" style="128" customWidth="1"/>
    <col min="5121" max="5121" width="10.375" style="128" customWidth="1"/>
    <col min="5122" max="5122" width="10.5" style="128" customWidth="1"/>
    <col min="5123" max="5371" width="8" style="128"/>
    <col min="5372" max="5372" width="28.125" style="128" customWidth="1"/>
    <col min="5373" max="5373" width="8.125" style="128" customWidth="1"/>
    <col min="5374" max="5374" width="9.125" style="128" customWidth="1"/>
    <col min="5375" max="5375" width="9.75" style="128" customWidth="1"/>
    <col min="5376" max="5376" width="11.125" style="128" customWidth="1"/>
    <col min="5377" max="5377" width="10.375" style="128" customWidth="1"/>
    <col min="5378" max="5378" width="10.5" style="128" customWidth="1"/>
    <col min="5379" max="5627" width="8" style="128"/>
    <col min="5628" max="5628" width="28.125" style="128" customWidth="1"/>
    <col min="5629" max="5629" width="8.125" style="128" customWidth="1"/>
    <col min="5630" max="5630" width="9.125" style="128" customWidth="1"/>
    <col min="5631" max="5631" width="9.75" style="128" customWidth="1"/>
    <col min="5632" max="5632" width="11.125" style="128" customWidth="1"/>
    <col min="5633" max="5633" width="10.375" style="128" customWidth="1"/>
    <col min="5634" max="5634" width="10.5" style="128" customWidth="1"/>
    <col min="5635" max="5883" width="8" style="128"/>
    <col min="5884" max="5884" width="28.125" style="128" customWidth="1"/>
    <col min="5885" max="5885" width="8.125" style="128" customWidth="1"/>
    <col min="5886" max="5886" width="9.125" style="128" customWidth="1"/>
    <col min="5887" max="5887" width="9.75" style="128" customWidth="1"/>
    <col min="5888" max="5888" width="11.125" style="128" customWidth="1"/>
    <col min="5889" max="5889" width="10.375" style="128" customWidth="1"/>
    <col min="5890" max="5890" width="10.5" style="128" customWidth="1"/>
    <col min="5891" max="6139" width="8" style="128"/>
    <col min="6140" max="6140" width="28.125" style="128" customWidth="1"/>
    <col min="6141" max="6141" width="8.125" style="128" customWidth="1"/>
    <col min="6142" max="6142" width="9.125" style="128" customWidth="1"/>
    <col min="6143" max="6143" width="9.75" style="128" customWidth="1"/>
    <col min="6144" max="6144" width="11.125" style="128" customWidth="1"/>
    <col min="6145" max="6145" width="10.375" style="128" customWidth="1"/>
    <col min="6146" max="6146" width="10.5" style="128" customWidth="1"/>
    <col min="6147" max="6395" width="8" style="128"/>
    <col min="6396" max="6396" width="28.125" style="128" customWidth="1"/>
    <col min="6397" max="6397" width="8.125" style="128" customWidth="1"/>
    <col min="6398" max="6398" width="9.125" style="128" customWidth="1"/>
    <col min="6399" max="6399" width="9.75" style="128" customWidth="1"/>
    <col min="6400" max="6400" width="11.125" style="128" customWidth="1"/>
    <col min="6401" max="6401" width="10.375" style="128" customWidth="1"/>
    <col min="6402" max="6402" width="10.5" style="128" customWidth="1"/>
    <col min="6403" max="6651" width="8" style="128"/>
    <col min="6652" max="6652" width="28.125" style="128" customWidth="1"/>
    <col min="6653" max="6653" width="8.125" style="128" customWidth="1"/>
    <col min="6654" max="6654" width="9.125" style="128" customWidth="1"/>
    <col min="6655" max="6655" width="9.75" style="128" customWidth="1"/>
    <col min="6656" max="6656" width="11.125" style="128" customWidth="1"/>
    <col min="6657" max="6657" width="10.375" style="128" customWidth="1"/>
    <col min="6658" max="6658" width="10.5" style="128" customWidth="1"/>
    <col min="6659" max="6907" width="8" style="128"/>
    <col min="6908" max="6908" width="28.125" style="128" customWidth="1"/>
    <col min="6909" max="6909" width="8.125" style="128" customWidth="1"/>
    <col min="6910" max="6910" width="9.125" style="128" customWidth="1"/>
    <col min="6911" max="6911" width="9.75" style="128" customWidth="1"/>
    <col min="6912" max="6912" width="11.125" style="128" customWidth="1"/>
    <col min="6913" max="6913" width="10.375" style="128" customWidth="1"/>
    <col min="6914" max="6914" width="10.5" style="128" customWidth="1"/>
    <col min="6915" max="7163" width="8" style="128"/>
    <col min="7164" max="7164" width="28.125" style="128" customWidth="1"/>
    <col min="7165" max="7165" width="8.125" style="128" customWidth="1"/>
    <col min="7166" max="7166" width="9.125" style="128" customWidth="1"/>
    <col min="7167" max="7167" width="9.75" style="128" customWidth="1"/>
    <col min="7168" max="7168" width="11.125" style="128" customWidth="1"/>
    <col min="7169" max="7169" width="10.375" style="128" customWidth="1"/>
    <col min="7170" max="7170" width="10.5" style="128" customWidth="1"/>
    <col min="7171" max="7419" width="8" style="128"/>
    <col min="7420" max="7420" width="28.125" style="128" customWidth="1"/>
    <col min="7421" max="7421" width="8.125" style="128" customWidth="1"/>
    <col min="7422" max="7422" width="9.125" style="128" customWidth="1"/>
    <col min="7423" max="7423" width="9.75" style="128" customWidth="1"/>
    <col min="7424" max="7424" width="11.125" style="128" customWidth="1"/>
    <col min="7425" max="7425" width="10.375" style="128" customWidth="1"/>
    <col min="7426" max="7426" width="10.5" style="128" customWidth="1"/>
    <col min="7427" max="7675" width="8" style="128"/>
    <col min="7676" max="7676" width="28.125" style="128" customWidth="1"/>
    <col min="7677" max="7677" width="8.125" style="128" customWidth="1"/>
    <col min="7678" max="7678" width="9.125" style="128" customWidth="1"/>
    <col min="7679" max="7679" width="9.75" style="128" customWidth="1"/>
    <col min="7680" max="7680" width="11.125" style="128" customWidth="1"/>
    <col min="7681" max="7681" width="10.375" style="128" customWidth="1"/>
    <col min="7682" max="7682" width="10.5" style="128" customWidth="1"/>
    <col min="7683" max="7931" width="8" style="128"/>
    <col min="7932" max="7932" width="28.125" style="128" customWidth="1"/>
    <col min="7933" max="7933" width="8.125" style="128" customWidth="1"/>
    <col min="7934" max="7934" width="9.125" style="128" customWidth="1"/>
    <col min="7935" max="7935" width="9.75" style="128" customWidth="1"/>
    <col min="7936" max="7936" width="11.125" style="128" customWidth="1"/>
    <col min="7937" max="7937" width="10.375" style="128" customWidth="1"/>
    <col min="7938" max="7938" width="10.5" style="128" customWidth="1"/>
    <col min="7939" max="8187" width="8" style="128"/>
    <col min="8188" max="8188" width="28.125" style="128" customWidth="1"/>
    <col min="8189" max="8189" width="8.125" style="128" customWidth="1"/>
    <col min="8190" max="8190" width="9.125" style="128" customWidth="1"/>
    <col min="8191" max="8191" width="9.75" style="128" customWidth="1"/>
    <col min="8192" max="8192" width="11.125" style="128" customWidth="1"/>
    <col min="8193" max="8193" width="10.375" style="128" customWidth="1"/>
    <col min="8194" max="8194" width="10.5" style="128" customWidth="1"/>
    <col min="8195" max="8443" width="8" style="128"/>
    <col min="8444" max="8444" width="28.125" style="128" customWidth="1"/>
    <col min="8445" max="8445" width="8.125" style="128" customWidth="1"/>
    <col min="8446" max="8446" width="9.125" style="128" customWidth="1"/>
    <col min="8447" max="8447" width="9.75" style="128" customWidth="1"/>
    <col min="8448" max="8448" width="11.125" style="128" customWidth="1"/>
    <col min="8449" max="8449" width="10.375" style="128" customWidth="1"/>
    <col min="8450" max="8450" width="10.5" style="128" customWidth="1"/>
    <col min="8451" max="8699" width="8" style="128"/>
    <col min="8700" max="8700" width="28.125" style="128" customWidth="1"/>
    <col min="8701" max="8701" width="8.125" style="128" customWidth="1"/>
    <col min="8702" max="8702" width="9.125" style="128" customWidth="1"/>
    <col min="8703" max="8703" width="9.75" style="128" customWidth="1"/>
    <col min="8704" max="8704" width="11.125" style="128" customWidth="1"/>
    <col min="8705" max="8705" width="10.375" style="128" customWidth="1"/>
    <col min="8706" max="8706" width="10.5" style="128" customWidth="1"/>
    <col min="8707" max="8955" width="8" style="128"/>
    <col min="8956" max="8956" width="28.125" style="128" customWidth="1"/>
    <col min="8957" max="8957" width="8.125" style="128" customWidth="1"/>
    <col min="8958" max="8958" width="9.125" style="128" customWidth="1"/>
    <col min="8959" max="8959" width="9.75" style="128" customWidth="1"/>
    <col min="8960" max="8960" width="11.125" style="128" customWidth="1"/>
    <col min="8961" max="8961" width="10.375" style="128" customWidth="1"/>
    <col min="8962" max="8962" width="10.5" style="128" customWidth="1"/>
    <col min="8963" max="9211" width="8" style="128"/>
    <col min="9212" max="9212" width="28.125" style="128" customWidth="1"/>
    <col min="9213" max="9213" width="8.125" style="128" customWidth="1"/>
    <col min="9214" max="9214" width="9.125" style="128" customWidth="1"/>
    <col min="9215" max="9215" width="9.75" style="128" customWidth="1"/>
    <col min="9216" max="9216" width="11.125" style="128" customWidth="1"/>
    <col min="9217" max="9217" width="10.375" style="128" customWidth="1"/>
    <col min="9218" max="9218" width="10.5" style="128" customWidth="1"/>
    <col min="9219" max="9467" width="8" style="128"/>
    <col min="9468" max="9468" width="28.125" style="128" customWidth="1"/>
    <col min="9469" max="9469" width="8.125" style="128" customWidth="1"/>
    <col min="9470" max="9470" width="9.125" style="128" customWidth="1"/>
    <col min="9471" max="9471" width="9.75" style="128" customWidth="1"/>
    <col min="9472" max="9472" width="11.125" style="128" customWidth="1"/>
    <col min="9473" max="9473" width="10.375" style="128" customWidth="1"/>
    <col min="9474" max="9474" width="10.5" style="128" customWidth="1"/>
    <col min="9475" max="9723" width="8" style="128"/>
    <col min="9724" max="9724" width="28.125" style="128" customWidth="1"/>
    <col min="9725" max="9725" width="8.125" style="128" customWidth="1"/>
    <col min="9726" max="9726" width="9.125" style="128" customWidth="1"/>
    <col min="9727" max="9727" width="9.75" style="128" customWidth="1"/>
    <col min="9728" max="9728" width="11.125" style="128" customWidth="1"/>
    <col min="9729" max="9729" width="10.375" style="128" customWidth="1"/>
    <col min="9730" max="9730" width="10.5" style="128" customWidth="1"/>
    <col min="9731" max="9979" width="8" style="128"/>
    <col min="9980" max="9980" width="28.125" style="128" customWidth="1"/>
    <col min="9981" max="9981" width="8.125" style="128" customWidth="1"/>
    <col min="9982" max="9982" width="9.125" style="128" customWidth="1"/>
    <col min="9983" max="9983" width="9.75" style="128" customWidth="1"/>
    <col min="9984" max="9984" width="11.125" style="128" customWidth="1"/>
    <col min="9985" max="9985" width="10.375" style="128" customWidth="1"/>
    <col min="9986" max="9986" width="10.5" style="128" customWidth="1"/>
    <col min="9987" max="10235" width="8" style="128"/>
    <col min="10236" max="10236" width="28.125" style="128" customWidth="1"/>
    <col min="10237" max="10237" width="8.125" style="128" customWidth="1"/>
    <col min="10238" max="10238" width="9.125" style="128" customWidth="1"/>
    <col min="10239" max="10239" width="9.75" style="128" customWidth="1"/>
    <col min="10240" max="10240" width="11.125" style="128" customWidth="1"/>
    <col min="10241" max="10241" width="10.375" style="128" customWidth="1"/>
    <col min="10242" max="10242" width="10.5" style="128" customWidth="1"/>
    <col min="10243" max="10491" width="8" style="128"/>
    <col min="10492" max="10492" width="28.125" style="128" customWidth="1"/>
    <col min="10493" max="10493" width="8.125" style="128" customWidth="1"/>
    <col min="10494" max="10494" width="9.125" style="128" customWidth="1"/>
    <col min="10495" max="10495" width="9.75" style="128" customWidth="1"/>
    <col min="10496" max="10496" width="11.125" style="128" customWidth="1"/>
    <col min="10497" max="10497" width="10.375" style="128" customWidth="1"/>
    <col min="10498" max="10498" width="10.5" style="128" customWidth="1"/>
    <col min="10499" max="10747" width="8" style="128"/>
    <col min="10748" max="10748" width="28.125" style="128" customWidth="1"/>
    <col min="10749" max="10749" width="8.125" style="128" customWidth="1"/>
    <col min="10750" max="10750" width="9.125" style="128" customWidth="1"/>
    <col min="10751" max="10751" width="9.75" style="128" customWidth="1"/>
    <col min="10752" max="10752" width="11.125" style="128" customWidth="1"/>
    <col min="10753" max="10753" width="10.375" style="128" customWidth="1"/>
    <col min="10754" max="10754" width="10.5" style="128" customWidth="1"/>
    <col min="10755" max="11003" width="8" style="128"/>
    <col min="11004" max="11004" width="28.125" style="128" customWidth="1"/>
    <col min="11005" max="11005" width="8.125" style="128" customWidth="1"/>
    <col min="11006" max="11006" width="9.125" style="128" customWidth="1"/>
    <col min="11007" max="11007" width="9.75" style="128" customWidth="1"/>
    <col min="11008" max="11008" width="11.125" style="128" customWidth="1"/>
    <col min="11009" max="11009" width="10.375" style="128" customWidth="1"/>
    <col min="11010" max="11010" width="10.5" style="128" customWidth="1"/>
    <col min="11011" max="11259" width="8" style="128"/>
    <col min="11260" max="11260" width="28.125" style="128" customWidth="1"/>
    <col min="11261" max="11261" width="8.125" style="128" customWidth="1"/>
    <col min="11262" max="11262" width="9.125" style="128" customWidth="1"/>
    <col min="11263" max="11263" width="9.75" style="128" customWidth="1"/>
    <col min="11264" max="11264" width="11.125" style="128" customWidth="1"/>
    <col min="11265" max="11265" width="10.375" style="128" customWidth="1"/>
    <col min="11266" max="11266" width="10.5" style="128" customWidth="1"/>
    <col min="11267" max="11515" width="8" style="128"/>
    <col min="11516" max="11516" width="28.125" style="128" customWidth="1"/>
    <col min="11517" max="11517" width="8.125" style="128" customWidth="1"/>
    <col min="11518" max="11518" width="9.125" style="128" customWidth="1"/>
    <col min="11519" max="11519" width="9.75" style="128" customWidth="1"/>
    <col min="11520" max="11520" width="11.125" style="128" customWidth="1"/>
    <col min="11521" max="11521" width="10.375" style="128" customWidth="1"/>
    <col min="11522" max="11522" width="10.5" style="128" customWidth="1"/>
    <col min="11523" max="11771" width="8" style="128"/>
    <col min="11772" max="11772" width="28.125" style="128" customWidth="1"/>
    <col min="11773" max="11773" width="8.125" style="128" customWidth="1"/>
    <col min="11774" max="11774" width="9.125" style="128" customWidth="1"/>
    <col min="11775" max="11775" width="9.75" style="128" customWidth="1"/>
    <col min="11776" max="11776" width="11.125" style="128" customWidth="1"/>
    <col min="11777" max="11777" width="10.375" style="128" customWidth="1"/>
    <col min="11778" max="11778" width="10.5" style="128" customWidth="1"/>
    <col min="11779" max="12027" width="8" style="128"/>
    <col min="12028" max="12028" width="28.125" style="128" customWidth="1"/>
    <col min="12029" max="12029" width="8.125" style="128" customWidth="1"/>
    <col min="12030" max="12030" width="9.125" style="128" customWidth="1"/>
    <col min="12031" max="12031" width="9.75" style="128" customWidth="1"/>
    <col min="12032" max="12032" width="11.125" style="128" customWidth="1"/>
    <col min="12033" max="12033" width="10.375" style="128" customWidth="1"/>
    <col min="12034" max="12034" width="10.5" style="128" customWidth="1"/>
    <col min="12035" max="12283" width="8" style="128"/>
    <col min="12284" max="12284" width="28.125" style="128" customWidth="1"/>
    <col min="12285" max="12285" width="8.125" style="128" customWidth="1"/>
    <col min="12286" max="12286" width="9.125" style="128" customWidth="1"/>
    <col min="12287" max="12287" width="9.75" style="128" customWidth="1"/>
    <col min="12288" max="12288" width="11.125" style="128" customWidth="1"/>
    <col min="12289" max="12289" width="10.375" style="128" customWidth="1"/>
    <col min="12290" max="12290" width="10.5" style="128" customWidth="1"/>
    <col min="12291" max="12539" width="8" style="128"/>
    <col min="12540" max="12540" width="28.125" style="128" customWidth="1"/>
    <col min="12541" max="12541" width="8.125" style="128" customWidth="1"/>
    <col min="12542" max="12542" width="9.125" style="128" customWidth="1"/>
    <col min="12543" max="12543" width="9.75" style="128" customWidth="1"/>
    <col min="12544" max="12544" width="11.125" style="128" customWidth="1"/>
    <col min="12545" max="12545" width="10.375" style="128" customWidth="1"/>
    <col min="12546" max="12546" width="10.5" style="128" customWidth="1"/>
    <col min="12547" max="12795" width="8" style="128"/>
    <col min="12796" max="12796" width="28.125" style="128" customWidth="1"/>
    <col min="12797" max="12797" width="8.125" style="128" customWidth="1"/>
    <col min="12798" max="12798" width="9.125" style="128" customWidth="1"/>
    <col min="12799" max="12799" width="9.75" style="128" customWidth="1"/>
    <col min="12800" max="12800" width="11.125" style="128" customWidth="1"/>
    <col min="12801" max="12801" width="10.375" style="128" customWidth="1"/>
    <col min="12802" max="12802" width="10.5" style="128" customWidth="1"/>
    <col min="12803" max="13051" width="8" style="128"/>
    <col min="13052" max="13052" width="28.125" style="128" customWidth="1"/>
    <col min="13053" max="13053" width="8.125" style="128" customWidth="1"/>
    <col min="13054" max="13054" width="9.125" style="128" customWidth="1"/>
    <col min="13055" max="13055" width="9.75" style="128" customWidth="1"/>
    <col min="13056" max="13056" width="11.125" style="128" customWidth="1"/>
    <col min="13057" max="13057" width="10.375" style="128" customWidth="1"/>
    <col min="13058" max="13058" width="10.5" style="128" customWidth="1"/>
    <col min="13059" max="13307" width="8" style="128"/>
    <col min="13308" max="13308" width="28.125" style="128" customWidth="1"/>
    <col min="13309" max="13309" width="8.125" style="128" customWidth="1"/>
    <col min="13310" max="13310" width="9.125" style="128" customWidth="1"/>
    <col min="13311" max="13311" width="9.75" style="128" customWidth="1"/>
    <col min="13312" max="13312" width="11.125" style="128" customWidth="1"/>
    <col min="13313" max="13313" width="10.375" style="128" customWidth="1"/>
    <col min="13314" max="13314" width="10.5" style="128" customWidth="1"/>
    <col min="13315" max="13563" width="8" style="128"/>
    <col min="13564" max="13564" width="28.125" style="128" customWidth="1"/>
    <col min="13565" max="13565" width="8.125" style="128" customWidth="1"/>
    <col min="13566" max="13566" width="9.125" style="128" customWidth="1"/>
    <col min="13567" max="13567" width="9.75" style="128" customWidth="1"/>
    <col min="13568" max="13568" width="11.125" style="128" customWidth="1"/>
    <col min="13569" max="13569" width="10.375" style="128" customWidth="1"/>
    <col min="13570" max="13570" width="10.5" style="128" customWidth="1"/>
    <col min="13571" max="13819" width="8" style="128"/>
    <col min="13820" max="13820" width="28.125" style="128" customWidth="1"/>
    <col min="13821" max="13821" width="8.125" style="128" customWidth="1"/>
    <col min="13822" max="13822" width="9.125" style="128" customWidth="1"/>
    <col min="13823" max="13823" width="9.75" style="128" customWidth="1"/>
    <col min="13824" max="13824" width="11.125" style="128" customWidth="1"/>
    <col min="13825" max="13825" width="10.375" style="128" customWidth="1"/>
    <col min="13826" max="13826" width="10.5" style="128" customWidth="1"/>
    <col min="13827" max="14075" width="8" style="128"/>
    <col min="14076" max="14076" width="28.125" style="128" customWidth="1"/>
    <col min="14077" max="14077" width="8.125" style="128" customWidth="1"/>
    <col min="14078" max="14078" width="9.125" style="128" customWidth="1"/>
    <col min="14079" max="14079" width="9.75" style="128" customWidth="1"/>
    <col min="14080" max="14080" width="11.125" style="128" customWidth="1"/>
    <col min="14081" max="14081" width="10.375" style="128" customWidth="1"/>
    <col min="14082" max="14082" width="10.5" style="128" customWidth="1"/>
    <col min="14083" max="14331" width="8" style="128"/>
    <col min="14332" max="14332" width="28.125" style="128" customWidth="1"/>
    <col min="14333" max="14333" width="8.125" style="128" customWidth="1"/>
    <col min="14334" max="14334" width="9.125" style="128" customWidth="1"/>
    <col min="14335" max="14335" width="9.75" style="128" customWidth="1"/>
    <col min="14336" max="14336" width="11.125" style="128" customWidth="1"/>
    <col min="14337" max="14337" width="10.375" style="128" customWidth="1"/>
    <col min="14338" max="14338" width="10.5" style="128" customWidth="1"/>
    <col min="14339" max="14587" width="8" style="128"/>
    <col min="14588" max="14588" width="28.125" style="128" customWidth="1"/>
    <col min="14589" max="14589" width="8.125" style="128" customWidth="1"/>
    <col min="14590" max="14590" width="9.125" style="128" customWidth="1"/>
    <col min="14591" max="14591" width="9.75" style="128" customWidth="1"/>
    <col min="14592" max="14592" width="11.125" style="128" customWidth="1"/>
    <col min="14593" max="14593" width="10.375" style="128" customWidth="1"/>
    <col min="14594" max="14594" width="10.5" style="128" customWidth="1"/>
    <col min="14595" max="14843" width="8" style="128"/>
    <col min="14844" max="14844" width="28.125" style="128" customWidth="1"/>
    <col min="14845" max="14845" width="8.125" style="128" customWidth="1"/>
    <col min="14846" max="14846" width="9.125" style="128" customWidth="1"/>
    <col min="14847" max="14847" width="9.75" style="128" customWidth="1"/>
    <col min="14848" max="14848" width="11.125" style="128" customWidth="1"/>
    <col min="14849" max="14849" width="10.375" style="128" customWidth="1"/>
    <col min="14850" max="14850" width="10.5" style="128" customWidth="1"/>
    <col min="14851" max="15099" width="8" style="128"/>
    <col min="15100" max="15100" width="28.125" style="128" customWidth="1"/>
    <col min="15101" max="15101" width="8.125" style="128" customWidth="1"/>
    <col min="15102" max="15102" width="9.125" style="128" customWidth="1"/>
    <col min="15103" max="15103" width="9.75" style="128" customWidth="1"/>
    <col min="15104" max="15104" width="11.125" style="128" customWidth="1"/>
    <col min="15105" max="15105" width="10.375" style="128" customWidth="1"/>
    <col min="15106" max="15106" width="10.5" style="128" customWidth="1"/>
    <col min="15107" max="15355" width="8" style="128"/>
    <col min="15356" max="15356" width="28.125" style="128" customWidth="1"/>
    <col min="15357" max="15357" width="8.125" style="128" customWidth="1"/>
    <col min="15358" max="15358" width="9.125" style="128" customWidth="1"/>
    <col min="15359" max="15359" width="9.75" style="128" customWidth="1"/>
    <col min="15360" max="15360" width="11.125" style="128" customWidth="1"/>
    <col min="15361" max="15361" width="10.375" style="128" customWidth="1"/>
    <col min="15362" max="15362" width="10.5" style="128" customWidth="1"/>
    <col min="15363" max="15611" width="8" style="128"/>
    <col min="15612" max="15612" width="28.125" style="128" customWidth="1"/>
    <col min="15613" max="15613" width="8.125" style="128" customWidth="1"/>
    <col min="15614" max="15614" width="9.125" style="128" customWidth="1"/>
    <col min="15615" max="15615" width="9.75" style="128" customWidth="1"/>
    <col min="15616" max="15616" width="11.125" style="128" customWidth="1"/>
    <col min="15617" max="15617" width="10.375" style="128" customWidth="1"/>
    <col min="15618" max="15618" width="10.5" style="128" customWidth="1"/>
    <col min="15619" max="15867" width="8" style="128"/>
    <col min="15868" max="15868" width="28.125" style="128" customWidth="1"/>
    <col min="15869" max="15869" width="8.125" style="128" customWidth="1"/>
    <col min="15870" max="15870" width="9.125" style="128" customWidth="1"/>
    <col min="15871" max="15871" width="9.75" style="128" customWidth="1"/>
    <col min="15872" max="15872" width="11.125" style="128" customWidth="1"/>
    <col min="15873" max="15873" width="10.375" style="128" customWidth="1"/>
    <col min="15874" max="15874" width="10.5" style="128" customWidth="1"/>
    <col min="15875" max="16123" width="8" style="128"/>
    <col min="16124" max="16124" width="28.125" style="128" customWidth="1"/>
    <col min="16125" max="16125" width="8.125" style="128" customWidth="1"/>
    <col min="16126" max="16126" width="9.125" style="128" customWidth="1"/>
    <col min="16127" max="16127" width="9.75" style="128" customWidth="1"/>
    <col min="16128" max="16128" width="11.125" style="128" customWidth="1"/>
    <col min="16129" max="16129" width="10.375" style="128" customWidth="1"/>
    <col min="16130" max="16130" width="10.5" style="128" customWidth="1"/>
    <col min="16131" max="16384" width="9" style="128"/>
  </cols>
  <sheetData>
    <row r="1" spans="2:35" ht="17.25">
      <c r="B1" s="126" t="s">
        <v>79</v>
      </c>
      <c r="C1" s="127"/>
      <c r="E1" s="122"/>
      <c r="F1" s="122"/>
      <c r="G1" s="129"/>
      <c r="H1" s="130"/>
      <c r="I1" s="129"/>
    </row>
    <row r="2" spans="2:35" ht="15.75" customHeight="1">
      <c r="B2" s="131" t="s">
        <v>80</v>
      </c>
      <c r="C2" s="127"/>
      <c r="E2" s="132"/>
      <c r="F2" s="122"/>
      <c r="G2" s="129"/>
      <c r="H2" s="130"/>
      <c r="I2" s="129"/>
    </row>
    <row r="3" spans="2:35">
      <c r="B3" s="133"/>
    </row>
    <row r="4" spans="2:35" ht="18" thickBot="1">
      <c r="B4" s="262" t="s">
        <v>81</v>
      </c>
      <c r="C4" s="263"/>
      <c r="D4" s="263"/>
      <c r="E4" s="263"/>
      <c r="F4" s="263"/>
      <c r="G4" s="264"/>
      <c r="H4" s="134"/>
      <c r="I4" s="262" t="s">
        <v>82</v>
      </c>
      <c r="J4" s="263"/>
      <c r="K4" s="263"/>
      <c r="L4" s="263"/>
      <c r="M4" s="263"/>
      <c r="N4" s="264"/>
      <c r="O4" s="135"/>
      <c r="P4" s="262" t="s">
        <v>83</v>
      </c>
      <c r="Q4" s="263"/>
      <c r="R4" s="263"/>
      <c r="S4" s="263"/>
      <c r="T4" s="263"/>
      <c r="U4" s="264"/>
      <c r="V4" s="29"/>
      <c r="W4" s="262" t="s">
        <v>84</v>
      </c>
      <c r="X4" s="263"/>
      <c r="Y4" s="263"/>
      <c r="Z4" s="263"/>
      <c r="AA4" s="263"/>
      <c r="AB4" s="264"/>
      <c r="AC4" s="136"/>
      <c r="AD4" s="265" t="s">
        <v>85</v>
      </c>
      <c r="AE4" s="266"/>
      <c r="AF4" s="266"/>
      <c r="AG4" s="266"/>
      <c r="AH4" s="267"/>
      <c r="AI4" s="134"/>
    </row>
    <row r="5" spans="2:35" ht="6.75" customHeight="1">
      <c r="B5" s="137"/>
      <c r="C5" s="138"/>
      <c r="D5" s="138"/>
      <c r="E5" s="138"/>
      <c r="F5" s="138"/>
      <c r="G5" s="139"/>
      <c r="H5" s="134"/>
      <c r="I5" s="137"/>
      <c r="J5" s="138"/>
      <c r="K5" s="138"/>
      <c r="L5" s="138"/>
      <c r="M5" s="138"/>
      <c r="N5" s="139"/>
      <c r="P5" s="137"/>
      <c r="Q5" s="138"/>
      <c r="R5" s="138"/>
      <c r="S5" s="138"/>
      <c r="T5" s="138"/>
      <c r="U5" s="139"/>
      <c r="V5" s="134"/>
      <c r="W5" s="137"/>
      <c r="X5" s="138"/>
      <c r="Y5" s="138"/>
      <c r="Z5" s="138"/>
      <c r="AA5" s="138"/>
      <c r="AB5" s="138"/>
      <c r="AC5" s="134"/>
      <c r="AD5" s="259"/>
      <c r="AE5" s="260"/>
      <c r="AF5" s="260"/>
      <c r="AG5" s="260"/>
      <c r="AH5" s="261"/>
      <c r="AI5" s="134"/>
    </row>
    <row r="6" spans="2:35" ht="60" customHeight="1">
      <c r="B6" s="247" t="s">
        <v>86</v>
      </c>
      <c r="C6" s="248"/>
      <c r="D6" s="248"/>
      <c r="E6" s="248"/>
      <c r="F6" s="248"/>
      <c r="G6" s="249"/>
      <c r="H6" s="143"/>
      <c r="I6" s="247" t="s">
        <v>87</v>
      </c>
      <c r="J6" s="248"/>
      <c r="K6" s="248"/>
      <c r="L6" s="248"/>
      <c r="M6" s="248"/>
      <c r="N6" s="249"/>
      <c r="P6" s="247" t="s">
        <v>88</v>
      </c>
      <c r="Q6" s="248"/>
      <c r="R6" s="248"/>
      <c r="S6" s="248"/>
      <c r="T6" s="248"/>
      <c r="U6" s="249"/>
      <c r="V6" s="144"/>
      <c r="W6" s="247" t="s">
        <v>89</v>
      </c>
      <c r="X6" s="248"/>
      <c r="Y6" s="248"/>
      <c r="Z6" s="248"/>
      <c r="AA6" s="248"/>
      <c r="AB6" s="249"/>
      <c r="AC6" s="144"/>
      <c r="AD6" s="250" t="s">
        <v>90</v>
      </c>
      <c r="AE6" s="251"/>
      <c r="AF6" s="251"/>
      <c r="AG6" s="251"/>
      <c r="AH6" s="252"/>
      <c r="AI6" s="144"/>
    </row>
    <row r="7" spans="2:35" ht="16.5" customHeight="1">
      <c r="B7" s="145"/>
      <c r="C7" s="146" t="s">
        <v>31</v>
      </c>
      <c r="D7" s="147" t="s">
        <v>91</v>
      </c>
      <c r="E7" s="147" t="s">
        <v>92</v>
      </c>
      <c r="F7" s="147" t="s">
        <v>93</v>
      </c>
      <c r="G7" s="148" t="s">
        <v>94</v>
      </c>
      <c r="I7" s="145"/>
      <c r="J7" s="146" t="s">
        <v>31</v>
      </c>
      <c r="K7" s="147" t="s">
        <v>91</v>
      </c>
      <c r="L7" s="147" t="s">
        <v>92</v>
      </c>
      <c r="M7" s="147" t="s">
        <v>93</v>
      </c>
      <c r="N7" s="148" t="s">
        <v>94</v>
      </c>
      <c r="P7" s="145"/>
      <c r="Q7" s="146" t="s">
        <v>31</v>
      </c>
      <c r="R7" s="147" t="s">
        <v>91</v>
      </c>
      <c r="S7" s="147" t="s">
        <v>92</v>
      </c>
      <c r="T7" s="147" t="s">
        <v>93</v>
      </c>
      <c r="U7" s="148" t="s">
        <v>94</v>
      </c>
      <c r="V7" s="149"/>
      <c r="W7" s="145"/>
      <c r="X7" s="146" t="s">
        <v>31</v>
      </c>
      <c r="Y7" s="147" t="s">
        <v>91</v>
      </c>
      <c r="Z7" s="147" t="s">
        <v>92</v>
      </c>
      <c r="AA7" s="147" t="s">
        <v>93</v>
      </c>
      <c r="AB7" s="148" t="s">
        <v>94</v>
      </c>
      <c r="AC7" s="149"/>
      <c r="AD7" s="253" t="s">
        <v>30</v>
      </c>
      <c r="AE7" s="255" t="s">
        <v>95</v>
      </c>
      <c r="AF7" s="255" t="s">
        <v>96</v>
      </c>
      <c r="AG7" s="255" t="s">
        <v>97</v>
      </c>
      <c r="AH7" s="257" t="s">
        <v>98</v>
      </c>
    </row>
    <row r="8" spans="2:35" ht="16.5" customHeight="1">
      <c r="B8" s="150" t="s">
        <v>99</v>
      </c>
      <c r="C8" s="151"/>
      <c r="D8" s="152"/>
      <c r="E8" s="152"/>
      <c r="F8" s="152"/>
      <c r="G8" s="153"/>
      <c r="I8" s="150" t="s">
        <v>99</v>
      </c>
      <c r="J8" s="152"/>
      <c r="K8" s="152"/>
      <c r="L8" s="152"/>
      <c r="M8" s="152"/>
      <c r="N8" s="153"/>
      <c r="P8" s="150" t="s">
        <v>99</v>
      </c>
      <c r="Q8" s="152"/>
      <c r="R8" s="152"/>
      <c r="S8" s="152"/>
      <c r="T8" s="152"/>
      <c r="U8" s="153"/>
      <c r="V8" s="149"/>
      <c r="W8" s="150" t="s">
        <v>99</v>
      </c>
      <c r="X8" s="152"/>
      <c r="Y8" s="152"/>
      <c r="Z8" s="152"/>
      <c r="AA8" s="152"/>
      <c r="AB8" s="153"/>
      <c r="AC8" s="149"/>
      <c r="AD8" s="254"/>
      <c r="AE8" s="256"/>
      <c r="AF8" s="256"/>
      <c r="AG8" s="256"/>
      <c r="AH8" s="258"/>
    </row>
    <row r="9" spans="2:35" ht="16.5" customHeight="1">
      <c r="B9" s="154" t="s">
        <v>100</v>
      </c>
      <c r="C9" s="155" t="s">
        <v>35</v>
      </c>
      <c r="D9" s="48">
        <v>0</v>
      </c>
      <c r="E9" s="125">
        <f>'Prices Used in Budgets'!E4</f>
        <v>125</v>
      </c>
      <c r="F9" s="125"/>
      <c r="G9" s="65">
        <f>D9*E9</f>
        <v>0</v>
      </c>
      <c r="I9" s="154" t="s">
        <v>100</v>
      </c>
      <c r="J9" s="155" t="s">
        <v>35</v>
      </c>
      <c r="K9" s="48">
        <v>0</v>
      </c>
      <c r="L9" s="156">
        <f>E9</f>
        <v>125</v>
      </c>
      <c r="M9" s="156"/>
      <c r="N9" s="65">
        <f>K9*L9</f>
        <v>0</v>
      </c>
      <c r="P9" s="154" t="s">
        <v>100</v>
      </c>
      <c r="Q9" s="155" t="s">
        <v>35</v>
      </c>
      <c r="R9" s="48">
        <v>3</v>
      </c>
      <c r="S9" s="156">
        <f>L9</f>
        <v>125</v>
      </c>
      <c r="T9" s="156"/>
      <c r="U9" s="65">
        <f>R9*S9</f>
        <v>375</v>
      </c>
      <c r="V9" s="51"/>
      <c r="W9" s="154" t="s">
        <v>100</v>
      </c>
      <c r="X9" s="155" t="s">
        <v>35</v>
      </c>
      <c r="Y9" s="48">
        <v>4</v>
      </c>
      <c r="Z9" s="156">
        <f>S9</f>
        <v>125</v>
      </c>
      <c r="AA9" s="156"/>
      <c r="AB9" s="65">
        <f>Y9*Z9</f>
        <v>500</v>
      </c>
      <c r="AC9" s="51"/>
      <c r="AD9" s="157" t="s">
        <v>99</v>
      </c>
      <c r="AE9" s="149" t="s">
        <v>101</v>
      </c>
      <c r="AF9" s="149" t="s">
        <v>101</v>
      </c>
      <c r="AG9" s="149" t="s">
        <v>101</v>
      </c>
      <c r="AH9" s="158" t="s">
        <v>101</v>
      </c>
    </row>
    <row r="10" spans="2:35" ht="16.5" customHeight="1">
      <c r="B10" s="154" t="s">
        <v>102</v>
      </c>
      <c r="C10" s="155" t="s">
        <v>35</v>
      </c>
      <c r="D10" s="48">
        <v>0</v>
      </c>
      <c r="E10" s="125">
        <f>'Prices Used in Budgets'!E4</f>
        <v>125</v>
      </c>
      <c r="F10" s="125"/>
      <c r="G10" s="65">
        <f>D10*E10</f>
        <v>0</v>
      </c>
      <c r="I10" s="154" t="s">
        <v>102</v>
      </c>
      <c r="J10" s="155" t="s">
        <v>35</v>
      </c>
      <c r="K10" s="48">
        <v>0</v>
      </c>
      <c r="L10" s="156">
        <f>E10</f>
        <v>125</v>
      </c>
      <c r="M10" s="156"/>
      <c r="N10" s="65">
        <f>K10*L10</f>
        <v>0</v>
      </c>
      <c r="P10" s="154" t="s">
        <v>102</v>
      </c>
      <c r="Q10" s="155" t="s">
        <v>35</v>
      </c>
      <c r="R10" s="48">
        <v>0</v>
      </c>
      <c r="S10" s="156">
        <f t="shared" ref="S10:S11" si="0">L10</f>
        <v>125</v>
      </c>
      <c r="T10" s="156"/>
      <c r="U10" s="65">
        <f>R10*S10</f>
        <v>0</v>
      </c>
      <c r="V10" s="51"/>
      <c r="W10" s="154" t="s">
        <v>102</v>
      </c>
      <c r="X10" s="155" t="s">
        <v>35</v>
      </c>
      <c r="Y10" s="48">
        <v>0</v>
      </c>
      <c r="Z10" s="156">
        <f t="shared" ref="Z10:Z11" si="1">S10</f>
        <v>125</v>
      </c>
      <c r="AA10" s="156"/>
      <c r="AB10" s="65">
        <f>Y10*Z10</f>
        <v>0</v>
      </c>
      <c r="AC10" s="51"/>
      <c r="AD10" s="154" t="str">
        <f>"  First hay cutting (" &amp;Y9&amp;" tons)"</f>
        <v xml:space="preserve">  First hay cutting (4 tons)</v>
      </c>
      <c r="AE10" s="78">
        <f>G9</f>
        <v>0</v>
      </c>
      <c r="AF10" s="78">
        <f>N9</f>
        <v>0</v>
      </c>
      <c r="AG10" s="78">
        <f>U9</f>
        <v>375</v>
      </c>
      <c r="AH10" s="65">
        <f>AB9</f>
        <v>500</v>
      </c>
    </row>
    <row r="11" spans="2:35" ht="16.5" customHeight="1">
      <c r="B11" s="154" t="s">
        <v>103</v>
      </c>
      <c r="C11" s="155" t="s">
        <v>37</v>
      </c>
      <c r="D11" s="48">
        <v>0</v>
      </c>
      <c r="E11" s="125">
        <f>'Prices Used in Budgets'!E5</f>
        <v>26</v>
      </c>
      <c r="F11" s="125"/>
      <c r="G11" s="66">
        <f>D11*E11</f>
        <v>0</v>
      </c>
      <c r="I11" s="154" t="s">
        <v>103</v>
      </c>
      <c r="J11" s="155" t="s">
        <v>37</v>
      </c>
      <c r="K11" s="48">
        <v>0</v>
      </c>
      <c r="L11" s="156">
        <f>E11</f>
        <v>26</v>
      </c>
      <c r="M11" s="156"/>
      <c r="N11" s="66">
        <f>K11*L11</f>
        <v>0</v>
      </c>
      <c r="P11" s="154" t="s">
        <v>104</v>
      </c>
      <c r="Q11" s="155" t="s">
        <v>37</v>
      </c>
      <c r="R11" s="48">
        <v>1</v>
      </c>
      <c r="S11" s="156">
        <f t="shared" si="0"/>
        <v>26</v>
      </c>
      <c r="T11" s="156"/>
      <c r="U11" s="66">
        <f>R11*S11</f>
        <v>26</v>
      </c>
      <c r="V11" s="51"/>
      <c r="W11" s="154" t="s">
        <v>104</v>
      </c>
      <c r="X11" s="155" t="s">
        <v>37</v>
      </c>
      <c r="Y11" s="48">
        <v>2</v>
      </c>
      <c r="Z11" s="156">
        <f t="shared" si="1"/>
        <v>26</v>
      </c>
      <c r="AA11" s="156"/>
      <c r="AB11" s="66">
        <f>Y11*Z11</f>
        <v>52</v>
      </c>
      <c r="AC11" s="51"/>
      <c r="AD11" s="154" t="str">
        <f>"  Second hay cutting (" &amp;Y10&amp;" tons)"</f>
        <v xml:space="preserve">  Second hay cutting (0 tons)</v>
      </c>
      <c r="AE11" s="78">
        <f t="shared" ref="AE11:AE12" si="2">G10</f>
        <v>0</v>
      </c>
      <c r="AF11" s="78">
        <f t="shared" ref="AF11:AF12" si="3">N10</f>
        <v>0</v>
      </c>
      <c r="AG11" s="78">
        <f>U10</f>
        <v>0</v>
      </c>
      <c r="AH11" s="65">
        <f t="shared" ref="AH11:AH13" si="4">AB10</f>
        <v>0</v>
      </c>
      <c r="AI11" s="159"/>
    </row>
    <row r="12" spans="2:35" ht="16.5" customHeight="1">
      <c r="B12" s="160" t="s">
        <v>105</v>
      </c>
      <c r="C12" s="155"/>
      <c r="D12" s="161"/>
      <c r="E12" s="125"/>
      <c r="F12" s="162"/>
      <c r="G12" s="65">
        <f>SUM(G9:G11)</f>
        <v>0</v>
      </c>
      <c r="I12" s="163" t="s">
        <v>105</v>
      </c>
      <c r="J12" s="164"/>
      <c r="K12" s="165"/>
      <c r="L12" s="166"/>
      <c r="M12" s="167"/>
      <c r="N12" s="66">
        <f>SUM(N9:N11)</f>
        <v>0</v>
      </c>
      <c r="O12" s="130"/>
      <c r="P12" s="163" t="s">
        <v>105</v>
      </c>
      <c r="Q12" s="164"/>
      <c r="R12" s="165"/>
      <c r="S12" s="166"/>
      <c r="T12" s="167"/>
      <c r="U12" s="66">
        <f>SUM(U9:U11)</f>
        <v>401</v>
      </c>
      <c r="V12" s="51"/>
      <c r="W12" s="163" t="s">
        <v>105</v>
      </c>
      <c r="X12" s="164"/>
      <c r="Y12" s="165"/>
      <c r="Z12" s="166"/>
      <c r="AA12" s="167"/>
      <c r="AB12" s="66">
        <f>SUM(AB9:AB11)</f>
        <v>552</v>
      </c>
      <c r="AC12" s="51"/>
      <c r="AD12" s="154" t="str">
        <f>"  Pasture (" &amp;Y11&amp;" AUMs)"</f>
        <v xml:space="preserve">  Pasture (2 AUMs)</v>
      </c>
      <c r="AE12" s="86">
        <f t="shared" si="2"/>
        <v>0</v>
      </c>
      <c r="AF12" s="86">
        <f t="shared" si="3"/>
        <v>0</v>
      </c>
      <c r="AG12" s="86">
        <f>U11</f>
        <v>26</v>
      </c>
      <c r="AH12" s="66">
        <f t="shared" si="4"/>
        <v>52</v>
      </c>
    </row>
    <row r="13" spans="2:35" ht="16.5" customHeight="1">
      <c r="B13" s="168"/>
      <c r="C13" s="155"/>
      <c r="D13" s="161"/>
      <c r="E13" s="161"/>
      <c r="F13" s="161"/>
      <c r="G13" s="65"/>
      <c r="I13" s="169"/>
      <c r="J13" s="170"/>
      <c r="K13" s="171"/>
      <c r="L13" s="172"/>
      <c r="M13" s="172"/>
      <c r="N13" s="77"/>
      <c r="P13" s="169"/>
      <c r="Q13" s="170"/>
      <c r="R13" s="171"/>
      <c r="S13" s="172"/>
      <c r="T13" s="172"/>
      <c r="U13" s="77"/>
      <c r="V13" s="69"/>
      <c r="W13" s="169"/>
      <c r="X13" s="170"/>
      <c r="Y13" s="171"/>
      <c r="Z13" s="172"/>
      <c r="AA13" s="172"/>
      <c r="AB13" s="77"/>
      <c r="AC13" s="69"/>
      <c r="AD13" s="160" t="s">
        <v>105</v>
      </c>
      <c r="AE13" s="78">
        <f>SUM(AE10:AE12)</f>
        <v>0</v>
      </c>
      <c r="AF13" s="78">
        <f>SUM(AF10:AF12)</f>
        <v>0</v>
      </c>
      <c r="AG13" s="78">
        <f>SUM(AG10:AG12)</f>
        <v>401</v>
      </c>
      <c r="AH13" s="65">
        <f t="shared" si="4"/>
        <v>552</v>
      </c>
      <c r="AI13" s="173"/>
    </row>
    <row r="14" spans="2:35" ht="16.5" customHeight="1">
      <c r="B14" s="157" t="s">
        <v>106</v>
      </c>
      <c r="C14" s="155"/>
      <c r="D14" s="161"/>
      <c r="E14" s="161"/>
      <c r="F14" s="161"/>
      <c r="G14" s="61"/>
      <c r="I14" s="157" t="s">
        <v>106</v>
      </c>
      <c r="J14" s="155"/>
      <c r="K14" s="161"/>
      <c r="L14" s="156"/>
      <c r="M14" s="156"/>
      <c r="N14" s="61"/>
      <c r="P14" s="157" t="s">
        <v>106</v>
      </c>
      <c r="Q14" s="155"/>
      <c r="R14" s="161"/>
      <c r="S14" s="156"/>
      <c r="T14" s="156"/>
      <c r="U14" s="61"/>
      <c r="V14" s="70"/>
      <c r="W14" s="157" t="s">
        <v>106</v>
      </c>
      <c r="X14" s="155"/>
      <c r="Y14" s="161"/>
      <c r="Z14" s="156"/>
      <c r="AA14" s="156"/>
      <c r="AB14" s="61"/>
      <c r="AC14" s="70"/>
      <c r="AD14" s="168"/>
      <c r="AE14" s="78"/>
      <c r="AF14" s="78"/>
      <c r="AG14" s="78"/>
      <c r="AH14" s="61"/>
      <c r="AI14" s="127"/>
    </row>
    <row r="15" spans="2:35" ht="16.5" customHeight="1">
      <c r="B15" s="168" t="s">
        <v>107</v>
      </c>
      <c r="C15" s="155"/>
      <c r="D15" s="161"/>
      <c r="E15" s="125"/>
      <c r="F15" s="125"/>
      <c r="G15" s="65">
        <f>D16*E16+D17*E17+D18*E18+D19*E19</f>
        <v>0</v>
      </c>
      <c r="I15" s="168" t="s">
        <v>107</v>
      </c>
      <c r="J15" s="155"/>
      <c r="K15" s="161"/>
      <c r="L15" s="156"/>
      <c r="M15" s="156"/>
      <c r="N15" s="65">
        <f>K16*L16+K17*L17+K18*L18+K19*L19</f>
        <v>186.59999999999997</v>
      </c>
      <c r="P15" s="168" t="s">
        <v>107</v>
      </c>
      <c r="Q15" s="155"/>
      <c r="R15" s="161"/>
      <c r="S15" s="156"/>
      <c r="T15" s="156"/>
      <c r="U15" s="65">
        <f>R16*S16+R17*S17+R18*S18+R19*S19</f>
        <v>0</v>
      </c>
      <c r="V15" s="51"/>
      <c r="W15" s="168" t="s">
        <v>107</v>
      </c>
      <c r="X15" s="155"/>
      <c r="Y15" s="161"/>
      <c r="Z15" s="156"/>
      <c r="AA15" s="156"/>
      <c r="AB15" s="65">
        <f>Y16*Z16+Y17*Z17+Y18*Z18+Y19*Z19</f>
        <v>0</v>
      </c>
      <c r="AC15" s="51"/>
      <c r="AD15" s="157" t="s">
        <v>106</v>
      </c>
      <c r="AE15" s="83"/>
      <c r="AF15" s="83"/>
      <c r="AG15" s="83"/>
      <c r="AH15" s="65"/>
      <c r="AI15" s="127"/>
    </row>
    <row r="16" spans="2:35" ht="16.5" customHeight="1">
      <c r="B16" s="49" t="s">
        <v>39</v>
      </c>
      <c r="C16" s="155" t="str">
        <f>VLOOKUP(B16,'Prices Used in Budgets'!$C$6:$E$12,2,FALSE)</f>
        <v>Bushel</v>
      </c>
      <c r="D16" s="48"/>
      <c r="E16" s="125">
        <f>VLOOKUP(B16,'Prices Used in Budgets'!$C$4:$E$31,3,FALSE)</f>
        <v>19</v>
      </c>
      <c r="F16" s="125"/>
      <c r="G16" s="65"/>
      <c r="I16" s="49" t="s">
        <v>41</v>
      </c>
      <c r="J16" s="155" t="str">
        <f>VLOOKUP(I16,'Prices Used in Budgets'!$C$6:$E$12,2,FALSE)</f>
        <v xml:space="preserve">PLS lb. </v>
      </c>
      <c r="K16" s="48">
        <v>6</v>
      </c>
      <c r="L16" s="156">
        <f>VLOOKUP(I16,'Prices Used in Budgets'!$C$4:$E$31,3,FALSE)</f>
        <v>16.149999999999999</v>
      </c>
      <c r="M16" s="156"/>
      <c r="N16" s="65"/>
      <c r="P16" s="49" t="s">
        <v>47</v>
      </c>
      <c r="Q16" s="155" t="str">
        <f>VLOOKUP(P16,'Prices Used in Budgets'!$C$6:$E$12,2,FALSE)</f>
        <v xml:space="preserve">PLS lb. </v>
      </c>
      <c r="R16" s="48"/>
      <c r="S16" s="156">
        <f>VLOOKUP(P16,'Prices Used in Budgets'!$C$4:$E$31,3,FALSE)</f>
        <v>0</v>
      </c>
      <c r="T16" s="156"/>
      <c r="U16" s="65"/>
      <c r="V16" s="51"/>
      <c r="W16" s="49" t="s">
        <v>47</v>
      </c>
      <c r="X16" s="155" t="str">
        <f>VLOOKUP(W16,'Prices Used in Budgets'!$C$6:$E$12,2,FALSE)</f>
        <v xml:space="preserve">PLS lb. </v>
      </c>
      <c r="Y16" s="48"/>
      <c r="Z16" s="156">
        <f>VLOOKUP(W16,'Prices Used in Budgets'!$C$4:$E$31,3,FALSE)</f>
        <v>0</v>
      </c>
      <c r="AA16" s="156"/>
      <c r="AB16" s="65"/>
      <c r="AC16" s="51"/>
      <c r="AD16" s="168" t="s">
        <v>107</v>
      </c>
      <c r="AE16" s="78">
        <f>G15</f>
        <v>0</v>
      </c>
      <c r="AF16" s="78">
        <f>N15</f>
        <v>186.59999999999997</v>
      </c>
      <c r="AG16" s="78">
        <f>U15</f>
        <v>0</v>
      </c>
      <c r="AH16" s="65">
        <f>AB15</f>
        <v>0</v>
      </c>
      <c r="AI16" s="127"/>
    </row>
    <row r="17" spans="2:35" ht="16.5" customHeight="1">
      <c r="B17" s="50" t="s">
        <v>47</v>
      </c>
      <c r="C17" s="155" t="str">
        <f>VLOOKUP(B17,'Prices Used in Budgets'!$C$6:$E$12,2,FALSE)</f>
        <v xml:space="preserve">PLS lb. </v>
      </c>
      <c r="D17" s="48"/>
      <c r="E17" s="125">
        <f>VLOOKUP(B17,'Prices Used in Budgets'!$C$4:$E$31,3,FALSE)</f>
        <v>0</v>
      </c>
      <c r="F17" s="125"/>
      <c r="G17" s="65"/>
      <c r="I17" s="50" t="s">
        <v>43</v>
      </c>
      <c r="J17" s="155" t="str">
        <f>VLOOKUP(I17,'Prices Used in Budgets'!$C$6:$E$12,2,FALSE)</f>
        <v xml:space="preserve">PLS lb. </v>
      </c>
      <c r="K17" s="48">
        <v>6</v>
      </c>
      <c r="L17" s="156">
        <f>VLOOKUP(I17,'Prices Used in Budgets'!$C$4:$E$31,3,FALSE)</f>
        <v>14.95</v>
      </c>
      <c r="M17" s="156"/>
      <c r="N17" s="65"/>
      <c r="P17" s="50" t="s">
        <v>47</v>
      </c>
      <c r="Q17" s="155" t="str">
        <f>VLOOKUP(P17,'Prices Used in Budgets'!$C$6:$E$12,2,FALSE)</f>
        <v xml:space="preserve">PLS lb. </v>
      </c>
      <c r="R17" s="48"/>
      <c r="S17" s="156">
        <f>VLOOKUP(P17,'Prices Used in Budgets'!$C$4:$E$31,3,FALSE)</f>
        <v>0</v>
      </c>
      <c r="T17" s="156"/>
      <c r="U17" s="65"/>
      <c r="V17" s="51"/>
      <c r="W17" s="50" t="s">
        <v>47</v>
      </c>
      <c r="X17" s="155" t="str">
        <f>VLOOKUP(W17,'Prices Used in Budgets'!$C$6:$E$12,2,FALSE)</f>
        <v xml:space="preserve">PLS lb. </v>
      </c>
      <c r="Y17" s="48"/>
      <c r="Z17" s="156">
        <f>VLOOKUP(W17,'Prices Used in Budgets'!$C$4:$E$31,3,FALSE)</f>
        <v>0</v>
      </c>
      <c r="AA17" s="156"/>
      <c r="AB17" s="65"/>
      <c r="AC17" s="51"/>
      <c r="AD17" s="168" t="s">
        <v>108</v>
      </c>
      <c r="AE17" s="78"/>
      <c r="AF17" s="78"/>
      <c r="AG17" s="78"/>
      <c r="AH17" s="65"/>
    </row>
    <row r="18" spans="2:35" ht="16.5" customHeight="1">
      <c r="B18" s="50" t="s">
        <v>47</v>
      </c>
      <c r="C18" s="155" t="str">
        <f>VLOOKUP(B18,'Prices Used in Budgets'!$C$6:$E$12,2,FALSE)</f>
        <v xml:space="preserve">PLS lb. </v>
      </c>
      <c r="D18" s="48"/>
      <c r="E18" s="125">
        <f>VLOOKUP(B18,'Prices Used in Budgets'!$C$4:$E$31,3,FALSE)</f>
        <v>0</v>
      </c>
      <c r="F18" s="125"/>
      <c r="G18" s="174"/>
      <c r="I18" s="50" t="s">
        <v>47</v>
      </c>
      <c r="J18" s="155" t="str">
        <f>VLOOKUP(I18,'Prices Used in Budgets'!$C$6:$E$12,2,FALSE)</f>
        <v xml:space="preserve">PLS lb. </v>
      </c>
      <c r="K18" s="48"/>
      <c r="L18" s="156">
        <f>VLOOKUP(I18,'Prices Used in Budgets'!$C$4:$E$31,3,FALSE)</f>
        <v>0</v>
      </c>
      <c r="M18" s="156"/>
      <c r="N18" s="174"/>
      <c r="P18" s="50" t="s">
        <v>47</v>
      </c>
      <c r="Q18" s="155" t="str">
        <f>VLOOKUP(P18,'Prices Used in Budgets'!$C$6:$E$12,2,FALSE)</f>
        <v xml:space="preserve">PLS lb. </v>
      </c>
      <c r="R18" s="48"/>
      <c r="S18" s="156">
        <f>VLOOKUP(P18,'Prices Used in Budgets'!$C$4:$E$31,3,FALSE)</f>
        <v>0</v>
      </c>
      <c r="T18" s="156"/>
      <c r="U18" s="174"/>
      <c r="V18" s="161"/>
      <c r="W18" s="50" t="s">
        <v>47</v>
      </c>
      <c r="X18" s="155" t="str">
        <f>VLOOKUP(W18,'Prices Used in Budgets'!$C$6:$E$12,2,FALSE)</f>
        <v xml:space="preserve">PLS lb. </v>
      </c>
      <c r="Y18" s="48"/>
      <c r="Z18" s="156">
        <f>VLOOKUP(W18,'Prices Used in Budgets'!$C$4:$E$31,3,FALSE)</f>
        <v>0</v>
      </c>
      <c r="AA18" s="156"/>
      <c r="AB18" s="174"/>
      <c r="AC18" s="161"/>
      <c r="AD18" s="175" t="s">
        <v>49</v>
      </c>
      <c r="AE18" s="78">
        <f>F21</f>
        <v>0</v>
      </c>
      <c r="AF18" s="78">
        <f>M21</f>
        <v>0</v>
      </c>
      <c r="AG18" s="78">
        <f>T21</f>
        <v>18</v>
      </c>
      <c r="AH18" s="65">
        <f>AA21</f>
        <v>36</v>
      </c>
    </row>
    <row r="19" spans="2:35" ht="16.5" customHeight="1">
      <c r="B19" s="50" t="s">
        <v>47</v>
      </c>
      <c r="C19" s="155" t="str">
        <f>VLOOKUP(B19,'Prices Used in Budgets'!$C$6:$E$12,2,FALSE)</f>
        <v xml:space="preserve">PLS lb. </v>
      </c>
      <c r="D19" s="48"/>
      <c r="E19" s="125">
        <f>VLOOKUP(B19,'Prices Used in Budgets'!$C$4:$E$31,3,FALSE)</f>
        <v>0</v>
      </c>
      <c r="F19" s="125"/>
      <c r="G19" s="174"/>
      <c r="I19" s="50" t="s">
        <v>47</v>
      </c>
      <c r="J19" s="155" t="str">
        <f>VLOOKUP(I19,'Prices Used in Budgets'!$C$6:$E$12,2,FALSE)</f>
        <v xml:space="preserve">PLS lb. </v>
      </c>
      <c r="K19" s="48"/>
      <c r="L19" s="156">
        <f>VLOOKUP(I19,'Prices Used in Budgets'!$C$4:$E$31,3,FALSE)</f>
        <v>0</v>
      </c>
      <c r="M19" s="156"/>
      <c r="N19" s="174"/>
      <c r="P19" s="50" t="s">
        <v>47</v>
      </c>
      <c r="Q19" s="155" t="str">
        <f>VLOOKUP(P19,'Prices Used in Budgets'!$C$6:$E$12,2,FALSE)</f>
        <v xml:space="preserve">PLS lb. </v>
      </c>
      <c r="R19" s="48"/>
      <c r="S19" s="156">
        <f>VLOOKUP(P19,'Prices Used in Budgets'!$C$4:$E$31,3,FALSE)</f>
        <v>0</v>
      </c>
      <c r="T19" s="156"/>
      <c r="U19" s="174"/>
      <c r="V19" s="161"/>
      <c r="W19" s="50" t="s">
        <v>47</v>
      </c>
      <c r="X19" s="155" t="str">
        <f>VLOOKUP(W19,'Prices Used in Budgets'!$C$6:$E$12,2,FALSE)</f>
        <v xml:space="preserve">PLS lb. </v>
      </c>
      <c r="Y19" s="48"/>
      <c r="Z19" s="156">
        <f>VLOOKUP(W19,'Prices Used in Budgets'!$C$4:$E$31,3,FALSE)</f>
        <v>0</v>
      </c>
      <c r="AA19" s="156"/>
      <c r="AB19" s="174"/>
      <c r="AC19" s="161"/>
      <c r="AD19" s="175" t="s">
        <v>51</v>
      </c>
      <c r="AE19" s="78">
        <f>F22</f>
        <v>16.5</v>
      </c>
      <c r="AF19" s="78">
        <f>M22</f>
        <v>0</v>
      </c>
      <c r="AG19" s="78">
        <f>T22</f>
        <v>3.4677500000000001</v>
      </c>
      <c r="AH19" s="65">
        <f>AA22</f>
        <v>4.7355</v>
      </c>
      <c r="AI19" s="159"/>
    </row>
    <row r="20" spans="2:35" ht="16.5" customHeight="1">
      <c r="B20" s="168" t="s">
        <v>108</v>
      </c>
      <c r="C20" s="155"/>
      <c r="D20" s="161"/>
      <c r="E20" s="125"/>
      <c r="F20" s="125"/>
      <c r="G20" s="65">
        <f>SUM(F21:F25)</f>
        <v>82.9</v>
      </c>
      <c r="I20" s="168" t="s">
        <v>108</v>
      </c>
      <c r="J20" s="155"/>
      <c r="K20" s="161"/>
      <c r="L20" s="156"/>
      <c r="M20" s="156"/>
      <c r="N20" s="65">
        <f>SUM(M21:M25)</f>
        <v>0</v>
      </c>
      <c r="P20" s="168" t="s">
        <v>109</v>
      </c>
      <c r="Q20" s="155"/>
      <c r="R20" s="161"/>
      <c r="S20" s="156"/>
      <c r="T20" s="156"/>
      <c r="U20" s="65">
        <f>SUM(T21:T25)</f>
        <v>38.923049999999996</v>
      </c>
      <c r="V20" s="51"/>
      <c r="W20" s="168" t="s">
        <v>109</v>
      </c>
      <c r="X20" s="155"/>
      <c r="Y20" s="161"/>
      <c r="Z20" s="156"/>
      <c r="AA20" s="156"/>
      <c r="AB20" s="65">
        <f>SUM(AA21:AA25)</f>
        <v>64.5501</v>
      </c>
      <c r="AC20" s="51"/>
      <c r="AD20" s="175" t="s">
        <v>53</v>
      </c>
      <c r="AE20" s="78">
        <f>F23</f>
        <v>11.4</v>
      </c>
      <c r="AF20" s="78">
        <f>M23</f>
        <v>0</v>
      </c>
      <c r="AG20" s="78">
        <f>T23</f>
        <v>17.455299999999998</v>
      </c>
      <c r="AH20" s="65">
        <f>AA23</f>
        <v>23.814600000000002</v>
      </c>
      <c r="AI20" s="159"/>
    </row>
    <row r="21" spans="2:35" ht="16.5" customHeight="1">
      <c r="B21" s="175" t="s">
        <v>49</v>
      </c>
      <c r="C21" s="155" t="s">
        <v>50</v>
      </c>
      <c r="D21" s="48"/>
      <c r="E21" s="125">
        <f>'Prices Used in Budgets'!E13</f>
        <v>0.6</v>
      </c>
      <c r="F21" s="60">
        <f>D21*E21</f>
        <v>0</v>
      </c>
      <c r="G21" s="174"/>
      <c r="I21" s="175" t="s">
        <v>49</v>
      </c>
      <c r="J21" s="155" t="s">
        <v>50</v>
      </c>
      <c r="K21" s="48">
        <v>0</v>
      </c>
      <c r="L21" s="156">
        <f>E21</f>
        <v>0.6</v>
      </c>
      <c r="M21" s="78">
        <f>K21*L21</f>
        <v>0</v>
      </c>
      <c r="N21" s="174"/>
      <c r="P21" s="175" t="s">
        <v>49</v>
      </c>
      <c r="Q21" s="155" t="s">
        <v>50</v>
      </c>
      <c r="R21" s="71">
        <v>30</v>
      </c>
      <c r="S21" s="156">
        <f>L21</f>
        <v>0.6</v>
      </c>
      <c r="T21" s="78">
        <f>R21*S21</f>
        <v>18</v>
      </c>
      <c r="U21" s="174"/>
      <c r="V21" s="161"/>
      <c r="W21" s="175" t="s">
        <v>49</v>
      </c>
      <c r="X21" s="155" t="s">
        <v>50</v>
      </c>
      <c r="Y21" s="48">
        <v>60</v>
      </c>
      <c r="Z21" s="156">
        <f>S21</f>
        <v>0.6</v>
      </c>
      <c r="AA21" s="78">
        <f>Y21*Z21</f>
        <v>36</v>
      </c>
      <c r="AB21" s="174"/>
      <c r="AC21" s="161"/>
      <c r="AD21" s="175" t="s">
        <v>110</v>
      </c>
      <c r="AE21" s="78">
        <f>F24</f>
        <v>30</v>
      </c>
      <c r="AF21" s="78">
        <f>M24</f>
        <v>0</v>
      </c>
      <c r="AG21" s="78">
        <f>T24</f>
        <v>0</v>
      </c>
      <c r="AH21" s="65">
        <f t="shared" ref="AH21:AH22" si="5">AA24</f>
        <v>0</v>
      </c>
      <c r="AI21" s="159"/>
    </row>
    <row r="22" spans="2:35" ht="16.5" customHeight="1">
      <c r="B22" s="175" t="s">
        <v>51</v>
      </c>
      <c r="C22" s="155" t="s">
        <v>111</v>
      </c>
      <c r="D22" s="48">
        <v>30</v>
      </c>
      <c r="E22" s="125">
        <f>'Prices Used in Budgets'!E14</f>
        <v>0.55000000000000004</v>
      </c>
      <c r="F22" s="60">
        <f>D22*E22</f>
        <v>16.5</v>
      </c>
      <c r="G22" s="174"/>
      <c r="I22" s="175" t="s">
        <v>51</v>
      </c>
      <c r="J22" s="155" t="s">
        <v>111</v>
      </c>
      <c r="K22" s="48">
        <v>0</v>
      </c>
      <c r="L22" s="156">
        <f t="shared" ref="L22:L25" si="6">E22</f>
        <v>0.55000000000000004</v>
      </c>
      <c r="M22" s="78">
        <f>K22*L22</f>
        <v>0</v>
      </c>
      <c r="N22" s="174"/>
      <c r="P22" s="175" t="s">
        <v>51</v>
      </c>
      <c r="Q22" s="155" t="s">
        <v>111</v>
      </c>
      <c r="R22" s="71">
        <f>((R9+R10)*2+(R11*30.5*0.01))</f>
        <v>6.3049999999999997</v>
      </c>
      <c r="S22" s="156">
        <f t="shared" ref="S22:S25" si="7">L22</f>
        <v>0.55000000000000004</v>
      </c>
      <c r="T22" s="78">
        <f>R22*S22</f>
        <v>3.4677500000000001</v>
      </c>
      <c r="U22" s="174"/>
      <c r="V22" s="161"/>
      <c r="W22" s="175" t="s">
        <v>51</v>
      </c>
      <c r="X22" s="155" t="s">
        <v>111</v>
      </c>
      <c r="Y22" s="71">
        <f>((Y9+Y10)*2+(Y11*30.5*0.01))</f>
        <v>8.61</v>
      </c>
      <c r="Z22" s="156">
        <f t="shared" ref="Z22:Z25" si="8">S22</f>
        <v>0.55000000000000004</v>
      </c>
      <c r="AA22" s="78">
        <f>Y22*Z22</f>
        <v>4.7355</v>
      </c>
      <c r="AB22" s="174"/>
      <c r="AC22" s="161"/>
      <c r="AD22" s="175" t="s">
        <v>57</v>
      </c>
      <c r="AE22" s="78">
        <f>F25</f>
        <v>25</v>
      </c>
      <c r="AF22" s="78">
        <f>M25</f>
        <v>0</v>
      </c>
      <c r="AG22" s="78">
        <f>T25</f>
        <v>0</v>
      </c>
      <c r="AH22" s="65">
        <f t="shared" si="5"/>
        <v>0</v>
      </c>
    </row>
    <row r="23" spans="2:35" ht="16.5" customHeight="1">
      <c r="B23" s="175" t="s">
        <v>53</v>
      </c>
      <c r="C23" s="155" t="s">
        <v>112</v>
      </c>
      <c r="D23" s="48">
        <v>30</v>
      </c>
      <c r="E23" s="125">
        <f>'Prices Used in Budgets'!E15</f>
        <v>0.38</v>
      </c>
      <c r="F23" s="60">
        <f>D23*E23</f>
        <v>11.4</v>
      </c>
      <c r="G23" s="174"/>
      <c r="I23" s="175" t="s">
        <v>53</v>
      </c>
      <c r="J23" s="155" t="s">
        <v>112</v>
      </c>
      <c r="K23" s="48">
        <v>0</v>
      </c>
      <c r="L23" s="156">
        <f t="shared" si="6"/>
        <v>0.38</v>
      </c>
      <c r="M23" s="78">
        <f>K23*L23</f>
        <v>0</v>
      </c>
      <c r="N23" s="174"/>
      <c r="P23" s="175" t="s">
        <v>53</v>
      </c>
      <c r="Q23" s="155" t="s">
        <v>112</v>
      </c>
      <c r="R23" s="71">
        <f>((R9+R10)*14.6+(R11*30.5*0.07))</f>
        <v>45.934999999999995</v>
      </c>
      <c r="S23" s="156">
        <f t="shared" si="7"/>
        <v>0.38</v>
      </c>
      <c r="T23" s="78">
        <f>R23*S23</f>
        <v>17.455299999999998</v>
      </c>
      <c r="U23" s="174"/>
      <c r="V23" s="161"/>
      <c r="W23" s="175" t="s">
        <v>53</v>
      </c>
      <c r="X23" s="155" t="s">
        <v>112</v>
      </c>
      <c r="Y23" s="71">
        <f>((Y9+Y10)*14.6+(Y11*30.5*0.07))</f>
        <v>62.67</v>
      </c>
      <c r="Z23" s="156">
        <f t="shared" si="8"/>
        <v>0.38</v>
      </c>
      <c r="AA23" s="78">
        <f>Y23*Z23</f>
        <v>23.814600000000002</v>
      </c>
      <c r="AB23" s="174"/>
      <c r="AC23" s="161"/>
      <c r="AD23" s="168" t="s">
        <v>113</v>
      </c>
      <c r="AE23" s="78">
        <f>G26</f>
        <v>10.24</v>
      </c>
      <c r="AF23" s="78">
        <f>N26</f>
        <v>4.88</v>
      </c>
      <c r="AG23" s="78">
        <f>U26</f>
        <v>0</v>
      </c>
      <c r="AH23" s="65">
        <f>AB26</f>
        <v>0</v>
      </c>
    </row>
    <row r="24" spans="2:35" ht="16.5" customHeight="1">
      <c r="B24" s="175" t="s">
        <v>110</v>
      </c>
      <c r="C24" s="155" t="s">
        <v>56</v>
      </c>
      <c r="D24" s="48">
        <v>1</v>
      </c>
      <c r="E24" s="125">
        <f>'Prices Used in Budgets'!E16</f>
        <v>30</v>
      </c>
      <c r="F24" s="60">
        <f>D24*E24</f>
        <v>30</v>
      </c>
      <c r="G24" s="174"/>
      <c r="I24" s="175" t="s">
        <v>110</v>
      </c>
      <c r="J24" s="155" t="s">
        <v>56</v>
      </c>
      <c r="K24" s="48">
        <v>0</v>
      </c>
      <c r="L24" s="156">
        <f t="shared" si="6"/>
        <v>30</v>
      </c>
      <c r="M24" s="78">
        <f>K24*L24</f>
        <v>0</v>
      </c>
      <c r="N24" s="174"/>
      <c r="P24" s="175" t="s">
        <v>110</v>
      </c>
      <c r="Q24" s="155" t="s">
        <v>56</v>
      </c>
      <c r="R24" s="71">
        <v>0</v>
      </c>
      <c r="S24" s="156">
        <f t="shared" si="7"/>
        <v>30</v>
      </c>
      <c r="T24" s="78">
        <f>R24*S24</f>
        <v>0</v>
      </c>
      <c r="U24" s="174"/>
      <c r="V24" s="161"/>
      <c r="W24" s="175" t="s">
        <v>110</v>
      </c>
      <c r="X24" s="155" t="s">
        <v>56</v>
      </c>
      <c r="Y24" s="48">
        <v>0</v>
      </c>
      <c r="Z24" s="156">
        <f t="shared" si="8"/>
        <v>30</v>
      </c>
      <c r="AA24" s="78">
        <f>Y24*Z24</f>
        <v>0</v>
      </c>
      <c r="AB24" s="174"/>
      <c r="AC24" s="161"/>
      <c r="AD24" s="154" t="s">
        <v>114</v>
      </c>
      <c r="AE24" s="78"/>
      <c r="AF24" s="78"/>
      <c r="AG24" s="78"/>
      <c r="AH24" s="65"/>
      <c r="AI24" s="159"/>
    </row>
    <row r="25" spans="2:35" ht="16.5" customHeight="1">
      <c r="B25" s="175" t="s">
        <v>57</v>
      </c>
      <c r="C25" s="155" t="s">
        <v>58</v>
      </c>
      <c r="D25" s="48">
        <v>1</v>
      </c>
      <c r="E25" s="125">
        <f>'Prices Used in Budgets'!E17</f>
        <v>25</v>
      </c>
      <c r="F25" s="60">
        <f>D25*E25</f>
        <v>25</v>
      </c>
      <c r="G25" s="174"/>
      <c r="I25" s="175" t="s">
        <v>57</v>
      </c>
      <c r="J25" s="155" t="s">
        <v>58</v>
      </c>
      <c r="K25" s="48">
        <v>0</v>
      </c>
      <c r="L25" s="156">
        <f t="shared" si="6"/>
        <v>25</v>
      </c>
      <c r="M25" s="78">
        <f>K25*L25</f>
        <v>0</v>
      </c>
      <c r="N25" s="174"/>
      <c r="P25" s="175" t="s">
        <v>57</v>
      </c>
      <c r="Q25" s="155" t="s">
        <v>58</v>
      </c>
      <c r="R25" s="71">
        <v>0</v>
      </c>
      <c r="S25" s="156">
        <f t="shared" si="7"/>
        <v>25</v>
      </c>
      <c r="T25" s="78">
        <f>R25*S25</f>
        <v>0</v>
      </c>
      <c r="U25" s="174"/>
      <c r="V25" s="161"/>
      <c r="W25" s="175" t="s">
        <v>57</v>
      </c>
      <c r="X25" s="155" t="s">
        <v>58</v>
      </c>
      <c r="Y25" s="48">
        <v>0</v>
      </c>
      <c r="Z25" s="156">
        <f t="shared" si="8"/>
        <v>25</v>
      </c>
      <c r="AA25" s="78">
        <f>Y25*Z25</f>
        <v>0</v>
      </c>
      <c r="AB25" s="174"/>
      <c r="AC25" s="161"/>
      <c r="AD25" s="154" t="s">
        <v>115</v>
      </c>
      <c r="AE25" s="78">
        <f>D30*E30</f>
        <v>7.38</v>
      </c>
      <c r="AF25" s="78">
        <f>K30*L30</f>
        <v>0</v>
      </c>
      <c r="AG25" s="78">
        <f>R30*S30</f>
        <v>7.38</v>
      </c>
      <c r="AH25" s="65">
        <f>Y30*Z30</f>
        <v>7.38</v>
      </c>
      <c r="AI25" s="159"/>
    </row>
    <row r="26" spans="2:35" ht="16.5" customHeight="1">
      <c r="B26" s="168" t="s">
        <v>113</v>
      </c>
      <c r="C26" s="155"/>
      <c r="D26" s="123"/>
      <c r="E26" s="125"/>
      <c r="F26" s="125"/>
      <c r="G26" s="65">
        <f>D27*E27+D28*E28</f>
        <v>10.24</v>
      </c>
      <c r="I26" s="168" t="s">
        <v>116</v>
      </c>
      <c r="J26" s="155"/>
      <c r="K26" s="123"/>
      <c r="L26" s="156"/>
      <c r="M26" s="156"/>
      <c r="N26" s="65">
        <f>K27*L27+K28*L28</f>
        <v>4.88</v>
      </c>
      <c r="P26" s="168" t="s">
        <v>113</v>
      </c>
      <c r="Q26" s="155"/>
      <c r="R26" s="123"/>
      <c r="S26" s="156"/>
      <c r="T26" s="156"/>
      <c r="U26" s="65">
        <f>R27*S27+R28*S28</f>
        <v>0</v>
      </c>
      <c r="V26" s="51"/>
      <c r="W26" s="168" t="s">
        <v>113</v>
      </c>
      <c r="X26" s="155"/>
      <c r="Y26" s="123"/>
      <c r="Z26" s="156"/>
      <c r="AA26" s="156"/>
      <c r="AB26" s="65">
        <f>Y27*Z27+Y28*Z28</f>
        <v>0</v>
      </c>
      <c r="AC26" s="51"/>
      <c r="AD26" s="154" t="s">
        <v>117</v>
      </c>
      <c r="AE26" s="78">
        <f>D31*E31</f>
        <v>7.75</v>
      </c>
      <c r="AF26" s="78">
        <f>K31*L31</f>
        <v>7.75</v>
      </c>
      <c r="AG26" s="78">
        <f>R31*S31</f>
        <v>0</v>
      </c>
      <c r="AH26" s="65">
        <f>Y31*Z31</f>
        <v>0</v>
      </c>
      <c r="AI26" s="159"/>
    </row>
    <row r="27" spans="2:35" ht="16.5" customHeight="1">
      <c r="B27" s="49" t="s">
        <v>60</v>
      </c>
      <c r="C27" s="155" t="s">
        <v>118</v>
      </c>
      <c r="D27" s="48">
        <v>64</v>
      </c>
      <c r="E27" s="125">
        <f>VLOOKUP(B27,'Prices Used in Budgets'!$C$4:$E$30,3,FALSE)</f>
        <v>0.16</v>
      </c>
      <c r="F27" s="125"/>
      <c r="G27" s="65"/>
      <c r="I27" s="49" t="s">
        <v>62</v>
      </c>
      <c r="J27" s="155" t="s">
        <v>118</v>
      </c>
      <c r="K27" s="48">
        <v>4</v>
      </c>
      <c r="L27" s="156">
        <f>VLOOKUP(I27,'Prices Used in Budgets'!$C$4:$E$31,3,FALSE)</f>
        <v>1.22</v>
      </c>
      <c r="M27" s="156"/>
      <c r="N27" s="65"/>
      <c r="P27" s="49" t="s">
        <v>47</v>
      </c>
      <c r="Q27" s="155" t="s">
        <v>118</v>
      </c>
      <c r="R27" s="48"/>
      <c r="S27" s="156">
        <f>VLOOKUP(P27,'Prices Used in Budgets'!$C$4:$E$31,3,FALSE)</f>
        <v>0</v>
      </c>
      <c r="T27" s="156"/>
      <c r="U27" s="65"/>
      <c r="V27" s="51"/>
      <c r="W27" s="49" t="s">
        <v>47</v>
      </c>
      <c r="X27" s="155" t="s">
        <v>118</v>
      </c>
      <c r="Y27" s="48"/>
      <c r="Z27" s="156">
        <f>VLOOKUP(W27,'Prices Used in Budgets'!$C$4:$E$31,3,FALSE)</f>
        <v>0</v>
      </c>
      <c r="AA27" s="156"/>
      <c r="AB27" s="65"/>
      <c r="AC27" s="51"/>
      <c r="AD27" s="154" t="s">
        <v>119</v>
      </c>
      <c r="AE27" s="78">
        <f>D32*E32</f>
        <v>0</v>
      </c>
      <c r="AF27" s="78">
        <f>K32*L32</f>
        <v>21</v>
      </c>
      <c r="AG27" s="78">
        <f>R32*S32</f>
        <v>0</v>
      </c>
      <c r="AH27" s="65">
        <f>Y32*Z32</f>
        <v>0</v>
      </c>
      <c r="AI27" s="127"/>
    </row>
    <row r="28" spans="2:35" ht="16.5" customHeight="1">
      <c r="B28" s="49" t="s">
        <v>47</v>
      </c>
      <c r="C28" s="155" t="s">
        <v>118</v>
      </c>
      <c r="D28" s="52"/>
      <c r="E28" s="125">
        <f>VLOOKUP(B28,'Prices Used in Budgets'!$C$4:$E$31,3,FALSE)</f>
        <v>0</v>
      </c>
      <c r="F28" s="125"/>
      <c r="G28" s="65"/>
      <c r="I28" s="49" t="s">
        <v>47</v>
      </c>
      <c r="J28" s="155" t="s">
        <v>118</v>
      </c>
      <c r="K28" s="48"/>
      <c r="L28" s="156">
        <f>VLOOKUP(I28,'Prices Used in Budgets'!$C$4:$E$31,3,FALSE)</f>
        <v>0</v>
      </c>
      <c r="M28" s="156"/>
      <c r="N28" s="65"/>
      <c r="P28" s="49" t="s">
        <v>47</v>
      </c>
      <c r="Q28" s="155" t="s">
        <v>118</v>
      </c>
      <c r="R28" s="52"/>
      <c r="S28" s="156">
        <f>VLOOKUP(P28,'Prices Used in Budgets'!$C$4:$E$31,3,FALSE)</f>
        <v>0</v>
      </c>
      <c r="T28" s="156"/>
      <c r="U28" s="65"/>
      <c r="V28" s="51"/>
      <c r="W28" s="49" t="s">
        <v>47</v>
      </c>
      <c r="X28" s="155" t="s">
        <v>118</v>
      </c>
      <c r="Y28" s="52"/>
      <c r="Z28" s="156">
        <f>VLOOKUP(W28,'Prices Used in Budgets'!$C$4:$E$31,3,FALSE)</f>
        <v>0</v>
      </c>
      <c r="AA28" s="156"/>
      <c r="AB28" s="65"/>
      <c r="AC28" s="51"/>
      <c r="AD28" s="154" t="s">
        <v>120</v>
      </c>
      <c r="AE28" s="78">
        <f>F33</f>
        <v>0</v>
      </c>
      <c r="AF28" s="78">
        <f>M33</f>
        <v>0</v>
      </c>
      <c r="AG28" s="78">
        <f>T33</f>
        <v>138.46153846153845</v>
      </c>
      <c r="AH28" s="87">
        <f>AA33</f>
        <v>184.61538461538461</v>
      </c>
      <c r="AI28" s="127"/>
    </row>
    <row r="29" spans="2:35" ht="16.5" customHeight="1">
      <c r="B29" s="154" t="s">
        <v>114</v>
      </c>
      <c r="C29" s="176"/>
      <c r="D29" s="124"/>
      <c r="E29" s="177"/>
      <c r="F29" s="177"/>
      <c r="G29" s="65">
        <f>SUMPRODUCT(D30:D32,E30:E32)+SUMPRODUCT(D34:D35,E34:E35)+F33</f>
        <v>15.129999999999999</v>
      </c>
      <c r="I29" s="154" t="s">
        <v>114</v>
      </c>
      <c r="J29" s="176"/>
      <c r="K29" s="124"/>
      <c r="L29" s="178"/>
      <c r="M29" s="178"/>
      <c r="N29" s="65">
        <f>SUMPRODUCT(K30:K32,L30:L32)+SUMPRODUCT(K34:K35,L34:L35)+M33</f>
        <v>53.75</v>
      </c>
      <c r="P29" s="154" t="s">
        <v>114</v>
      </c>
      <c r="Q29" s="176"/>
      <c r="R29" s="124"/>
      <c r="S29" s="178"/>
      <c r="T29" s="178"/>
      <c r="U29" s="65">
        <f>SUMPRODUCT(R30:R32,S30:S32)+SUMPRODUCT(R34:R35,S34:S35)+T33</f>
        <v>145.84153846153845</v>
      </c>
      <c r="V29" s="51"/>
      <c r="W29" s="154" t="s">
        <v>114</v>
      </c>
      <c r="X29" s="176"/>
      <c r="Y29" s="124"/>
      <c r="Z29" s="178"/>
      <c r="AA29" s="178"/>
      <c r="AB29" s="65">
        <f>SUMPRODUCT(Y30:Y32,Z30:Z32)+SUMPRODUCT(Y34:Y35,Z34:Z35)+AA33</f>
        <v>191.99538461538461</v>
      </c>
      <c r="AC29" s="51"/>
      <c r="AD29" s="154" t="s">
        <v>121</v>
      </c>
      <c r="AE29" s="78">
        <f>F34</f>
        <v>0</v>
      </c>
      <c r="AF29" s="78">
        <f>L34</f>
        <v>25</v>
      </c>
      <c r="AG29" s="78">
        <f>T34</f>
        <v>0</v>
      </c>
      <c r="AH29" s="65">
        <f>Z34*Y34</f>
        <v>0</v>
      </c>
      <c r="AI29" s="127"/>
    </row>
    <row r="30" spans="2:35" ht="16.5" customHeight="1">
      <c r="B30" s="154" t="s">
        <v>115</v>
      </c>
      <c r="C30" s="155" t="s">
        <v>122</v>
      </c>
      <c r="D30" s="48">
        <v>1</v>
      </c>
      <c r="E30" s="125">
        <f>'Prices Used in Budgets'!E23</f>
        <v>7.38</v>
      </c>
      <c r="F30" s="125"/>
      <c r="G30" s="65"/>
      <c r="I30" s="154" t="s">
        <v>115</v>
      </c>
      <c r="J30" s="155" t="s">
        <v>122</v>
      </c>
      <c r="K30" s="48"/>
      <c r="L30" s="156">
        <f>E30</f>
        <v>7.38</v>
      </c>
      <c r="M30" s="156"/>
      <c r="N30" s="65"/>
      <c r="P30" s="154" t="s">
        <v>115</v>
      </c>
      <c r="Q30" s="155" t="s">
        <v>122</v>
      </c>
      <c r="R30" s="48">
        <v>1</v>
      </c>
      <c r="S30" s="156">
        <f>L30</f>
        <v>7.38</v>
      </c>
      <c r="T30" s="156"/>
      <c r="U30" s="65"/>
      <c r="V30" s="69"/>
      <c r="W30" s="154" t="s">
        <v>115</v>
      </c>
      <c r="X30" s="155" t="s">
        <v>122</v>
      </c>
      <c r="Y30" s="48">
        <v>1</v>
      </c>
      <c r="Z30" s="156">
        <f>S30</f>
        <v>7.38</v>
      </c>
      <c r="AA30" s="156"/>
      <c r="AB30" s="65"/>
      <c r="AC30" s="69"/>
      <c r="AD30" s="154" t="s">
        <v>123</v>
      </c>
      <c r="AE30" s="78">
        <f>D35*E35</f>
        <v>0</v>
      </c>
      <c r="AF30" s="78">
        <f>K35*L35</f>
        <v>0</v>
      </c>
      <c r="AG30" s="78">
        <f>R35*S35</f>
        <v>0</v>
      </c>
      <c r="AH30" s="65">
        <f>Z35*Y35</f>
        <v>0</v>
      </c>
    </row>
    <row r="31" spans="2:35" ht="16.5" customHeight="1">
      <c r="B31" s="154" t="s">
        <v>117</v>
      </c>
      <c r="C31" s="155" t="s">
        <v>122</v>
      </c>
      <c r="D31" s="48">
        <v>1</v>
      </c>
      <c r="E31" s="125">
        <f>'Prices Used in Budgets'!E22</f>
        <v>7.75</v>
      </c>
      <c r="F31" s="125"/>
      <c r="G31" s="65"/>
      <c r="I31" s="154" t="s">
        <v>117</v>
      </c>
      <c r="J31" s="155" t="s">
        <v>122</v>
      </c>
      <c r="K31" s="48">
        <v>1</v>
      </c>
      <c r="L31" s="156">
        <f t="shared" ref="L31:L33" si="9">E31</f>
        <v>7.75</v>
      </c>
      <c r="M31" s="156"/>
      <c r="N31" s="65"/>
      <c r="P31" s="154" t="s">
        <v>117</v>
      </c>
      <c r="Q31" s="155" t="s">
        <v>122</v>
      </c>
      <c r="R31" s="48"/>
      <c r="S31" s="156">
        <f t="shared" ref="S31:S36" si="10">L31</f>
        <v>7.75</v>
      </c>
      <c r="T31" s="156"/>
      <c r="U31" s="65"/>
      <c r="V31" s="69"/>
      <c r="W31" s="154" t="s">
        <v>117</v>
      </c>
      <c r="X31" s="155" t="s">
        <v>122</v>
      </c>
      <c r="Y31" s="48">
        <v>0</v>
      </c>
      <c r="Z31" s="156">
        <f t="shared" ref="Z31:Z36" si="11">S31</f>
        <v>7.75</v>
      </c>
      <c r="AA31" s="156"/>
      <c r="AB31" s="65"/>
      <c r="AC31" s="69"/>
      <c r="AD31" s="154" t="s">
        <v>124</v>
      </c>
      <c r="AE31" s="88">
        <f>G36</f>
        <v>0</v>
      </c>
      <c r="AF31" s="88">
        <f>N36</f>
        <v>9.25</v>
      </c>
      <c r="AG31" s="88">
        <f>U36</f>
        <v>0</v>
      </c>
      <c r="AH31" s="65">
        <f>AB36</f>
        <v>0</v>
      </c>
    </row>
    <row r="32" spans="2:35" ht="16.5" customHeight="1">
      <c r="B32" s="154" t="s">
        <v>119</v>
      </c>
      <c r="C32" s="155" t="s">
        <v>122</v>
      </c>
      <c r="D32" s="48"/>
      <c r="E32" s="125">
        <f>'Prices Used in Budgets'!E24</f>
        <v>21</v>
      </c>
      <c r="F32" s="60"/>
      <c r="G32" s="65"/>
      <c r="I32" s="154" t="s">
        <v>119</v>
      </c>
      <c r="J32" s="155" t="s">
        <v>122</v>
      </c>
      <c r="K32" s="48">
        <v>1</v>
      </c>
      <c r="L32" s="156">
        <f t="shared" si="9"/>
        <v>21</v>
      </c>
      <c r="M32" s="78"/>
      <c r="N32" s="65"/>
      <c r="P32" s="154" t="s">
        <v>119</v>
      </c>
      <c r="Q32" s="155" t="s">
        <v>122</v>
      </c>
      <c r="R32" s="48"/>
      <c r="S32" s="156">
        <f t="shared" si="10"/>
        <v>21</v>
      </c>
      <c r="T32" s="78"/>
      <c r="U32" s="65"/>
      <c r="V32" s="69"/>
      <c r="W32" s="154" t="s">
        <v>119</v>
      </c>
      <c r="X32" s="155" t="s">
        <v>122</v>
      </c>
      <c r="Y32" s="48">
        <v>0</v>
      </c>
      <c r="Z32" s="156">
        <f t="shared" si="11"/>
        <v>21</v>
      </c>
      <c r="AA32" s="78"/>
      <c r="AB32" s="65"/>
      <c r="AC32" s="69"/>
      <c r="AD32" s="154" t="s">
        <v>125</v>
      </c>
      <c r="AE32" s="88">
        <f>G37</f>
        <v>0</v>
      </c>
      <c r="AF32" s="88">
        <f>N37</f>
        <v>0</v>
      </c>
      <c r="AG32" s="88">
        <f>U37</f>
        <v>0</v>
      </c>
      <c r="AH32" s="65">
        <f>AB37</f>
        <v>0</v>
      </c>
      <c r="AI32" s="173"/>
    </row>
    <row r="33" spans="2:35" ht="16.5" customHeight="1">
      <c r="B33" s="154" t="s">
        <v>120</v>
      </c>
      <c r="C33" s="155" t="s">
        <v>126</v>
      </c>
      <c r="D33" s="85">
        <v>1300</v>
      </c>
      <c r="E33" s="125">
        <f>'Prices Used in Budgets'!E25</f>
        <v>30</v>
      </c>
      <c r="F33" s="60">
        <f>(D9+D10)*2000/D33*E33</f>
        <v>0</v>
      </c>
      <c r="G33" s="65"/>
      <c r="I33" s="154" t="s">
        <v>120</v>
      </c>
      <c r="J33" s="155" t="s">
        <v>126</v>
      </c>
      <c r="K33" s="85">
        <v>1300</v>
      </c>
      <c r="L33" s="156">
        <f t="shared" si="9"/>
        <v>30</v>
      </c>
      <c r="M33" s="78">
        <f>(K9+K10)*2000/K33*L33</f>
        <v>0</v>
      </c>
      <c r="N33" s="65"/>
      <c r="P33" s="154" t="s">
        <v>120</v>
      </c>
      <c r="Q33" s="155" t="s">
        <v>126</v>
      </c>
      <c r="R33" s="85">
        <v>1300</v>
      </c>
      <c r="S33" s="156">
        <f t="shared" si="10"/>
        <v>30</v>
      </c>
      <c r="T33" s="78">
        <f>(R9+R10)*2000/R33*S33</f>
        <v>138.46153846153845</v>
      </c>
      <c r="U33" s="65"/>
      <c r="V33" s="69"/>
      <c r="W33" s="154" t="s">
        <v>120</v>
      </c>
      <c r="X33" s="155" t="s">
        <v>126</v>
      </c>
      <c r="Y33" s="85">
        <v>1300</v>
      </c>
      <c r="Z33" s="156">
        <f t="shared" si="11"/>
        <v>30</v>
      </c>
      <c r="AA33" s="78">
        <f>(Y9+Y10)*2000/Y33*Z33</f>
        <v>184.61538461538461</v>
      </c>
      <c r="AB33" s="65"/>
      <c r="AC33" s="69"/>
      <c r="AD33" s="154" t="s">
        <v>127</v>
      </c>
      <c r="AE33" s="93">
        <f>G38</f>
        <v>4.1954624999999997</v>
      </c>
      <c r="AF33" s="93">
        <f>N38</f>
        <v>9.8610999999999986</v>
      </c>
      <c r="AG33" s="93">
        <f>U38</f>
        <v>7.1596278028846143</v>
      </c>
      <c r="AH33" s="66">
        <f>AB38</f>
        <v>9.9411375288461539</v>
      </c>
      <c r="AI33" s="127"/>
    </row>
    <row r="34" spans="2:35" ht="16.5" customHeight="1">
      <c r="B34" s="154" t="s">
        <v>121</v>
      </c>
      <c r="C34" s="155" t="s">
        <v>122</v>
      </c>
      <c r="D34" s="48"/>
      <c r="E34" s="125">
        <f>'Prices Used in Budgets'!$E$21</f>
        <v>25</v>
      </c>
      <c r="F34" s="60"/>
      <c r="G34" s="65"/>
      <c r="I34" s="154" t="s">
        <v>128</v>
      </c>
      <c r="J34" s="155" t="s">
        <v>122</v>
      </c>
      <c r="K34" s="48">
        <v>1</v>
      </c>
      <c r="L34" s="156">
        <f>'Prices Used in Budgets'!$E$21</f>
        <v>25</v>
      </c>
      <c r="M34" s="78"/>
      <c r="N34" s="65"/>
      <c r="P34" s="154" t="s">
        <v>121</v>
      </c>
      <c r="Q34" s="155" t="s">
        <v>122</v>
      </c>
      <c r="R34" s="48"/>
      <c r="S34" s="156">
        <f>'Prices Used in Budgets'!$E$21</f>
        <v>25</v>
      </c>
      <c r="T34" s="78"/>
      <c r="U34" s="87"/>
      <c r="V34" s="72"/>
      <c r="W34" s="154" t="s">
        <v>121</v>
      </c>
      <c r="X34" s="155" t="s">
        <v>122</v>
      </c>
      <c r="Y34" s="48">
        <v>0</v>
      </c>
      <c r="Z34" s="156">
        <f>'Prices Used in Budgets'!$E$21</f>
        <v>25</v>
      </c>
      <c r="AA34" s="78"/>
      <c r="AB34" s="87"/>
      <c r="AC34" s="72"/>
      <c r="AD34" s="160" t="s">
        <v>129</v>
      </c>
      <c r="AE34" s="88">
        <f>SUM(AE16:AE33)</f>
        <v>112.4654625</v>
      </c>
      <c r="AF34" s="88">
        <f>SUM(AF16:AF33)</f>
        <v>264.34109999999998</v>
      </c>
      <c r="AG34" s="88">
        <f>SUM(AG16:AG33)</f>
        <v>191.92421626442305</v>
      </c>
      <c r="AH34" s="87">
        <f>SUM(AH16:AH33)</f>
        <v>266.48662214423075</v>
      </c>
      <c r="AI34" s="127"/>
    </row>
    <row r="35" spans="2:35" ht="16.5" customHeight="1">
      <c r="B35" s="154" t="s">
        <v>123</v>
      </c>
      <c r="C35" s="155" t="s">
        <v>122</v>
      </c>
      <c r="D35" s="48"/>
      <c r="E35" s="125">
        <f>'Prices Used in Budgets'!E26</f>
        <v>25</v>
      </c>
      <c r="F35" s="60"/>
      <c r="G35" s="65"/>
      <c r="I35" s="154" t="s">
        <v>123</v>
      </c>
      <c r="J35" s="155" t="s">
        <v>122</v>
      </c>
      <c r="K35" s="48"/>
      <c r="L35" s="156">
        <f>'Prices Used in Budgets'!E26</f>
        <v>25</v>
      </c>
      <c r="M35" s="78"/>
      <c r="N35" s="65"/>
      <c r="P35" s="154" t="s">
        <v>123</v>
      </c>
      <c r="Q35" s="155" t="s">
        <v>122</v>
      </c>
      <c r="R35" s="48"/>
      <c r="S35" s="156">
        <f>'Prices Used in Budgets'!E26</f>
        <v>25</v>
      </c>
      <c r="T35" s="78"/>
      <c r="U35" s="65"/>
      <c r="V35" s="72"/>
      <c r="W35" s="154" t="s">
        <v>123</v>
      </c>
      <c r="X35" s="155" t="s">
        <v>122</v>
      </c>
      <c r="Y35" s="48">
        <v>0</v>
      </c>
      <c r="Z35" s="156">
        <f>'Prices Used in Budgets'!E26</f>
        <v>25</v>
      </c>
      <c r="AA35" s="78"/>
      <c r="AB35" s="65"/>
      <c r="AC35" s="69"/>
      <c r="AD35" s="160"/>
      <c r="AE35" s="90"/>
      <c r="AF35" s="90"/>
      <c r="AG35" s="90"/>
      <c r="AH35" s="81"/>
      <c r="AI35" s="127"/>
    </row>
    <row r="36" spans="2:35" ht="16.5" customHeight="1">
      <c r="B36" s="154" t="s">
        <v>124</v>
      </c>
      <c r="C36" s="155" t="s">
        <v>74</v>
      </c>
      <c r="D36" s="48"/>
      <c r="E36" s="125">
        <f>'Prices Used in Budgets'!E27</f>
        <v>18.5</v>
      </c>
      <c r="F36" s="125"/>
      <c r="G36" s="65">
        <f>D36*E36</f>
        <v>0</v>
      </c>
      <c r="I36" s="154" t="s">
        <v>124</v>
      </c>
      <c r="J36" s="155" t="s">
        <v>74</v>
      </c>
      <c r="K36" s="48">
        <v>0.5</v>
      </c>
      <c r="L36" s="156">
        <f>E36</f>
        <v>18.5</v>
      </c>
      <c r="M36" s="156"/>
      <c r="N36" s="65">
        <f>K36*L36</f>
        <v>9.25</v>
      </c>
      <c r="P36" s="154" t="s">
        <v>124</v>
      </c>
      <c r="Q36" s="155" t="s">
        <v>74</v>
      </c>
      <c r="R36" s="48"/>
      <c r="S36" s="156">
        <f t="shared" si="10"/>
        <v>18.5</v>
      </c>
      <c r="T36" s="156"/>
      <c r="U36" s="65">
        <f>R36*S36</f>
        <v>0</v>
      </c>
      <c r="V36" s="51"/>
      <c r="W36" s="154" t="s">
        <v>124</v>
      </c>
      <c r="X36" s="155" t="s">
        <v>74</v>
      </c>
      <c r="Y36" s="48">
        <v>0</v>
      </c>
      <c r="Z36" s="156">
        <f t="shared" si="11"/>
        <v>18.5</v>
      </c>
      <c r="AA36" s="156"/>
      <c r="AB36" s="65">
        <f>Y36*Z36</f>
        <v>0</v>
      </c>
      <c r="AC36" s="72"/>
      <c r="AD36" s="179" t="s">
        <v>130</v>
      </c>
      <c r="AE36" s="89">
        <f>G46</f>
        <v>12.5</v>
      </c>
      <c r="AF36" s="89">
        <f>N46</f>
        <v>50</v>
      </c>
      <c r="AG36" s="89">
        <f>U46</f>
        <v>50</v>
      </c>
      <c r="AH36" s="87">
        <f>AB46</f>
        <v>50</v>
      </c>
      <c r="AI36" s="127"/>
    </row>
    <row r="37" spans="2:35" ht="16.5" customHeight="1">
      <c r="B37" s="154" t="s">
        <v>125</v>
      </c>
      <c r="C37" s="155"/>
      <c r="D37" s="161"/>
      <c r="E37" s="125"/>
      <c r="F37" s="125"/>
      <c r="G37" s="67">
        <v>0</v>
      </c>
      <c r="I37" s="154" t="s">
        <v>125</v>
      </c>
      <c r="J37" s="155"/>
      <c r="K37" s="161"/>
      <c r="L37" s="156"/>
      <c r="M37" s="156"/>
      <c r="N37" s="67"/>
      <c r="P37" s="154" t="s">
        <v>125</v>
      </c>
      <c r="Q37" s="155"/>
      <c r="R37" s="161"/>
      <c r="S37" s="161"/>
      <c r="T37" s="156"/>
      <c r="U37" s="67">
        <v>0</v>
      </c>
      <c r="V37" s="74"/>
      <c r="W37" s="154" t="s">
        <v>125</v>
      </c>
      <c r="X37" s="155"/>
      <c r="Y37" s="161"/>
      <c r="Z37" s="161"/>
      <c r="AA37" s="156"/>
      <c r="AB37" s="67">
        <v>0</v>
      </c>
      <c r="AC37" s="69"/>
      <c r="AD37" s="160"/>
      <c r="AE37" s="156"/>
      <c r="AF37" s="156"/>
      <c r="AG37" s="156"/>
      <c r="AH37" s="92"/>
      <c r="AI37" s="127"/>
    </row>
    <row r="38" spans="2:35" ht="16.5" customHeight="1">
      <c r="B38" s="154" t="s">
        <v>127</v>
      </c>
      <c r="C38" s="155" t="s">
        <v>131</v>
      </c>
      <c r="D38" s="54"/>
      <c r="E38" s="54">
        <f>'Prices Used in Budgets'!E28</f>
        <v>7.7499999999999999E-2</v>
      </c>
      <c r="F38" s="60">
        <f>SUM(G15:G37)/2</f>
        <v>54.134999999999998</v>
      </c>
      <c r="G38" s="68">
        <f>F38*E38</f>
        <v>4.1954624999999997</v>
      </c>
      <c r="I38" s="154" t="s">
        <v>127</v>
      </c>
      <c r="J38" s="155" t="s">
        <v>131</v>
      </c>
      <c r="K38" s="54"/>
      <c r="L38" s="54">
        <f>E38</f>
        <v>7.7499999999999999E-2</v>
      </c>
      <c r="M38" s="78">
        <f>SUM(N15:N37)/2</f>
        <v>127.23999999999998</v>
      </c>
      <c r="N38" s="68">
        <f>M38*L38</f>
        <v>9.8610999999999986</v>
      </c>
      <c r="P38" s="154" t="s">
        <v>127</v>
      </c>
      <c r="Q38" s="155" t="s">
        <v>131</v>
      </c>
      <c r="R38" s="54"/>
      <c r="S38" s="54">
        <f>L38</f>
        <v>7.7499999999999999E-2</v>
      </c>
      <c r="T38" s="78">
        <f>SUM(U15:U37)/2</f>
        <v>92.382294230769219</v>
      </c>
      <c r="U38" s="68">
        <f>T38*S38</f>
        <v>7.1596278028846143</v>
      </c>
      <c r="V38" s="75"/>
      <c r="W38" s="154" t="s">
        <v>127</v>
      </c>
      <c r="X38" s="155" t="s">
        <v>131</v>
      </c>
      <c r="Y38" s="54"/>
      <c r="Z38" s="54">
        <f>S38</f>
        <v>7.7499999999999999E-2</v>
      </c>
      <c r="AA38" s="78">
        <f>SUM(AB15:AB37)/2</f>
        <v>128.27274230769231</v>
      </c>
      <c r="AB38" s="68">
        <f>AA38*Z38</f>
        <v>9.9411375288461539</v>
      </c>
      <c r="AC38" s="72"/>
      <c r="AD38" s="180" t="s">
        <v>132</v>
      </c>
      <c r="AE38" s="94">
        <f>AE34+AE36</f>
        <v>124.9654625</v>
      </c>
      <c r="AF38" s="94">
        <f t="shared" ref="AF38:AH38" si="12">AF34+AF36</f>
        <v>314.34109999999998</v>
      </c>
      <c r="AG38" s="94">
        <f t="shared" si="12"/>
        <v>241.92421626442305</v>
      </c>
      <c r="AH38" s="95">
        <f t="shared" si="12"/>
        <v>316.48662214423075</v>
      </c>
      <c r="AI38" s="127"/>
    </row>
    <row r="39" spans="2:35" ht="16.5" customHeight="1">
      <c r="B39" s="160" t="s">
        <v>129</v>
      </c>
      <c r="C39" s="155"/>
      <c r="D39" s="161"/>
      <c r="E39" s="125"/>
      <c r="F39" s="125"/>
      <c r="G39" s="65">
        <f>SUM(G15:G38)</f>
        <v>112.4654625</v>
      </c>
      <c r="I39" s="160" t="s">
        <v>129</v>
      </c>
      <c r="J39" s="155"/>
      <c r="K39" s="161"/>
      <c r="L39" s="161"/>
      <c r="M39" s="156"/>
      <c r="N39" s="65">
        <f>SUM(N15:N38)</f>
        <v>264.34109999999998</v>
      </c>
      <c r="P39" s="160" t="s">
        <v>129</v>
      </c>
      <c r="Q39" s="155"/>
      <c r="R39" s="161"/>
      <c r="S39" s="161"/>
      <c r="T39" s="156"/>
      <c r="U39" s="65">
        <f>SUM(U15:U38)</f>
        <v>191.92421626442305</v>
      </c>
      <c r="V39" s="161"/>
      <c r="W39" s="160" t="s">
        <v>129</v>
      </c>
      <c r="X39" s="155"/>
      <c r="Y39" s="161"/>
      <c r="Z39" s="161"/>
      <c r="AA39" s="156"/>
      <c r="AB39" s="65">
        <f>SUM(AB15:AB38)</f>
        <v>266.48662214423075</v>
      </c>
      <c r="AC39" s="69"/>
      <c r="AD39" s="181" t="s">
        <v>133</v>
      </c>
      <c r="AE39" s="90">
        <f>AE13-AE34</f>
        <v>-112.4654625</v>
      </c>
      <c r="AF39" s="90">
        <f>AF13-AF34</f>
        <v>-264.34109999999998</v>
      </c>
      <c r="AG39" s="90">
        <f>AG13-AG34</f>
        <v>209.07578373557695</v>
      </c>
      <c r="AH39" s="92">
        <f>AH13-AH34</f>
        <v>285.51337785576925</v>
      </c>
      <c r="AI39" s="159"/>
    </row>
    <row r="40" spans="2:35" ht="16.5" customHeight="1">
      <c r="B40" s="160"/>
      <c r="C40" s="155"/>
      <c r="D40" s="54"/>
      <c r="E40" s="54"/>
      <c r="F40" s="182"/>
      <c r="G40" s="55"/>
      <c r="I40" s="160"/>
      <c r="J40" s="155"/>
      <c r="K40" s="54"/>
      <c r="L40" s="54"/>
      <c r="M40" s="183"/>
      <c r="N40" s="79"/>
      <c r="P40" s="160"/>
      <c r="Q40" s="155"/>
      <c r="R40" s="54"/>
      <c r="S40" s="54"/>
      <c r="T40" s="183"/>
      <c r="U40" s="79"/>
      <c r="V40" s="76"/>
      <c r="W40" s="160"/>
      <c r="X40" s="155"/>
      <c r="Y40" s="54"/>
      <c r="Z40" s="54"/>
      <c r="AA40" s="183"/>
      <c r="AB40" s="79"/>
      <c r="AC40" s="72"/>
      <c r="AD40" s="184" t="s">
        <v>134</v>
      </c>
      <c r="AE40" s="96">
        <f>AE13-AE38</f>
        <v>-124.9654625</v>
      </c>
      <c r="AF40" s="96">
        <f>AF13-AF38</f>
        <v>-314.34109999999998</v>
      </c>
      <c r="AG40" s="96">
        <f>AG13-AG38</f>
        <v>159.07578373557695</v>
      </c>
      <c r="AH40" s="91">
        <f>AH13-AH38</f>
        <v>235.51337785576925</v>
      </c>
      <c r="AI40" s="127"/>
    </row>
    <row r="41" spans="2:35" ht="16.5" customHeight="1">
      <c r="B41" s="185" t="s">
        <v>130</v>
      </c>
      <c r="C41" s="155"/>
      <c r="D41" s="54"/>
      <c r="E41" s="54"/>
      <c r="F41" s="182"/>
      <c r="G41" s="55"/>
      <c r="I41" s="185" t="s">
        <v>130</v>
      </c>
      <c r="J41" s="155"/>
      <c r="K41" s="54"/>
      <c r="L41" s="54"/>
      <c r="M41" s="183"/>
      <c r="N41" s="79"/>
      <c r="P41" s="185" t="s">
        <v>130</v>
      </c>
      <c r="Q41" s="155"/>
      <c r="R41" s="54"/>
      <c r="S41" s="54"/>
      <c r="T41" s="183"/>
      <c r="U41" s="79"/>
      <c r="V41" s="76"/>
      <c r="W41" s="185" t="s">
        <v>130</v>
      </c>
      <c r="X41" s="155"/>
      <c r="Y41" s="54"/>
      <c r="Z41" s="54"/>
      <c r="AA41" s="183"/>
      <c r="AB41" s="79"/>
      <c r="AC41" s="69"/>
      <c r="AD41" s="161"/>
      <c r="AE41" s="161"/>
      <c r="AF41" s="75"/>
      <c r="AG41" s="75"/>
      <c r="AH41" s="75"/>
      <c r="AI41" s="186"/>
    </row>
    <row r="42" spans="2:35" ht="16.5" customHeight="1">
      <c r="B42" s="154" t="s">
        <v>135</v>
      </c>
      <c r="C42" s="155"/>
      <c r="D42" s="54"/>
      <c r="E42" s="161"/>
      <c r="F42" s="182"/>
      <c r="G42" s="62">
        <v>0</v>
      </c>
      <c r="I42" s="154" t="s">
        <v>135</v>
      </c>
      <c r="J42" s="155"/>
      <c r="K42" s="54"/>
      <c r="L42" s="161"/>
      <c r="M42" s="183"/>
      <c r="N42" s="80">
        <v>0</v>
      </c>
      <c r="P42" s="154" t="s">
        <v>135</v>
      </c>
      <c r="Q42" s="155"/>
      <c r="R42" s="54"/>
      <c r="S42" s="161"/>
      <c r="T42" s="183"/>
      <c r="U42" s="80">
        <v>0</v>
      </c>
      <c r="V42" s="75"/>
      <c r="W42" s="154" t="s">
        <v>135</v>
      </c>
      <c r="X42" s="155"/>
      <c r="Y42" s="54"/>
      <c r="Z42" s="161"/>
      <c r="AA42" s="183"/>
      <c r="AB42" s="80">
        <v>0</v>
      </c>
      <c r="AC42" s="72"/>
      <c r="AD42" s="161"/>
      <c r="AE42" s="161"/>
      <c r="AF42" s="75"/>
      <c r="AG42" s="75"/>
      <c r="AH42" s="75"/>
      <c r="AI42" s="127"/>
    </row>
    <row r="43" spans="2:35" ht="16.5" customHeight="1">
      <c r="B43" s="154" t="s">
        <v>136</v>
      </c>
      <c r="C43" s="155"/>
      <c r="D43" s="54"/>
      <c r="E43" s="161"/>
      <c r="F43" s="182"/>
      <c r="G43" s="62">
        <v>0</v>
      </c>
      <c r="I43" s="154" t="s">
        <v>136</v>
      </c>
      <c r="J43" s="155"/>
      <c r="K43" s="54"/>
      <c r="L43" s="161"/>
      <c r="M43" s="183"/>
      <c r="N43" s="80">
        <v>0</v>
      </c>
      <c r="P43" s="154" t="s">
        <v>136</v>
      </c>
      <c r="Q43" s="155"/>
      <c r="R43" s="54"/>
      <c r="S43" s="161"/>
      <c r="T43" s="183"/>
      <c r="U43" s="80">
        <v>0</v>
      </c>
      <c r="V43" s="75"/>
      <c r="W43" s="154" t="s">
        <v>136</v>
      </c>
      <c r="X43" s="155"/>
      <c r="Y43" s="54"/>
      <c r="Z43" s="161"/>
      <c r="AA43" s="183"/>
      <c r="AB43" s="80">
        <v>0</v>
      </c>
      <c r="AC43" s="69"/>
      <c r="AD43" s="123"/>
      <c r="AE43" s="161"/>
      <c r="AF43" s="75"/>
      <c r="AG43" s="75"/>
      <c r="AH43" s="75"/>
      <c r="AI43" s="127"/>
    </row>
    <row r="44" spans="2:35" ht="16.5" customHeight="1">
      <c r="B44" s="154" t="s">
        <v>137</v>
      </c>
      <c r="C44" s="155"/>
      <c r="D44" s="54"/>
      <c r="E44" s="161"/>
      <c r="F44" s="182"/>
      <c r="G44" s="62">
        <v>0</v>
      </c>
      <c r="I44" s="154" t="s">
        <v>137</v>
      </c>
      <c r="J44" s="155"/>
      <c r="K44" s="54"/>
      <c r="L44" s="161"/>
      <c r="M44" s="183"/>
      <c r="N44" s="80">
        <v>0</v>
      </c>
      <c r="P44" s="154" t="s">
        <v>137</v>
      </c>
      <c r="Q44" s="155"/>
      <c r="R44" s="54"/>
      <c r="S44" s="161"/>
      <c r="T44" s="183"/>
      <c r="U44" s="80">
        <v>0</v>
      </c>
      <c r="V44" s="75"/>
      <c r="W44" s="154" t="s">
        <v>137</v>
      </c>
      <c r="X44" s="155"/>
      <c r="Y44" s="54"/>
      <c r="Z44" s="161"/>
      <c r="AA44" s="183"/>
      <c r="AB44" s="80">
        <v>0</v>
      </c>
      <c r="AC44" s="72"/>
      <c r="AD44" s="161"/>
      <c r="AE44" s="123"/>
      <c r="AF44" s="161"/>
      <c r="AG44" s="161"/>
      <c r="AH44" s="161"/>
      <c r="AI44" s="127"/>
    </row>
    <row r="45" spans="2:35" ht="16.5" customHeight="1">
      <c r="B45" s="154" t="s">
        <v>138</v>
      </c>
      <c r="C45" s="155"/>
      <c r="D45" s="54"/>
      <c r="E45" s="161"/>
      <c r="F45" s="182"/>
      <c r="G45" s="63">
        <f>'Prices Used in Budgets'!E30/4</f>
        <v>12.5</v>
      </c>
      <c r="I45" s="154" t="s">
        <v>138</v>
      </c>
      <c r="J45" s="155"/>
      <c r="K45" s="54"/>
      <c r="L45" s="161"/>
      <c r="M45" s="183"/>
      <c r="N45" s="68">
        <f>'Prices Used in Budgets'!E30</f>
        <v>50</v>
      </c>
      <c r="P45" s="154" t="s">
        <v>138</v>
      </c>
      <c r="Q45" s="155"/>
      <c r="R45" s="54"/>
      <c r="S45" s="161"/>
      <c r="T45" s="183"/>
      <c r="U45" s="68">
        <f>N45</f>
        <v>50</v>
      </c>
      <c r="V45" s="75"/>
      <c r="W45" s="154" t="s">
        <v>138</v>
      </c>
      <c r="X45" s="155"/>
      <c r="Y45" s="54"/>
      <c r="Z45" s="161"/>
      <c r="AA45" s="183"/>
      <c r="AB45" s="68">
        <f>U45</f>
        <v>50</v>
      </c>
      <c r="AC45" s="69"/>
      <c r="AD45" s="161"/>
      <c r="AE45" s="161"/>
      <c r="AF45" s="161"/>
      <c r="AG45" s="161"/>
      <c r="AH45" s="161"/>
      <c r="AI45" s="127"/>
    </row>
    <row r="46" spans="2:35" ht="16.5" customHeight="1">
      <c r="B46" s="160" t="s">
        <v>139</v>
      </c>
      <c r="C46" s="155"/>
      <c r="D46" s="54"/>
      <c r="E46" s="54"/>
      <c r="F46" s="182"/>
      <c r="G46" s="64">
        <f>SUM(G42:G45)</f>
        <v>12.5</v>
      </c>
      <c r="I46" s="160" t="s">
        <v>139</v>
      </c>
      <c r="J46" s="155"/>
      <c r="K46" s="54"/>
      <c r="L46" s="54"/>
      <c r="M46" s="183"/>
      <c r="N46" s="81">
        <f>SUM(N42:N45)</f>
        <v>50</v>
      </c>
      <c r="P46" s="160" t="s">
        <v>139</v>
      </c>
      <c r="Q46" s="155"/>
      <c r="R46" s="54"/>
      <c r="S46" s="54"/>
      <c r="T46" s="183"/>
      <c r="U46" s="81">
        <f>SUM(U42:U45)</f>
        <v>50</v>
      </c>
      <c r="V46" s="75"/>
      <c r="W46" s="160" t="s">
        <v>139</v>
      </c>
      <c r="X46" s="155"/>
      <c r="Y46" s="54"/>
      <c r="Z46" s="54"/>
      <c r="AA46" s="183"/>
      <c r="AB46" s="81">
        <f>SUM(AB42:AB45)</f>
        <v>50</v>
      </c>
      <c r="AC46" s="72"/>
      <c r="AD46" s="161"/>
      <c r="AE46" s="161"/>
      <c r="AF46" s="161"/>
      <c r="AG46" s="161"/>
      <c r="AH46" s="161"/>
      <c r="AI46" s="127"/>
    </row>
    <row r="47" spans="2:35" ht="16.5" customHeight="1">
      <c r="B47" s="181"/>
      <c r="C47" s="155"/>
      <c r="D47" s="54"/>
      <c r="E47" s="54"/>
      <c r="F47" s="182"/>
      <c r="G47" s="64"/>
      <c r="I47" s="160"/>
      <c r="J47" s="155"/>
      <c r="K47" s="54"/>
      <c r="L47" s="54"/>
      <c r="M47" s="182"/>
      <c r="N47" s="56"/>
      <c r="P47" s="160"/>
      <c r="Q47" s="155"/>
      <c r="R47" s="54"/>
      <c r="S47" s="54"/>
      <c r="T47" s="182"/>
      <c r="U47" s="56"/>
      <c r="V47" s="75"/>
      <c r="W47" s="160"/>
      <c r="X47" s="155"/>
      <c r="Y47" s="54"/>
      <c r="Z47" s="54"/>
      <c r="AA47" s="182"/>
      <c r="AB47" s="56"/>
      <c r="AC47" s="72"/>
      <c r="AD47" s="161"/>
      <c r="AE47" s="161"/>
      <c r="AF47" s="161"/>
      <c r="AG47" s="161"/>
      <c r="AH47" s="161"/>
      <c r="AI47" s="127"/>
    </row>
    <row r="48" spans="2:35" ht="16.5" customHeight="1">
      <c r="B48" s="187"/>
      <c r="C48" s="188"/>
      <c r="D48" s="57"/>
      <c r="E48" s="147"/>
      <c r="F48" s="189" t="s">
        <v>101</v>
      </c>
      <c r="G48" s="190"/>
      <c r="I48" s="187"/>
      <c r="J48" s="188"/>
      <c r="K48" s="57"/>
      <c r="L48" s="189"/>
      <c r="M48" s="189" t="s">
        <v>101</v>
      </c>
      <c r="N48" s="190"/>
      <c r="P48" s="187"/>
      <c r="Q48" s="188"/>
      <c r="R48" s="57"/>
      <c r="S48" s="189" t="s">
        <v>140</v>
      </c>
      <c r="T48" s="189" t="s">
        <v>101</v>
      </c>
      <c r="U48" s="190"/>
      <c r="V48" s="161"/>
      <c r="W48" s="187"/>
      <c r="X48" s="188"/>
      <c r="Y48" s="57"/>
      <c r="Z48" s="189" t="s">
        <v>140</v>
      </c>
      <c r="AA48" s="189" t="s">
        <v>101</v>
      </c>
      <c r="AB48" s="191"/>
      <c r="AC48" s="161"/>
      <c r="AD48" s="161"/>
      <c r="AE48" s="161"/>
      <c r="AF48" s="161"/>
      <c r="AG48" s="161"/>
      <c r="AH48" s="161"/>
      <c r="AI48" s="127"/>
    </row>
    <row r="49" spans="2:35" ht="16.5" customHeight="1">
      <c r="B49" s="169"/>
      <c r="C49" s="192" t="s">
        <v>132</v>
      </c>
      <c r="D49" s="193"/>
      <c r="E49" s="193"/>
      <c r="F49" s="82">
        <f>SUM(G39,G46)</f>
        <v>124.9654625</v>
      </c>
      <c r="G49" s="194"/>
      <c r="I49" s="169"/>
      <c r="J49" s="192" t="s">
        <v>132</v>
      </c>
      <c r="K49" s="193"/>
      <c r="L49" s="193"/>
      <c r="M49" s="82">
        <f>SUM(N39,N46)</f>
        <v>314.34109999999998</v>
      </c>
      <c r="N49" s="194"/>
      <c r="P49" s="169"/>
      <c r="R49" s="192" t="s">
        <v>132</v>
      </c>
      <c r="S49" s="82">
        <f>(U39+U46)/(SUM(R9:R10,(R11*0.4)))</f>
        <v>71.154181254242076</v>
      </c>
      <c r="T49" s="82">
        <f>SUM(U39,U46)</f>
        <v>241.92421626442305</v>
      </c>
      <c r="U49" s="143"/>
      <c r="V49" s="161"/>
      <c r="W49" s="169"/>
      <c r="X49" s="193"/>
      <c r="Y49" s="192" t="s">
        <v>132</v>
      </c>
      <c r="Z49" s="82">
        <f>(AB39+AB46)/(SUM(Y9:Y10,(Y11*0.4)))</f>
        <v>65.93471294671474</v>
      </c>
      <c r="AA49" s="82">
        <f>SUM(AB39,AB46)</f>
        <v>316.48662214423075</v>
      </c>
      <c r="AB49" s="195"/>
      <c r="AC49" s="161"/>
      <c r="AD49" s="161"/>
      <c r="AE49" s="161"/>
      <c r="AF49" s="161"/>
      <c r="AG49" s="161"/>
      <c r="AH49" s="161"/>
    </row>
    <row r="50" spans="2:35" ht="16.5" customHeight="1">
      <c r="B50" s="168"/>
      <c r="C50" s="181" t="s">
        <v>133</v>
      </c>
      <c r="F50" s="83">
        <f>G12-G39</f>
        <v>-112.4654625</v>
      </c>
      <c r="G50" s="143"/>
      <c r="I50" s="168"/>
      <c r="J50" s="181" t="s">
        <v>133</v>
      </c>
      <c r="M50" s="83">
        <f>N12-N39</f>
        <v>-264.34109999999998</v>
      </c>
      <c r="N50" s="143"/>
      <c r="P50" s="168"/>
      <c r="R50" s="181" t="s">
        <v>133</v>
      </c>
      <c r="S50" s="83">
        <f>(U12-U39)/SUM(R9:R10,R11*0.4)</f>
        <v>61.492877569287337</v>
      </c>
      <c r="T50" s="83">
        <f>U12-U39</f>
        <v>209.07578373557695</v>
      </c>
      <c r="U50" s="143"/>
      <c r="V50" s="161"/>
      <c r="W50" s="168"/>
      <c r="Y50" s="181" t="s">
        <v>133</v>
      </c>
      <c r="Z50" s="83">
        <f>(AB12-AB39)/SUM(Y9:Y10,Y11*0.4)</f>
        <v>59.481953719951932</v>
      </c>
      <c r="AA50" s="83">
        <f>AB12-AB39</f>
        <v>285.51337785576925</v>
      </c>
      <c r="AB50" s="174"/>
      <c r="AC50" s="161"/>
      <c r="AD50" s="161"/>
      <c r="AE50" s="161"/>
      <c r="AF50" s="161"/>
      <c r="AG50" s="161"/>
      <c r="AH50" s="161"/>
    </row>
    <row r="51" spans="2:35" ht="16.5" customHeight="1">
      <c r="B51" s="196"/>
      <c r="C51" s="184" t="s">
        <v>134</v>
      </c>
      <c r="D51" s="197"/>
      <c r="E51" s="197"/>
      <c r="F51" s="84">
        <f>G12-F49</f>
        <v>-124.9654625</v>
      </c>
      <c r="G51" s="198"/>
      <c r="I51" s="196"/>
      <c r="J51" s="184" t="s">
        <v>134</v>
      </c>
      <c r="K51" s="197"/>
      <c r="L51" s="197"/>
      <c r="M51" s="84">
        <f>N12-M49</f>
        <v>-314.34109999999998</v>
      </c>
      <c r="N51" s="198"/>
      <c r="P51" s="196"/>
      <c r="Q51" s="197"/>
      <c r="R51" s="184" t="s">
        <v>134</v>
      </c>
      <c r="S51" s="84">
        <f>(U12-U39-U46)/SUM(R9:R10,R11*0.4)</f>
        <v>46.786995216346163</v>
      </c>
      <c r="T51" s="84">
        <f>U12-T49</f>
        <v>159.07578373557695</v>
      </c>
      <c r="U51" s="198"/>
      <c r="V51" s="161"/>
      <c r="W51" s="196"/>
      <c r="X51" s="197"/>
      <c r="Y51" s="184" t="s">
        <v>134</v>
      </c>
      <c r="Z51" s="84">
        <f>(AB12-AB39-AB46)/SUM(Y9:Y10,Y11*0.4)</f>
        <v>49.06528705328526</v>
      </c>
      <c r="AA51" s="84">
        <f>AB12-AA49</f>
        <v>235.51337785576925</v>
      </c>
      <c r="AB51" s="199"/>
      <c r="AC51" s="161"/>
      <c r="AD51" s="161"/>
      <c r="AE51" s="161"/>
      <c r="AF51" s="161"/>
      <c r="AG51" s="161"/>
      <c r="AH51" s="161"/>
    </row>
    <row r="52" spans="2:35">
      <c r="I52" s="200" t="s">
        <v>141</v>
      </c>
      <c r="K52" s="43"/>
      <c r="L52" s="43"/>
      <c r="P52" s="200" t="s">
        <v>142</v>
      </c>
      <c r="W52" s="200" t="s">
        <v>142</v>
      </c>
    </row>
    <row r="53" spans="2:35">
      <c r="I53" s="200" t="s">
        <v>143</v>
      </c>
      <c r="K53" s="43"/>
      <c r="L53" s="43"/>
      <c r="P53" s="200" t="s">
        <v>144</v>
      </c>
      <c r="W53" s="200" t="s">
        <v>144</v>
      </c>
    </row>
    <row r="54" spans="2:35">
      <c r="I54" s="200" t="s">
        <v>145</v>
      </c>
      <c r="K54" s="43"/>
      <c r="L54" s="43"/>
    </row>
    <row r="55" spans="2:35">
      <c r="I55" s="127"/>
      <c r="J55" s="159"/>
      <c r="K55" s="47"/>
      <c r="L55" s="43"/>
      <c r="M55" s="159"/>
      <c r="N55" s="159"/>
    </row>
    <row r="56" spans="2:35">
      <c r="I56" s="159"/>
      <c r="M56" s="47"/>
      <c r="N56" s="47"/>
      <c r="AC56" s="159"/>
      <c r="AI56" s="159"/>
    </row>
    <row r="57" spans="2:35" s="159" customFormat="1">
      <c r="B57" s="128"/>
      <c r="C57" s="128"/>
      <c r="D57" s="128"/>
      <c r="E57" s="128"/>
      <c r="F57" s="128"/>
      <c r="G57" s="128"/>
      <c r="H57" s="128"/>
      <c r="I57" s="26"/>
      <c r="J57" s="201"/>
      <c r="K57" s="201"/>
      <c r="L57" s="202"/>
      <c r="M57" s="128"/>
      <c r="N57" s="128"/>
      <c r="O57" s="128"/>
      <c r="P57" s="128"/>
      <c r="Q57" s="128"/>
      <c r="R57" s="128"/>
      <c r="S57" s="128"/>
      <c r="T57" s="128"/>
      <c r="U57" s="128"/>
      <c r="V57" s="128"/>
      <c r="W57" s="128"/>
      <c r="X57" s="128"/>
      <c r="Y57" s="128"/>
      <c r="Z57" s="128"/>
      <c r="AA57" s="128"/>
      <c r="AC57" s="128"/>
      <c r="AD57" s="128"/>
      <c r="AE57" s="128"/>
      <c r="AF57" s="128"/>
      <c r="AG57" s="128"/>
      <c r="AH57" s="128"/>
      <c r="AI57" s="128"/>
    </row>
    <row r="58" spans="2:35">
      <c r="I58" s="26"/>
      <c r="J58" s="47"/>
      <c r="K58" s="159"/>
      <c r="L58" s="159"/>
      <c r="M58" s="202"/>
      <c r="N58" s="202"/>
      <c r="O58" s="159"/>
      <c r="P58" s="159"/>
      <c r="Q58" s="159"/>
      <c r="R58" s="159"/>
      <c r="S58" s="159"/>
      <c r="T58" s="159"/>
      <c r="U58" s="159"/>
      <c r="V58" s="159"/>
      <c r="W58" s="159"/>
      <c r="X58" s="159"/>
      <c r="Y58" s="159"/>
      <c r="Z58" s="159"/>
      <c r="AA58" s="159"/>
      <c r="AF58" s="159"/>
      <c r="AG58" s="159"/>
      <c r="AH58" s="159"/>
    </row>
    <row r="60" spans="2:35">
      <c r="B60" s="122"/>
      <c r="C60" s="122"/>
      <c r="D60" s="122"/>
      <c r="E60" s="122"/>
      <c r="F60" s="122"/>
      <c r="G60" s="130"/>
      <c r="I60" s="159"/>
      <c r="M60" s="47"/>
      <c r="N60" s="47"/>
    </row>
    <row r="61" spans="2:35">
      <c r="B61" s="122"/>
      <c r="C61" s="122"/>
      <c r="D61" s="122"/>
      <c r="E61" s="122"/>
      <c r="F61" s="122"/>
      <c r="G61" s="122"/>
      <c r="I61" s="127"/>
      <c r="K61" s="44"/>
      <c r="L61" s="122"/>
      <c r="M61" s="133"/>
      <c r="N61" s="133"/>
    </row>
    <row r="62" spans="2:35">
      <c r="B62" s="122"/>
      <c r="C62" s="122"/>
      <c r="D62" s="122"/>
      <c r="E62" s="122"/>
      <c r="F62" s="122"/>
      <c r="G62" s="122"/>
      <c r="I62" s="186"/>
      <c r="K62" s="44"/>
      <c r="L62" s="122"/>
      <c r="M62" s="133"/>
      <c r="N62" s="133"/>
    </row>
    <row r="63" spans="2:35">
      <c r="B63" s="122"/>
      <c r="C63" s="201"/>
      <c r="D63" s="122"/>
      <c r="E63" s="130"/>
      <c r="F63" s="130"/>
      <c r="G63" s="122"/>
      <c r="I63" s="26"/>
      <c r="K63" s="44"/>
      <c r="L63" s="122"/>
      <c r="M63" s="122"/>
      <c r="N63" s="122"/>
    </row>
    <row r="64" spans="2:35">
      <c r="B64" s="122"/>
      <c r="C64" s="201"/>
      <c r="D64" s="122"/>
      <c r="E64" s="130"/>
      <c r="F64" s="130"/>
      <c r="G64" s="130"/>
      <c r="I64" s="26"/>
      <c r="K64" s="44"/>
      <c r="L64" s="122"/>
      <c r="M64" s="122"/>
      <c r="N64" s="122"/>
    </row>
    <row r="65" spans="7:14">
      <c r="G65" s="130"/>
      <c r="I65" s="26"/>
      <c r="K65" s="44"/>
      <c r="L65" s="122"/>
      <c r="M65" s="122"/>
      <c r="N65" s="122"/>
    </row>
    <row r="66" spans="7:14">
      <c r="I66" s="26"/>
      <c r="K66" s="44"/>
      <c r="L66" s="122"/>
      <c r="M66" s="133"/>
      <c r="N66" s="133"/>
    </row>
    <row r="67" spans="7:14">
      <c r="I67" s="127"/>
      <c r="K67" s="44"/>
      <c r="L67" s="122"/>
      <c r="M67" s="122"/>
      <c r="N67" s="122"/>
    </row>
    <row r="68" spans="7:14">
      <c r="I68" s="173"/>
      <c r="K68" s="44"/>
      <c r="L68" s="122"/>
      <c r="M68" s="46"/>
      <c r="N68" s="46"/>
    </row>
    <row r="70" spans="7:14">
      <c r="I70" s="159"/>
      <c r="M70" s="47"/>
      <c r="N70" s="47"/>
    </row>
    <row r="89" spans="8:14">
      <c r="H89" s="159"/>
    </row>
    <row r="94" spans="8:14">
      <c r="I94" s="159"/>
      <c r="J94" s="159"/>
      <c r="K94" s="159"/>
      <c r="L94" s="159"/>
      <c r="M94" s="159"/>
      <c r="N94" s="159"/>
    </row>
  </sheetData>
  <sheetProtection sheet="1" objects="1" scenarios="1"/>
  <protectedRanges>
    <protectedRange algorithmName="SHA-512" hashValue="Co0C943VTtD4jxpYDwQSNm2Ts2V8Ycv9bpdIrOIPXRttIde1epco9obKYsoIyUtkJEYmjSSj4grp2j4J/Fd3pA==" saltValue="Gm9kBZQ3L+tAQ0NUvRpR+g==" spinCount="100000" sqref="Y9:Z11 Y16:Y19 Y21:Z25 Y27:Y28 Y30:Z32 Z38 AB37 AB42:AB45 Y35:Z36 Z33" name="Year 4"/>
    <protectedRange algorithmName="SHA-512" hashValue="yMEijDzF6udNrFFfTL4OkVY686uomCymqv3DMjBN2ulPhs3D7CCWUs7goMGUCXMg3GiLRuy+AkIrnNardCL8wA==" saltValue="5ZkwvHhchgdr5n2FQJWBEA==" spinCount="100000" sqref="R9:S11 R16:R19 R21:S25 R29:S32 S38 U37 U42:U45 R27:R28 R35:S36 S33" name="Year 3"/>
    <protectedRange algorithmName="SHA-512" hashValue="lJQ1fTD4Q004j1ICkYdbdq9+gDPGo05MdIMRFZvA10mrdOdLorvUCZ94T0dVMUmATsWyI6r6xHWm5Ju5iZ/E9w==" saltValue="FzUU8xDC3oqEXyHxm+qKng==" spinCount="100000" sqref="K9:L11 K16:K19 K21:L25 K27:K28 K30:L32 L38 N37 N42:N45 K35:L36 L33" name="Year 2"/>
    <protectedRange algorithmName="SHA-512" hashValue="tB7os3uymNmRWrw2Zp9bBs8FfBTWS1ypsCBmNgzB6WNzQsjE3AcqPj2RGXzOoGnhYttavSwMiUIwiEbcyF8yzw==" saltValue="VhIhAO7qVykFl0IYTHtqBg==" spinCount="100000" sqref="D9:E11 D21:E25 D30:E33 E38 G37 G42:G45 B16:B19 I16:I19 P16:P19 W16:W19 B27:B28 I27:I28 P27:P28 W27:W28 D16:E19 D27:E28 L16:L19 L27:L28 S16:S19 S27:S28 Z16:Z19 Z27:Z28 D35:E36 K33 R33 Y33" name="Year 1"/>
  </protectedRanges>
  <mergeCells count="16">
    <mergeCell ref="AD5:AH5"/>
    <mergeCell ref="B4:G4"/>
    <mergeCell ref="I4:N4"/>
    <mergeCell ref="P4:U4"/>
    <mergeCell ref="W4:AB4"/>
    <mergeCell ref="AD4:AH4"/>
    <mergeCell ref="AD7:AD8"/>
    <mergeCell ref="AE7:AE8"/>
    <mergeCell ref="AF7:AF8"/>
    <mergeCell ref="AG7:AG8"/>
    <mergeCell ref="AH7:AH8"/>
    <mergeCell ref="B6:G6"/>
    <mergeCell ref="I6:N6"/>
    <mergeCell ref="P6:U6"/>
    <mergeCell ref="W6:AB6"/>
    <mergeCell ref="AD6:AH6"/>
  </mergeCells>
  <pageMargins left="0.7" right="0.7" top="0.75" bottom="0.75" header="0.3" footer="0.3"/>
  <pageSetup scale="85" orientation="portrait" r:id="rId1"/>
  <ignoredErrors>
    <ignoredError sqref="AE28:AG28" formula="1"/>
    <ignoredError sqref="E34:E35 L34:L35 S34:S35 Z34:Z35" unlockedFormula="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E095247-6D79-4CE4-93BF-ED598B4A4487}">
          <x14:formula1>
            <xm:f>'Prices Used in Budgets'!$C$6:$C$12</xm:f>
          </x14:formula1>
          <xm:sqref>W16:W19 B16:B19 I16:I19 P16:P19</xm:sqref>
        </x14:dataValidation>
        <x14:dataValidation type="list" allowBlank="1" showInputMessage="1" showErrorMessage="1" xr:uid="{84783333-9ACB-4A42-BBF4-526E28B6612C}">
          <x14:formula1>
            <xm:f>'Prices Used in Budgets'!$C$18:$C$20</xm:f>
          </x14:formula1>
          <xm:sqref>W27:W28 P27:P28 I27:I28 B27:B28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F6747-5A46-4576-A03B-EF275D8B3D06}">
  <dimension ref="B1:AI94"/>
  <sheetViews>
    <sheetView topLeftCell="S11" workbookViewId="0">
      <selection activeCell="Y40" sqref="Y40"/>
    </sheetView>
  </sheetViews>
  <sheetFormatPr defaultRowHeight="14.25"/>
  <cols>
    <col min="1" max="1" width="2.625" style="128" customWidth="1"/>
    <col min="2" max="2" width="32.625" style="128" customWidth="1"/>
    <col min="3" max="6" width="10.625" style="128" customWidth="1"/>
    <col min="7" max="7" width="14.625" style="128" customWidth="1"/>
    <col min="8" max="8" width="2.625" style="128" customWidth="1"/>
    <col min="9" max="9" width="33.875" style="128" customWidth="1"/>
    <col min="10" max="13" width="10.625" style="128" customWidth="1"/>
    <col min="14" max="14" width="14.625" style="128" customWidth="1"/>
    <col min="15" max="15" width="2.625" style="128" customWidth="1"/>
    <col min="16" max="16" width="33.75" style="128" customWidth="1"/>
    <col min="17" max="20" width="10.625" style="128" customWidth="1"/>
    <col min="21" max="21" width="14.625" style="128" customWidth="1"/>
    <col min="22" max="22" width="2.625" style="128" customWidth="1"/>
    <col min="23" max="23" width="32.625" style="128" customWidth="1"/>
    <col min="24" max="27" width="10.625" style="128" customWidth="1"/>
    <col min="28" max="28" width="14.625" style="128" customWidth="1"/>
    <col min="29" max="29" width="2.625" style="128" customWidth="1"/>
    <col min="30" max="30" width="33" style="128" customWidth="1"/>
    <col min="31" max="34" width="16.625" style="128" customWidth="1"/>
    <col min="35" max="35" width="2.625" style="128" customWidth="1"/>
    <col min="36" max="36" width="9" style="128"/>
    <col min="37" max="251" width="8" style="128"/>
    <col min="252" max="252" width="28.125" style="128" customWidth="1"/>
    <col min="253" max="253" width="8.125" style="128" customWidth="1"/>
    <col min="254" max="254" width="9.125" style="128" customWidth="1"/>
    <col min="255" max="255" width="9.75" style="128" customWidth="1"/>
    <col min="256" max="256" width="11.125" style="128" customWidth="1"/>
    <col min="257" max="257" width="10.375" style="128" customWidth="1"/>
    <col min="258" max="258" width="10.5" style="128" customWidth="1"/>
    <col min="259" max="507" width="8" style="128"/>
    <col min="508" max="508" width="28.125" style="128" customWidth="1"/>
    <col min="509" max="509" width="8.125" style="128" customWidth="1"/>
    <col min="510" max="510" width="9.125" style="128" customWidth="1"/>
    <col min="511" max="511" width="9.75" style="128" customWidth="1"/>
    <col min="512" max="512" width="11.125" style="128" customWidth="1"/>
    <col min="513" max="513" width="10.375" style="128" customWidth="1"/>
    <col min="514" max="514" width="10.5" style="128" customWidth="1"/>
    <col min="515" max="763" width="8" style="128"/>
    <col min="764" max="764" width="28.125" style="128" customWidth="1"/>
    <col min="765" max="765" width="8.125" style="128" customWidth="1"/>
    <col min="766" max="766" width="9.125" style="128" customWidth="1"/>
    <col min="767" max="767" width="9.75" style="128" customWidth="1"/>
    <col min="768" max="768" width="11.125" style="128" customWidth="1"/>
    <col min="769" max="769" width="10.375" style="128" customWidth="1"/>
    <col min="770" max="770" width="10.5" style="128" customWidth="1"/>
    <col min="771" max="1019" width="8" style="128"/>
    <col min="1020" max="1020" width="28.125" style="128" customWidth="1"/>
    <col min="1021" max="1021" width="8.125" style="128" customWidth="1"/>
    <col min="1022" max="1022" width="9.125" style="128" customWidth="1"/>
    <col min="1023" max="1023" width="9.75" style="128" customWidth="1"/>
    <col min="1024" max="1024" width="11.125" style="128" customWidth="1"/>
    <col min="1025" max="1025" width="10.375" style="128" customWidth="1"/>
    <col min="1026" max="1026" width="10.5" style="128" customWidth="1"/>
    <col min="1027" max="1275" width="8" style="128"/>
    <col min="1276" max="1276" width="28.125" style="128" customWidth="1"/>
    <col min="1277" max="1277" width="8.125" style="128" customWidth="1"/>
    <col min="1278" max="1278" width="9.125" style="128" customWidth="1"/>
    <col min="1279" max="1279" width="9.75" style="128" customWidth="1"/>
    <col min="1280" max="1280" width="11.125" style="128" customWidth="1"/>
    <col min="1281" max="1281" width="10.375" style="128" customWidth="1"/>
    <col min="1282" max="1282" width="10.5" style="128" customWidth="1"/>
    <col min="1283" max="1531" width="8" style="128"/>
    <col min="1532" max="1532" width="28.125" style="128" customWidth="1"/>
    <col min="1533" max="1533" width="8.125" style="128" customWidth="1"/>
    <col min="1534" max="1534" width="9.125" style="128" customWidth="1"/>
    <col min="1535" max="1535" width="9.75" style="128" customWidth="1"/>
    <col min="1536" max="1536" width="11.125" style="128" customWidth="1"/>
    <col min="1537" max="1537" width="10.375" style="128" customWidth="1"/>
    <col min="1538" max="1538" width="10.5" style="128" customWidth="1"/>
    <col min="1539" max="1787" width="8" style="128"/>
    <col min="1788" max="1788" width="28.125" style="128" customWidth="1"/>
    <col min="1789" max="1789" width="8.125" style="128" customWidth="1"/>
    <col min="1790" max="1790" width="9.125" style="128" customWidth="1"/>
    <col min="1791" max="1791" width="9.75" style="128" customWidth="1"/>
    <col min="1792" max="1792" width="11.125" style="128" customWidth="1"/>
    <col min="1793" max="1793" width="10.375" style="128" customWidth="1"/>
    <col min="1794" max="1794" width="10.5" style="128" customWidth="1"/>
    <col min="1795" max="2043" width="8" style="128"/>
    <col min="2044" max="2044" width="28.125" style="128" customWidth="1"/>
    <col min="2045" max="2045" width="8.125" style="128" customWidth="1"/>
    <col min="2046" max="2046" width="9.125" style="128" customWidth="1"/>
    <col min="2047" max="2047" width="9.75" style="128" customWidth="1"/>
    <col min="2048" max="2048" width="11.125" style="128" customWidth="1"/>
    <col min="2049" max="2049" width="10.375" style="128" customWidth="1"/>
    <col min="2050" max="2050" width="10.5" style="128" customWidth="1"/>
    <col min="2051" max="2299" width="8" style="128"/>
    <col min="2300" max="2300" width="28.125" style="128" customWidth="1"/>
    <col min="2301" max="2301" width="8.125" style="128" customWidth="1"/>
    <col min="2302" max="2302" width="9.125" style="128" customWidth="1"/>
    <col min="2303" max="2303" width="9.75" style="128" customWidth="1"/>
    <col min="2304" max="2304" width="11.125" style="128" customWidth="1"/>
    <col min="2305" max="2305" width="10.375" style="128" customWidth="1"/>
    <col min="2306" max="2306" width="10.5" style="128" customWidth="1"/>
    <col min="2307" max="2555" width="8" style="128"/>
    <col min="2556" max="2556" width="28.125" style="128" customWidth="1"/>
    <col min="2557" max="2557" width="8.125" style="128" customWidth="1"/>
    <col min="2558" max="2558" width="9.125" style="128" customWidth="1"/>
    <col min="2559" max="2559" width="9.75" style="128" customWidth="1"/>
    <col min="2560" max="2560" width="11.125" style="128" customWidth="1"/>
    <col min="2561" max="2561" width="10.375" style="128" customWidth="1"/>
    <col min="2562" max="2562" width="10.5" style="128" customWidth="1"/>
    <col min="2563" max="2811" width="8" style="128"/>
    <col min="2812" max="2812" width="28.125" style="128" customWidth="1"/>
    <col min="2813" max="2813" width="8.125" style="128" customWidth="1"/>
    <col min="2814" max="2814" width="9.125" style="128" customWidth="1"/>
    <col min="2815" max="2815" width="9.75" style="128" customWidth="1"/>
    <col min="2816" max="2816" width="11.125" style="128" customWidth="1"/>
    <col min="2817" max="2817" width="10.375" style="128" customWidth="1"/>
    <col min="2818" max="2818" width="10.5" style="128" customWidth="1"/>
    <col min="2819" max="3067" width="8" style="128"/>
    <col min="3068" max="3068" width="28.125" style="128" customWidth="1"/>
    <col min="3069" max="3069" width="8.125" style="128" customWidth="1"/>
    <col min="3070" max="3070" width="9.125" style="128" customWidth="1"/>
    <col min="3071" max="3071" width="9.75" style="128" customWidth="1"/>
    <col min="3072" max="3072" width="11.125" style="128" customWidth="1"/>
    <col min="3073" max="3073" width="10.375" style="128" customWidth="1"/>
    <col min="3074" max="3074" width="10.5" style="128" customWidth="1"/>
    <col min="3075" max="3323" width="8" style="128"/>
    <col min="3324" max="3324" width="28.125" style="128" customWidth="1"/>
    <col min="3325" max="3325" width="8.125" style="128" customWidth="1"/>
    <col min="3326" max="3326" width="9.125" style="128" customWidth="1"/>
    <col min="3327" max="3327" width="9.75" style="128" customWidth="1"/>
    <col min="3328" max="3328" width="11.125" style="128" customWidth="1"/>
    <col min="3329" max="3329" width="10.375" style="128" customWidth="1"/>
    <col min="3330" max="3330" width="10.5" style="128" customWidth="1"/>
    <col min="3331" max="3579" width="8" style="128"/>
    <col min="3580" max="3580" width="28.125" style="128" customWidth="1"/>
    <col min="3581" max="3581" width="8.125" style="128" customWidth="1"/>
    <col min="3582" max="3582" width="9.125" style="128" customWidth="1"/>
    <col min="3583" max="3583" width="9.75" style="128" customWidth="1"/>
    <col min="3584" max="3584" width="11.125" style="128" customWidth="1"/>
    <col min="3585" max="3585" width="10.375" style="128" customWidth="1"/>
    <col min="3586" max="3586" width="10.5" style="128" customWidth="1"/>
    <col min="3587" max="3835" width="8" style="128"/>
    <col min="3836" max="3836" width="28.125" style="128" customWidth="1"/>
    <col min="3837" max="3837" width="8.125" style="128" customWidth="1"/>
    <col min="3838" max="3838" width="9.125" style="128" customWidth="1"/>
    <col min="3839" max="3839" width="9.75" style="128" customWidth="1"/>
    <col min="3840" max="3840" width="11.125" style="128" customWidth="1"/>
    <col min="3841" max="3841" width="10.375" style="128" customWidth="1"/>
    <col min="3842" max="3842" width="10.5" style="128" customWidth="1"/>
    <col min="3843" max="4091" width="8" style="128"/>
    <col min="4092" max="4092" width="28.125" style="128" customWidth="1"/>
    <col min="4093" max="4093" width="8.125" style="128" customWidth="1"/>
    <col min="4094" max="4094" width="9.125" style="128" customWidth="1"/>
    <col min="4095" max="4095" width="9.75" style="128" customWidth="1"/>
    <col min="4096" max="4096" width="11.125" style="128" customWidth="1"/>
    <col min="4097" max="4097" width="10.375" style="128" customWidth="1"/>
    <col min="4098" max="4098" width="10.5" style="128" customWidth="1"/>
    <col min="4099" max="4347" width="8" style="128"/>
    <col min="4348" max="4348" width="28.125" style="128" customWidth="1"/>
    <col min="4349" max="4349" width="8.125" style="128" customWidth="1"/>
    <col min="4350" max="4350" width="9.125" style="128" customWidth="1"/>
    <col min="4351" max="4351" width="9.75" style="128" customWidth="1"/>
    <col min="4352" max="4352" width="11.125" style="128" customWidth="1"/>
    <col min="4353" max="4353" width="10.375" style="128" customWidth="1"/>
    <col min="4354" max="4354" width="10.5" style="128" customWidth="1"/>
    <col min="4355" max="4603" width="8" style="128"/>
    <col min="4604" max="4604" width="28.125" style="128" customWidth="1"/>
    <col min="4605" max="4605" width="8.125" style="128" customWidth="1"/>
    <col min="4606" max="4606" width="9.125" style="128" customWidth="1"/>
    <col min="4607" max="4607" width="9.75" style="128" customWidth="1"/>
    <col min="4608" max="4608" width="11.125" style="128" customWidth="1"/>
    <col min="4609" max="4609" width="10.375" style="128" customWidth="1"/>
    <col min="4610" max="4610" width="10.5" style="128" customWidth="1"/>
    <col min="4611" max="4859" width="8" style="128"/>
    <col min="4860" max="4860" width="28.125" style="128" customWidth="1"/>
    <col min="4861" max="4861" width="8.125" style="128" customWidth="1"/>
    <col min="4862" max="4862" width="9.125" style="128" customWidth="1"/>
    <col min="4863" max="4863" width="9.75" style="128" customWidth="1"/>
    <col min="4864" max="4864" width="11.125" style="128" customWidth="1"/>
    <col min="4865" max="4865" width="10.375" style="128" customWidth="1"/>
    <col min="4866" max="4866" width="10.5" style="128" customWidth="1"/>
    <col min="4867" max="5115" width="8" style="128"/>
    <col min="5116" max="5116" width="28.125" style="128" customWidth="1"/>
    <col min="5117" max="5117" width="8.125" style="128" customWidth="1"/>
    <col min="5118" max="5118" width="9.125" style="128" customWidth="1"/>
    <col min="5119" max="5119" width="9.75" style="128" customWidth="1"/>
    <col min="5120" max="5120" width="11.125" style="128" customWidth="1"/>
    <col min="5121" max="5121" width="10.375" style="128" customWidth="1"/>
    <col min="5122" max="5122" width="10.5" style="128" customWidth="1"/>
    <col min="5123" max="5371" width="8" style="128"/>
    <col min="5372" max="5372" width="28.125" style="128" customWidth="1"/>
    <col min="5373" max="5373" width="8.125" style="128" customWidth="1"/>
    <col min="5374" max="5374" width="9.125" style="128" customWidth="1"/>
    <col min="5375" max="5375" width="9.75" style="128" customWidth="1"/>
    <col min="5376" max="5376" width="11.125" style="128" customWidth="1"/>
    <col min="5377" max="5377" width="10.375" style="128" customWidth="1"/>
    <col min="5378" max="5378" width="10.5" style="128" customWidth="1"/>
    <col min="5379" max="5627" width="8" style="128"/>
    <col min="5628" max="5628" width="28.125" style="128" customWidth="1"/>
    <col min="5629" max="5629" width="8.125" style="128" customWidth="1"/>
    <col min="5630" max="5630" width="9.125" style="128" customWidth="1"/>
    <col min="5631" max="5631" width="9.75" style="128" customWidth="1"/>
    <col min="5632" max="5632" width="11.125" style="128" customWidth="1"/>
    <col min="5633" max="5633" width="10.375" style="128" customWidth="1"/>
    <col min="5634" max="5634" width="10.5" style="128" customWidth="1"/>
    <col min="5635" max="5883" width="8" style="128"/>
    <col min="5884" max="5884" width="28.125" style="128" customWidth="1"/>
    <col min="5885" max="5885" width="8.125" style="128" customWidth="1"/>
    <col min="5886" max="5886" width="9.125" style="128" customWidth="1"/>
    <col min="5887" max="5887" width="9.75" style="128" customWidth="1"/>
    <col min="5888" max="5888" width="11.125" style="128" customWidth="1"/>
    <col min="5889" max="5889" width="10.375" style="128" customWidth="1"/>
    <col min="5890" max="5890" width="10.5" style="128" customWidth="1"/>
    <col min="5891" max="6139" width="8" style="128"/>
    <col min="6140" max="6140" width="28.125" style="128" customWidth="1"/>
    <col min="6141" max="6141" width="8.125" style="128" customWidth="1"/>
    <col min="6142" max="6142" width="9.125" style="128" customWidth="1"/>
    <col min="6143" max="6143" width="9.75" style="128" customWidth="1"/>
    <col min="6144" max="6144" width="11.125" style="128" customWidth="1"/>
    <col min="6145" max="6145" width="10.375" style="128" customWidth="1"/>
    <col min="6146" max="6146" width="10.5" style="128" customWidth="1"/>
    <col min="6147" max="6395" width="8" style="128"/>
    <col min="6396" max="6396" width="28.125" style="128" customWidth="1"/>
    <col min="6397" max="6397" width="8.125" style="128" customWidth="1"/>
    <col min="6398" max="6398" width="9.125" style="128" customWidth="1"/>
    <col min="6399" max="6399" width="9.75" style="128" customWidth="1"/>
    <col min="6400" max="6400" width="11.125" style="128" customWidth="1"/>
    <col min="6401" max="6401" width="10.375" style="128" customWidth="1"/>
    <col min="6402" max="6402" width="10.5" style="128" customWidth="1"/>
    <col min="6403" max="6651" width="8" style="128"/>
    <col min="6652" max="6652" width="28.125" style="128" customWidth="1"/>
    <col min="6653" max="6653" width="8.125" style="128" customWidth="1"/>
    <col min="6654" max="6654" width="9.125" style="128" customWidth="1"/>
    <col min="6655" max="6655" width="9.75" style="128" customWidth="1"/>
    <col min="6656" max="6656" width="11.125" style="128" customWidth="1"/>
    <col min="6657" max="6657" width="10.375" style="128" customWidth="1"/>
    <col min="6658" max="6658" width="10.5" style="128" customWidth="1"/>
    <col min="6659" max="6907" width="8" style="128"/>
    <col min="6908" max="6908" width="28.125" style="128" customWidth="1"/>
    <col min="6909" max="6909" width="8.125" style="128" customWidth="1"/>
    <col min="6910" max="6910" width="9.125" style="128" customWidth="1"/>
    <col min="6911" max="6911" width="9.75" style="128" customWidth="1"/>
    <col min="6912" max="6912" width="11.125" style="128" customWidth="1"/>
    <col min="6913" max="6913" width="10.375" style="128" customWidth="1"/>
    <col min="6914" max="6914" width="10.5" style="128" customWidth="1"/>
    <col min="6915" max="7163" width="8" style="128"/>
    <col min="7164" max="7164" width="28.125" style="128" customWidth="1"/>
    <col min="7165" max="7165" width="8.125" style="128" customWidth="1"/>
    <col min="7166" max="7166" width="9.125" style="128" customWidth="1"/>
    <col min="7167" max="7167" width="9.75" style="128" customWidth="1"/>
    <col min="7168" max="7168" width="11.125" style="128" customWidth="1"/>
    <col min="7169" max="7169" width="10.375" style="128" customWidth="1"/>
    <col min="7170" max="7170" width="10.5" style="128" customWidth="1"/>
    <col min="7171" max="7419" width="8" style="128"/>
    <col min="7420" max="7420" width="28.125" style="128" customWidth="1"/>
    <col min="7421" max="7421" width="8.125" style="128" customWidth="1"/>
    <col min="7422" max="7422" width="9.125" style="128" customWidth="1"/>
    <col min="7423" max="7423" width="9.75" style="128" customWidth="1"/>
    <col min="7424" max="7424" width="11.125" style="128" customWidth="1"/>
    <col min="7425" max="7425" width="10.375" style="128" customWidth="1"/>
    <col min="7426" max="7426" width="10.5" style="128" customWidth="1"/>
    <col min="7427" max="7675" width="8" style="128"/>
    <col min="7676" max="7676" width="28.125" style="128" customWidth="1"/>
    <col min="7677" max="7677" width="8.125" style="128" customWidth="1"/>
    <col min="7678" max="7678" width="9.125" style="128" customWidth="1"/>
    <col min="7679" max="7679" width="9.75" style="128" customWidth="1"/>
    <col min="7680" max="7680" width="11.125" style="128" customWidth="1"/>
    <col min="7681" max="7681" width="10.375" style="128" customWidth="1"/>
    <col min="7682" max="7682" width="10.5" style="128" customWidth="1"/>
    <col min="7683" max="7931" width="8" style="128"/>
    <col min="7932" max="7932" width="28.125" style="128" customWidth="1"/>
    <col min="7933" max="7933" width="8.125" style="128" customWidth="1"/>
    <col min="7934" max="7934" width="9.125" style="128" customWidth="1"/>
    <col min="7935" max="7935" width="9.75" style="128" customWidth="1"/>
    <col min="7936" max="7936" width="11.125" style="128" customWidth="1"/>
    <col min="7937" max="7937" width="10.375" style="128" customWidth="1"/>
    <col min="7938" max="7938" width="10.5" style="128" customWidth="1"/>
    <col min="7939" max="8187" width="8" style="128"/>
    <col min="8188" max="8188" width="28.125" style="128" customWidth="1"/>
    <col min="8189" max="8189" width="8.125" style="128" customWidth="1"/>
    <col min="8190" max="8190" width="9.125" style="128" customWidth="1"/>
    <col min="8191" max="8191" width="9.75" style="128" customWidth="1"/>
    <col min="8192" max="8192" width="11.125" style="128" customWidth="1"/>
    <col min="8193" max="8193" width="10.375" style="128" customWidth="1"/>
    <col min="8194" max="8194" width="10.5" style="128" customWidth="1"/>
    <col min="8195" max="8443" width="8" style="128"/>
    <col min="8444" max="8444" width="28.125" style="128" customWidth="1"/>
    <col min="8445" max="8445" width="8.125" style="128" customWidth="1"/>
    <col min="8446" max="8446" width="9.125" style="128" customWidth="1"/>
    <col min="8447" max="8447" width="9.75" style="128" customWidth="1"/>
    <col min="8448" max="8448" width="11.125" style="128" customWidth="1"/>
    <col min="8449" max="8449" width="10.375" style="128" customWidth="1"/>
    <col min="8450" max="8450" width="10.5" style="128" customWidth="1"/>
    <col min="8451" max="8699" width="8" style="128"/>
    <col min="8700" max="8700" width="28.125" style="128" customWidth="1"/>
    <col min="8701" max="8701" width="8.125" style="128" customWidth="1"/>
    <col min="8702" max="8702" width="9.125" style="128" customWidth="1"/>
    <col min="8703" max="8703" width="9.75" style="128" customWidth="1"/>
    <col min="8704" max="8704" width="11.125" style="128" customWidth="1"/>
    <col min="8705" max="8705" width="10.375" style="128" customWidth="1"/>
    <col min="8706" max="8706" width="10.5" style="128" customWidth="1"/>
    <col min="8707" max="8955" width="8" style="128"/>
    <col min="8956" max="8956" width="28.125" style="128" customWidth="1"/>
    <col min="8957" max="8957" width="8.125" style="128" customWidth="1"/>
    <col min="8958" max="8958" width="9.125" style="128" customWidth="1"/>
    <col min="8959" max="8959" width="9.75" style="128" customWidth="1"/>
    <col min="8960" max="8960" width="11.125" style="128" customWidth="1"/>
    <col min="8961" max="8961" width="10.375" style="128" customWidth="1"/>
    <col min="8962" max="8962" width="10.5" style="128" customWidth="1"/>
    <col min="8963" max="9211" width="8" style="128"/>
    <col min="9212" max="9212" width="28.125" style="128" customWidth="1"/>
    <col min="9213" max="9213" width="8.125" style="128" customWidth="1"/>
    <col min="9214" max="9214" width="9.125" style="128" customWidth="1"/>
    <col min="9215" max="9215" width="9.75" style="128" customWidth="1"/>
    <col min="9216" max="9216" width="11.125" style="128" customWidth="1"/>
    <col min="9217" max="9217" width="10.375" style="128" customWidth="1"/>
    <col min="9218" max="9218" width="10.5" style="128" customWidth="1"/>
    <col min="9219" max="9467" width="8" style="128"/>
    <col min="9468" max="9468" width="28.125" style="128" customWidth="1"/>
    <col min="9469" max="9469" width="8.125" style="128" customWidth="1"/>
    <col min="9470" max="9470" width="9.125" style="128" customWidth="1"/>
    <col min="9471" max="9471" width="9.75" style="128" customWidth="1"/>
    <col min="9472" max="9472" width="11.125" style="128" customWidth="1"/>
    <col min="9473" max="9473" width="10.375" style="128" customWidth="1"/>
    <col min="9474" max="9474" width="10.5" style="128" customWidth="1"/>
    <col min="9475" max="9723" width="8" style="128"/>
    <col min="9724" max="9724" width="28.125" style="128" customWidth="1"/>
    <col min="9725" max="9725" width="8.125" style="128" customWidth="1"/>
    <col min="9726" max="9726" width="9.125" style="128" customWidth="1"/>
    <col min="9727" max="9727" width="9.75" style="128" customWidth="1"/>
    <col min="9728" max="9728" width="11.125" style="128" customWidth="1"/>
    <col min="9729" max="9729" width="10.375" style="128" customWidth="1"/>
    <col min="9730" max="9730" width="10.5" style="128" customWidth="1"/>
    <col min="9731" max="9979" width="8" style="128"/>
    <col min="9980" max="9980" width="28.125" style="128" customWidth="1"/>
    <col min="9981" max="9981" width="8.125" style="128" customWidth="1"/>
    <col min="9982" max="9982" width="9.125" style="128" customWidth="1"/>
    <col min="9983" max="9983" width="9.75" style="128" customWidth="1"/>
    <col min="9984" max="9984" width="11.125" style="128" customWidth="1"/>
    <col min="9985" max="9985" width="10.375" style="128" customWidth="1"/>
    <col min="9986" max="9986" width="10.5" style="128" customWidth="1"/>
    <col min="9987" max="10235" width="8" style="128"/>
    <col min="10236" max="10236" width="28.125" style="128" customWidth="1"/>
    <col min="10237" max="10237" width="8.125" style="128" customWidth="1"/>
    <col min="10238" max="10238" width="9.125" style="128" customWidth="1"/>
    <col min="10239" max="10239" width="9.75" style="128" customWidth="1"/>
    <col min="10240" max="10240" width="11.125" style="128" customWidth="1"/>
    <col min="10241" max="10241" width="10.375" style="128" customWidth="1"/>
    <col min="10242" max="10242" width="10.5" style="128" customWidth="1"/>
    <col min="10243" max="10491" width="8" style="128"/>
    <col min="10492" max="10492" width="28.125" style="128" customWidth="1"/>
    <col min="10493" max="10493" width="8.125" style="128" customWidth="1"/>
    <col min="10494" max="10494" width="9.125" style="128" customWidth="1"/>
    <col min="10495" max="10495" width="9.75" style="128" customWidth="1"/>
    <col min="10496" max="10496" width="11.125" style="128" customWidth="1"/>
    <col min="10497" max="10497" width="10.375" style="128" customWidth="1"/>
    <col min="10498" max="10498" width="10.5" style="128" customWidth="1"/>
    <col min="10499" max="10747" width="8" style="128"/>
    <col min="10748" max="10748" width="28.125" style="128" customWidth="1"/>
    <col min="10749" max="10749" width="8.125" style="128" customWidth="1"/>
    <col min="10750" max="10750" width="9.125" style="128" customWidth="1"/>
    <col min="10751" max="10751" width="9.75" style="128" customWidth="1"/>
    <col min="10752" max="10752" width="11.125" style="128" customWidth="1"/>
    <col min="10753" max="10753" width="10.375" style="128" customWidth="1"/>
    <col min="10754" max="10754" width="10.5" style="128" customWidth="1"/>
    <col min="10755" max="11003" width="8" style="128"/>
    <col min="11004" max="11004" width="28.125" style="128" customWidth="1"/>
    <col min="11005" max="11005" width="8.125" style="128" customWidth="1"/>
    <col min="11006" max="11006" width="9.125" style="128" customWidth="1"/>
    <col min="11007" max="11007" width="9.75" style="128" customWidth="1"/>
    <col min="11008" max="11008" width="11.125" style="128" customWidth="1"/>
    <col min="11009" max="11009" width="10.375" style="128" customWidth="1"/>
    <col min="11010" max="11010" width="10.5" style="128" customWidth="1"/>
    <col min="11011" max="11259" width="8" style="128"/>
    <col min="11260" max="11260" width="28.125" style="128" customWidth="1"/>
    <col min="11261" max="11261" width="8.125" style="128" customWidth="1"/>
    <col min="11262" max="11262" width="9.125" style="128" customWidth="1"/>
    <col min="11263" max="11263" width="9.75" style="128" customWidth="1"/>
    <col min="11264" max="11264" width="11.125" style="128" customWidth="1"/>
    <col min="11265" max="11265" width="10.375" style="128" customWidth="1"/>
    <col min="11266" max="11266" width="10.5" style="128" customWidth="1"/>
    <col min="11267" max="11515" width="8" style="128"/>
    <col min="11516" max="11516" width="28.125" style="128" customWidth="1"/>
    <col min="11517" max="11517" width="8.125" style="128" customWidth="1"/>
    <col min="11518" max="11518" width="9.125" style="128" customWidth="1"/>
    <col min="11519" max="11519" width="9.75" style="128" customWidth="1"/>
    <col min="11520" max="11520" width="11.125" style="128" customWidth="1"/>
    <col min="11521" max="11521" width="10.375" style="128" customWidth="1"/>
    <col min="11522" max="11522" width="10.5" style="128" customWidth="1"/>
    <col min="11523" max="11771" width="8" style="128"/>
    <col min="11772" max="11772" width="28.125" style="128" customWidth="1"/>
    <col min="11773" max="11773" width="8.125" style="128" customWidth="1"/>
    <col min="11774" max="11774" width="9.125" style="128" customWidth="1"/>
    <col min="11775" max="11775" width="9.75" style="128" customWidth="1"/>
    <col min="11776" max="11776" width="11.125" style="128" customWidth="1"/>
    <col min="11777" max="11777" width="10.375" style="128" customWidth="1"/>
    <col min="11778" max="11778" width="10.5" style="128" customWidth="1"/>
    <col min="11779" max="12027" width="8" style="128"/>
    <col min="12028" max="12028" width="28.125" style="128" customWidth="1"/>
    <col min="12029" max="12029" width="8.125" style="128" customWidth="1"/>
    <col min="12030" max="12030" width="9.125" style="128" customWidth="1"/>
    <col min="12031" max="12031" width="9.75" style="128" customWidth="1"/>
    <col min="12032" max="12032" width="11.125" style="128" customWidth="1"/>
    <col min="12033" max="12033" width="10.375" style="128" customWidth="1"/>
    <col min="12034" max="12034" width="10.5" style="128" customWidth="1"/>
    <col min="12035" max="12283" width="8" style="128"/>
    <col min="12284" max="12284" width="28.125" style="128" customWidth="1"/>
    <col min="12285" max="12285" width="8.125" style="128" customWidth="1"/>
    <col min="12286" max="12286" width="9.125" style="128" customWidth="1"/>
    <col min="12287" max="12287" width="9.75" style="128" customWidth="1"/>
    <col min="12288" max="12288" width="11.125" style="128" customWidth="1"/>
    <col min="12289" max="12289" width="10.375" style="128" customWidth="1"/>
    <col min="12290" max="12290" width="10.5" style="128" customWidth="1"/>
    <col min="12291" max="12539" width="8" style="128"/>
    <col min="12540" max="12540" width="28.125" style="128" customWidth="1"/>
    <col min="12541" max="12541" width="8.125" style="128" customWidth="1"/>
    <col min="12542" max="12542" width="9.125" style="128" customWidth="1"/>
    <col min="12543" max="12543" width="9.75" style="128" customWidth="1"/>
    <col min="12544" max="12544" width="11.125" style="128" customWidth="1"/>
    <col min="12545" max="12545" width="10.375" style="128" customWidth="1"/>
    <col min="12546" max="12546" width="10.5" style="128" customWidth="1"/>
    <col min="12547" max="12795" width="8" style="128"/>
    <col min="12796" max="12796" width="28.125" style="128" customWidth="1"/>
    <col min="12797" max="12797" width="8.125" style="128" customWidth="1"/>
    <col min="12798" max="12798" width="9.125" style="128" customWidth="1"/>
    <col min="12799" max="12799" width="9.75" style="128" customWidth="1"/>
    <col min="12800" max="12800" width="11.125" style="128" customWidth="1"/>
    <col min="12801" max="12801" width="10.375" style="128" customWidth="1"/>
    <col min="12802" max="12802" width="10.5" style="128" customWidth="1"/>
    <col min="12803" max="13051" width="8" style="128"/>
    <col min="13052" max="13052" width="28.125" style="128" customWidth="1"/>
    <col min="13053" max="13053" width="8.125" style="128" customWidth="1"/>
    <col min="13054" max="13054" width="9.125" style="128" customWidth="1"/>
    <col min="13055" max="13055" width="9.75" style="128" customWidth="1"/>
    <col min="13056" max="13056" width="11.125" style="128" customWidth="1"/>
    <col min="13057" max="13057" width="10.375" style="128" customWidth="1"/>
    <col min="13058" max="13058" width="10.5" style="128" customWidth="1"/>
    <col min="13059" max="13307" width="8" style="128"/>
    <col min="13308" max="13308" width="28.125" style="128" customWidth="1"/>
    <col min="13309" max="13309" width="8.125" style="128" customWidth="1"/>
    <col min="13310" max="13310" width="9.125" style="128" customWidth="1"/>
    <col min="13311" max="13311" width="9.75" style="128" customWidth="1"/>
    <col min="13312" max="13312" width="11.125" style="128" customWidth="1"/>
    <col min="13313" max="13313" width="10.375" style="128" customWidth="1"/>
    <col min="13314" max="13314" width="10.5" style="128" customWidth="1"/>
    <col min="13315" max="13563" width="8" style="128"/>
    <col min="13564" max="13564" width="28.125" style="128" customWidth="1"/>
    <col min="13565" max="13565" width="8.125" style="128" customWidth="1"/>
    <col min="13566" max="13566" width="9.125" style="128" customWidth="1"/>
    <col min="13567" max="13567" width="9.75" style="128" customWidth="1"/>
    <col min="13568" max="13568" width="11.125" style="128" customWidth="1"/>
    <col min="13569" max="13569" width="10.375" style="128" customWidth="1"/>
    <col min="13570" max="13570" width="10.5" style="128" customWidth="1"/>
    <col min="13571" max="13819" width="8" style="128"/>
    <col min="13820" max="13820" width="28.125" style="128" customWidth="1"/>
    <col min="13821" max="13821" width="8.125" style="128" customWidth="1"/>
    <col min="13822" max="13822" width="9.125" style="128" customWidth="1"/>
    <col min="13823" max="13823" width="9.75" style="128" customWidth="1"/>
    <col min="13824" max="13824" width="11.125" style="128" customWidth="1"/>
    <col min="13825" max="13825" width="10.375" style="128" customWidth="1"/>
    <col min="13826" max="13826" width="10.5" style="128" customWidth="1"/>
    <col min="13827" max="14075" width="8" style="128"/>
    <col min="14076" max="14076" width="28.125" style="128" customWidth="1"/>
    <col min="14077" max="14077" width="8.125" style="128" customWidth="1"/>
    <col min="14078" max="14078" width="9.125" style="128" customWidth="1"/>
    <col min="14079" max="14079" width="9.75" style="128" customWidth="1"/>
    <col min="14080" max="14080" width="11.125" style="128" customWidth="1"/>
    <col min="14081" max="14081" width="10.375" style="128" customWidth="1"/>
    <col min="14082" max="14082" width="10.5" style="128" customWidth="1"/>
    <col min="14083" max="14331" width="8" style="128"/>
    <col min="14332" max="14332" width="28.125" style="128" customWidth="1"/>
    <col min="14333" max="14333" width="8.125" style="128" customWidth="1"/>
    <col min="14334" max="14334" width="9.125" style="128" customWidth="1"/>
    <col min="14335" max="14335" width="9.75" style="128" customWidth="1"/>
    <col min="14336" max="14336" width="11.125" style="128" customWidth="1"/>
    <col min="14337" max="14337" width="10.375" style="128" customWidth="1"/>
    <col min="14338" max="14338" width="10.5" style="128" customWidth="1"/>
    <col min="14339" max="14587" width="8" style="128"/>
    <col min="14588" max="14588" width="28.125" style="128" customWidth="1"/>
    <col min="14589" max="14589" width="8.125" style="128" customWidth="1"/>
    <col min="14590" max="14590" width="9.125" style="128" customWidth="1"/>
    <col min="14591" max="14591" width="9.75" style="128" customWidth="1"/>
    <col min="14592" max="14592" width="11.125" style="128" customWidth="1"/>
    <col min="14593" max="14593" width="10.375" style="128" customWidth="1"/>
    <col min="14594" max="14594" width="10.5" style="128" customWidth="1"/>
    <col min="14595" max="14843" width="8" style="128"/>
    <col min="14844" max="14844" width="28.125" style="128" customWidth="1"/>
    <col min="14845" max="14845" width="8.125" style="128" customWidth="1"/>
    <col min="14846" max="14846" width="9.125" style="128" customWidth="1"/>
    <col min="14847" max="14847" width="9.75" style="128" customWidth="1"/>
    <col min="14848" max="14848" width="11.125" style="128" customWidth="1"/>
    <col min="14849" max="14849" width="10.375" style="128" customWidth="1"/>
    <col min="14850" max="14850" width="10.5" style="128" customWidth="1"/>
    <col min="14851" max="15099" width="8" style="128"/>
    <col min="15100" max="15100" width="28.125" style="128" customWidth="1"/>
    <col min="15101" max="15101" width="8.125" style="128" customWidth="1"/>
    <col min="15102" max="15102" width="9.125" style="128" customWidth="1"/>
    <col min="15103" max="15103" width="9.75" style="128" customWidth="1"/>
    <col min="15104" max="15104" width="11.125" style="128" customWidth="1"/>
    <col min="15105" max="15105" width="10.375" style="128" customWidth="1"/>
    <col min="15106" max="15106" width="10.5" style="128" customWidth="1"/>
    <col min="15107" max="15355" width="8" style="128"/>
    <col min="15356" max="15356" width="28.125" style="128" customWidth="1"/>
    <col min="15357" max="15357" width="8.125" style="128" customWidth="1"/>
    <col min="15358" max="15358" width="9.125" style="128" customWidth="1"/>
    <col min="15359" max="15359" width="9.75" style="128" customWidth="1"/>
    <col min="15360" max="15360" width="11.125" style="128" customWidth="1"/>
    <col min="15361" max="15361" width="10.375" style="128" customWidth="1"/>
    <col min="15362" max="15362" width="10.5" style="128" customWidth="1"/>
    <col min="15363" max="15611" width="8" style="128"/>
    <col min="15612" max="15612" width="28.125" style="128" customWidth="1"/>
    <col min="15613" max="15613" width="8.125" style="128" customWidth="1"/>
    <col min="15614" max="15614" width="9.125" style="128" customWidth="1"/>
    <col min="15615" max="15615" width="9.75" style="128" customWidth="1"/>
    <col min="15616" max="15616" width="11.125" style="128" customWidth="1"/>
    <col min="15617" max="15617" width="10.375" style="128" customWidth="1"/>
    <col min="15618" max="15618" width="10.5" style="128" customWidth="1"/>
    <col min="15619" max="15867" width="8" style="128"/>
    <col min="15868" max="15868" width="28.125" style="128" customWidth="1"/>
    <col min="15869" max="15869" width="8.125" style="128" customWidth="1"/>
    <col min="15870" max="15870" width="9.125" style="128" customWidth="1"/>
    <col min="15871" max="15871" width="9.75" style="128" customWidth="1"/>
    <col min="15872" max="15872" width="11.125" style="128" customWidth="1"/>
    <col min="15873" max="15873" width="10.375" style="128" customWidth="1"/>
    <col min="15874" max="15874" width="10.5" style="128" customWidth="1"/>
    <col min="15875" max="16123" width="8" style="128"/>
    <col min="16124" max="16124" width="28.125" style="128" customWidth="1"/>
    <col min="16125" max="16125" width="8.125" style="128" customWidth="1"/>
    <col min="16126" max="16126" width="9.125" style="128" customWidth="1"/>
    <col min="16127" max="16127" width="9.75" style="128" customWidth="1"/>
    <col min="16128" max="16128" width="11.125" style="128" customWidth="1"/>
    <col min="16129" max="16129" width="10.375" style="128" customWidth="1"/>
    <col min="16130" max="16130" width="10.5" style="128" customWidth="1"/>
    <col min="16131" max="16384" width="9" style="128"/>
  </cols>
  <sheetData>
    <row r="1" spans="2:35" ht="17.25">
      <c r="B1" s="126" t="s">
        <v>79</v>
      </c>
      <c r="C1" s="127"/>
      <c r="E1" s="122"/>
      <c r="F1" s="122"/>
      <c r="G1" s="129"/>
      <c r="H1" s="130"/>
      <c r="I1" s="129"/>
    </row>
    <row r="2" spans="2:35" ht="15.75" customHeight="1">
      <c r="B2" s="131" t="s">
        <v>146</v>
      </c>
      <c r="C2" s="127"/>
      <c r="E2" s="122"/>
      <c r="F2" s="122"/>
      <c r="G2" s="129"/>
      <c r="H2" s="130"/>
      <c r="I2" s="129"/>
    </row>
    <row r="3" spans="2:35">
      <c r="B3" s="133"/>
    </row>
    <row r="4" spans="2:35" ht="18" thickBot="1">
      <c r="B4" s="262" t="s">
        <v>81</v>
      </c>
      <c r="C4" s="263"/>
      <c r="D4" s="263"/>
      <c r="E4" s="263"/>
      <c r="F4" s="263"/>
      <c r="G4" s="264"/>
      <c r="H4" s="136"/>
      <c r="I4" s="262" t="s">
        <v>82</v>
      </c>
      <c r="J4" s="263"/>
      <c r="K4" s="263"/>
      <c r="L4" s="263"/>
      <c r="M4" s="263"/>
      <c r="N4" s="264"/>
      <c r="O4" s="203"/>
      <c r="P4" s="262" t="s">
        <v>83</v>
      </c>
      <c r="Q4" s="263"/>
      <c r="R4" s="263"/>
      <c r="S4" s="263"/>
      <c r="T4" s="263"/>
      <c r="U4" s="264"/>
      <c r="V4" s="136"/>
      <c r="W4" s="262" t="s">
        <v>84</v>
      </c>
      <c r="X4" s="263"/>
      <c r="Y4" s="263"/>
      <c r="Z4" s="263"/>
      <c r="AA4" s="263"/>
      <c r="AB4" s="264"/>
      <c r="AC4" s="136"/>
      <c r="AD4" s="265" t="s">
        <v>147</v>
      </c>
      <c r="AE4" s="266"/>
      <c r="AF4" s="266"/>
      <c r="AG4" s="266"/>
      <c r="AH4" s="267"/>
      <c r="AI4" s="134"/>
    </row>
    <row r="5" spans="2:35" ht="6.75" customHeight="1">
      <c r="B5" s="137"/>
      <c r="C5" s="138"/>
      <c r="D5" s="138"/>
      <c r="E5" s="138"/>
      <c r="F5" s="138"/>
      <c r="G5" s="139"/>
      <c r="H5" s="134"/>
      <c r="I5" s="137"/>
      <c r="J5" s="138"/>
      <c r="K5" s="138"/>
      <c r="L5" s="138"/>
      <c r="M5" s="138"/>
      <c r="N5" s="139"/>
      <c r="P5" s="204"/>
      <c r="Q5" s="134"/>
      <c r="R5" s="134"/>
      <c r="S5" s="134"/>
      <c r="T5" s="134"/>
      <c r="U5" s="205"/>
      <c r="V5" s="134"/>
      <c r="W5" s="204"/>
      <c r="X5" s="134"/>
      <c r="Y5" s="134"/>
      <c r="Z5" s="134"/>
      <c r="AA5" s="134"/>
      <c r="AB5" s="205"/>
      <c r="AC5" s="134"/>
      <c r="AD5" s="259"/>
      <c r="AE5" s="260"/>
      <c r="AF5" s="260"/>
      <c r="AG5" s="260"/>
      <c r="AH5" s="261"/>
      <c r="AI5" s="134"/>
    </row>
    <row r="6" spans="2:35" ht="60" customHeight="1">
      <c r="B6" s="247" t="s">
        <v>148</v>
      </c>
      <c r="C6" s="248"/>
      <c r="D6" s="248"/>
      <c r="E6" s="248"/>
      <c r="F6" s="248"/>
      <c r="G6" s="249"/>
      <c r="I6" s="247" t="s">
        <v>149</v>
      </c>
      <c r="J6" s="248"/>
      <c r="K6" s="248"/>
      <c r="L6" s="248"/>
      <c r="M6" s="248"/>
      <c r="N6" s="249"/>
      <c r="P6" s="268" t="s">
        <v>150</v>
      </c>
      <c r="Q6" s="269"/>
      <c r="R6" s="269"/>
      <c r="S6" s="269"/>
      <c r="T6" s="269"/>
      <c r="U6" s="270"/>
      <c r="V6" s="144"/>
      <c r="W6" s="268" t="s">
        <v>151</v>
      </c>
      <c r="X6" s="269"/>
      <c r="Y6" s="269"/>
      <c r="Z6" s="269"/>
      <c r="AA6" s="269"/>
      <c r="AB6" s="270"/>
      <c r="AC6" s="144"/>
      <c r="AD6" s="268" t="s">
        <v>152</v>
      </c>
      <c r="AE6" s="269"/>
      <c r="AF6" s="269"/>
      <c r="AG6" s="269"/>
      <c r="AH6" s="270"/>
      <c r="AI6" s="144"/>
    </row>
    <row r="7" spans="2:35" s="161" customFormat="1" ht="16.5" customHeight="1">
      <c r="B7" s="145"/>
      <c r="C7" s="146" t="s">
        <v>31</v>
      </c>
      <c r="D7" s="147" t="s">
        <v>91</v>
      </c>
      <c r="E7" s="147" t="s">
        <v>92</v>
      </c>
      <c r="F7" s="147" t="s">
        <v>93</v>
      </c>
      <c r="G7" s="148" t="s">
        <v>94</v>
      </c>
      <c r="I7" s="145"/>
      <c r="J7" s="146" t="s">
        <v>31</v>
      </c>
      <c r="K7" s="147" t="s">
        <v>91</v>
      </c>
      <c r="L7" s="147" t="s">
        <v>92</v>
      </c>
      <c r="M7" s="147" t="s">
        <v>93</v>
      </c>
      <c r="N7" s="148" t="s">
        <v>94</v>
      </c>
      <c r="P7" s="145"/>
      <c r="Q7" s="146" t="s">
        <v>31</v>
      </c>
      <c r="R7" s="147" t="s">
        <v>91</v>
      </c>
      <c r="S7" s="147" t="s">
        <v>92</v>
      </c>
      <c r="T7" s="147" t="s">
        <v>93</v>
      </c>
      <c r="U7" s="148" t="s">
        <v>94</v>
      </c>
      <c r="V7" s="149"/>
      <c r="W7" s="145"/>
      <c r="X7" s="146" t="s">
        <v>31</v>
      </c>
      <c r="Y7" s="147" t="s">
        <v>91</v>
      </c>
      <c r="Z7" s="147" t="s">
        <v>92</v>
      </c>
      <c r="AA7" s="147" t="s">
        <v>93</v>
      </c>
      <c r="AB7" s="148" t="s">
        <v>94</v>
      </c>
      <c r="AC7" s="149"/>
      <c r="AD7" s="253" t="s">
        <v>30</v>
      </c>
      <c r="AE7" s="255" t="s">
        <v>95</v>
      </c>
      <c r="AF7" s="255" t="s">
        <v>96</v>
      </c>
      <c r="AG7" s="255" t="s">
        <v>97</v>
      </c>
      <c r="AH7" s="257" t="s">
        <v>98</v>
      </c>
    </row>
    <row r="8" spans="2:35" s="161" customFormat="1" ht="16.5" customHeight="1">
      <c r="B8" s="150" t="s">
        <v>99</v>
      </c>
      <c r="C8" s="152"/>
      <c r="D8" s="152"/>
      <c r="E8" s="152"/>
      <c r="F8" s="152"/>
      <c r="G8" s="153"/>
      <c r="I8" s="150" t="s">
        <v>99</v>
      </c>
      <c r="J8" s="152"/>
      <c r="K8" s="152"/>
      <c r="L8" s="152"/>
      <c r="M8" s="152"/>
      <c r="N8" s="153"/>
      <c r="P8" s="150" t="s">
        <v>99</v>
      </c>
      <c r="Q8" s="152"/>
      <c r="R8" s="152"/>
      <c r="S8" s="152"/>
      <c r="T8" s="152"/>
      <c r="U8" s="153"/>
      <c r="V8" s="149"/>
      <c r="W8" s="150" t="s">
        <v>99</v>
      </c>
      <c r="X8" s="152"/>
      <c r="Y8" s="152"/>
      <c r="Z8" s="152"/>
      <c r="AA8" s="152"/>
      <c r="AB8" s="153"/>
      <c r="AC8" s="149"/>
      <c r="AD8" s="254"/>
      <c r="AE8" s="256"/>
      <c r="AF8" s="256"/>
      <c r="AG8" s="256"/>
      <c r="AH8" s="258"/>
    </row>
    <row r="9" spans="2:35" s="161" customFormat="1" ht="16.5" customHeight="1">
      <c r="B9" s="154" t="s">
        <v>100</v>
      </c>
      <c r="C9" s="155" t="s">
        <v>35</v>
      </c>
      <c r="D9" s="48"/>
      <c r="E9" s="156">
        <f>'Prices Used in Budgets'!E4</f>
        <v>125</v>
      </c>
      <c r="F9" s="156"/>
      <c r="G9" s="65">
        <f>D9*E9</f>
        <v>0</v>
      </c>
      <c r="I9" s="154" t="s">
        <v>100</v>
      </c>
      <c r="J9" s="155" t="s">
        <v>35</v>
      </c>
      <c r="K9" s="48"/>
      <c r="L9" s="156">
        <f>E9</f>
        <v>125</v>
      </c>
      <c r="M9" s="156"/>
      <c r="N9" s="65">
        <f>K9*L9</f>
        <v>0</v>
      </c>
      <c r="P9" s="154" t="s">
        <v>100</v>
      </c>
      <c r="Q9" s="155" t="s">
        <v>35</v>
      </c>
      <c r="R9" s="48">
        <v>3</v>
      </c>
      <c r="S9" s="156">
        <f>L9</f>
        <v>125</v>
      </c>
      <c r="T9" s="156"/>
      <c r="U9" s="65">
        <f>R9*S9</f>
        <v>375</v>
      </c>
      <c r="V9" s="51"/>
      <c r="W9" s="154" t="s">
        <v>100</v>
      </c>
      <c r="X9" s="155" t="s">
        <v>153</v>
      </c>
      <c r="Y9" s="48">
        <v>4</v>
      </c>
      <c r="Z9" s="156">
        <f>S9</f>
        <v>125</v>
      </c>
      <c r="AA9" s="156"/>
      <c r="AB9" s="65">
        <f>Y9*Z9</f>
        <v>500</v>
      </c>
      <c r="AC9" s="51"/>
      <c r="AD9" s="157" t="s">
        <v>99</v>
      </c>
      <c r="AE9" s="149" t="s">
        <v>101</v>
      </c>
      <c r="AF9" s="149" t="s">
        <v>101</v>
      </c>
      <c r="AG9" s="149" t="s">
        <v>101</v>
      </c>
      <c r="AH9" s="158" t="s">
        <v>101</v>
      </c>
    </row>
    <row r="10" spans="2:35" s="161" customFormat="1" ht="16.5" customHeight="1">
      <c r="B10" s="154" t="s">
        <v>102</v>
      </c>
      <c r="C10" s="155" t="s">
        <v>35</v>
      </c>
      <c r="D10" s="48"/>
      <c r="E10" s="156">
        <f>E9</f>
        <v>125</v>
      </c>
      <c r="F10" s="156"/>
      <c r="G10" s="65">
        <f>D10*E10</f>
        <v>0</v>
      </c>
      <c r="I10" s="154" t="s">
        <v>102</v>
      </c>
      <c r="J10" s="155" t="s">
        <v>35</v>
      </c>
      <c r="K10" s="48"/>
      <c r="L10" s="156">
        <f t="shared" ref="L10:L11" si="0">E10</f>
        <v>125</v>
      </c>
      <c r="M10" s="156"/>
      <c r="N10" s="65">
        <f>K10*L10</f>
        <v>0</v>
      </c>
      <c r="P10" s="154" t="s">
        <v>102</v>
      </c>
      <c r="Q10" s="155" t="s">
        <v>35</v>
      </c>
      <c r="R10" s="48"/>
      <c r="S10" s="156">
        <f t="shared" ref="S10:S11" si="1">L10</f>
        <v>125</v>
      </c>
      <c r="T10" s="156"/>
      <c r="U10" s="65">
        <f>R10*S10</f>
        <v>0</v>
      </c>
      <c r="V10" s="51"/>
      <c r="W10" s="154" t="s">
        <v>102</v>
      </c>
      <c r="X10" s="155" t="s">
        <v>153</v>
      </c>
      <c r="Y10" s="48"/>
      <c r="Z10" s="156">
        <f t="shared" ref="Z10:Z11" si="2">S10</f>
        <v>125</v>
      </c>
      <c r="AA10" s="156"/>
      <c r="AB10" s="65">
        <f>Y10*Z10</f>
        <v>0</v>
      </c>
      <c r="AC10" s="51"/>
      <c r="AD10" s="154" t="str">
        <f>"  First hay cutting (" &amp;Y9&amp;" tons)"</f>
        <v xml:space="preserve">  First hay cutting (4 tons)</v>
      </c>
      <c r="AE10" s="78">
        <f>G9</f>
        <v>0</v>
      </c>
      <c r="AF10" s="78">
        <f>N9</f>
        <v>0</v>
      </c>
      <c r="AG10" s="78">
        <f>U9</f>
        <v>375</v>
      </c>
      <c r="AH10" s="65">
        <f>AB9</f>
        <v>500</v>
      </c>
    </row>
    <row r="11" spans="2:35" s="161" customFormat="1" ht="16.5" customHeight="1">
      <c r="B11" s="154" t="s">
        <v>103</v>
      </c>
      <c r="C11" s="155" t="s">
        <v>37</v>
      </c>
      <c r="D11" s="48"/>
      <c r="E11" s="156">
        <f>'Prices Used in Budgets'!E5</f>
        <v>26</v>
      </c>
      <c r="F11" s="156"/>
      <c r="G11" s="66">
        <f>D11*E11</f>
        <v>0</v>
      </c>
      <c r="I11" s="154" t="s">
        <v>103</v>
      </c>
      <c r="J11" s="155" t="s">
        <v>37</v>
      </c>
      <c r="K11" s="48">
        <v>2</v>
      </c>
      <c r="L11" s="156">
        <f t="shared" si="0"/>
        <v>26</v>
      </c>
      <c r="M11" s="156"/>
      <c r="N11" s="66">
        <f>K11*L11</f>
        <v>52</v>
      </c>
      <c r="P11" s="154" t="s">
        <v>104</v>
      </c>
      <c r="Q11" s="155" t="s">
        <v>37</v>
      </c>
      <c r="R11" s="48">
        <v>1</v>
      </c>
      <c r="S11" s="156">
        <f t="shared" si="1"/>
        <v>26</v>
      </c>
      <c r="T11" s="156"/>
      <c r="U11" s="66">
        <f>R11*S11</f>
        <v>26</v>
      </c>
      <c r="V11" s="51"/>
      <c r="W11" s="154" t="s">
        <v>104</v>
      </c>
      <c r="X11" s="155" t="s">
        <v>37</v>
      </c>
      <c r="Y11" s="48">
        <v>2</v>
      </c>
      <c r="Z11" s="156">
        <f t="shared" si="2"/>
        <v>26</v>
      </c>
      <c r="AA11" s="156"/>
      <c r="AB11" s="66">
        <f>Y11*Z11</f>
        <v>52</v>
      </c>
      <c r="AC11" s="51"/>
      <c r="AD11" s="154" t="str">
        <f>"  Second hay cutting (" &amp;Y10&amp;" tons)"</f>
        <v xml:space="preserve">  Second hay cutting ( tons)</v>
      </c>
      <c r="AE11" s="78">
        <f t="shared" ref="AE11:AE12" si="3">G10</f>
        <v>0</v>
      </c>
      <c r="AF11" s="78">
        <f t="shared" ref="AF11:AF12" si="4">N10</f>
        <v>0</v>
      </c>
      <c r="AG11" s="78">
        <f>U10</f>
        <v>0</v>
      </c>
      <c r="AH11" s="65">
        <f t="shared" ref="AH11:AH13" si="5">AB10</f>
        <v>0</v>
      </c>
      <c r="AI11" s="123"/>
    </row>
    <row r="12" spans="2:35" s="161" customFormat="1" ht="16.5" customHeight="1">
      <c r="B12" s="160" t="s">
        <v>105</v>
      </c>
      <c r="C12" s="155"/>
      <c r="E12" s="156"/>
      <c r="F12" s="183"/>
      <c r="G12" s="65">
        <f>SUM(G9:G11)</f>
        <v>0</v>
      </c>
      <c r="I12" s="160" t="s">
        <v>105</v>
      </c>
      <c r="J12" s="155"/>
      <c r="L12" s="156"/>
      <c r="M12" s="183"/>
      <c r="N12" s="65">
        <f>SUM(N9:N11)</f>
        <v>52</v>
      </c>
      <c r="O12" s="206"/>
      <c r="P12" s="160" t="s">
        <v>105</v>
      </c>
      <c r="Q12" s="155"/>
      <c r="S12" s="156"/>
      <c r="T12" s="183"/>
      <c r="U12" s="65">
        <f>SUM(U9:U11)</f>
        <v>401</v>
      </c>
      <c r="V12" s="51"/>
      <c r="W12" s="160" t="s">
        <v>105</v>
      </c>
      <c r="X12" s="155"/>
      <c r="Z12" s="156"/>
      <c r="AA12" s="183"/>
      <c r="AB12" s="65">
        <f>SUM(AB9:AB11)</f>
        <v>552</v>
      </c>
      <c r="AC12" s="51"/>
      <c r="AD12" s="154" t="str">
        <f>"  Pasture (" &amp;Y11&amp;" AUMs)"</f>
        <v xml:space="preserve">  Pasture (2 AUMs)</v>
      </c>
      <c r="AE12" s="86">
        <f t="shared" si="3"/>
        <v>0</v>
      </c>
      <c r="AF12" s="86">
        <f t="shared" si="4"/>
        <v>52</v>
      </c>
      <c r="AG12" s="86">
        <f>U11</f>
        <v>26</v>
      </c>
      <c r="AH12" s="66">
        <f t="shared" si="5"/>
        <v>52</v>
      </c>
    </row>
    <row r="13" spans="2:35" s="161" customFormat="1" ht="16.5" customHeight="1">
      <c r="B13" s="168"/>
      <c r="C13" s="155"/>
      <c r="E13" s="156"/>
      <c r="F13" s="156"/>
      <c r="G13" s="65"/>
      <c r="I13" s="168"/>
      <c r="J13" s="155"/>
      <c r="L13" s="156"/>
      <c r="M13" s="156"/>
      <c r="N13" s="65"/>
      <c r="P13" s="168"/>
      <c r="Q13" s="155"/>
      <c r="S13" s="156"/>
      <c r="T13" s="156"/>
      <c r="U13" s="65"/>
      <c r="V13" s="69"/>
      <c r="W13" s="168"/>
      <c r="X13" s="155"/>
      <c r="Z13" s="156"/>
      <c r="AA13" s="156"/>
      <c r="AB13" s="65"/>
      <c r="AC13" s="69"/>
      <c r="AD13" s="160" t="s">
        <v>105</v>
      </c>
      <c r="AE13" s="78">
        <f>SUM(AE10:AE12)</f>
        <v>0</v>
      </c>
      <c r="AF13" s="78">
        <f>SUM(AF10:AF12)</f>
        <v>52</v>
      </c>
      <c r="AG13" s="78">
        <f>SUM(AG10:AG12)</f>
        <v>401</v>
      </c>
      <c r="AH13" s="65">
        <f t="shared" si="5"/>
        <v>552</v>
      </c>
      <c r="AI13" s="207"/>
    </row>
    <row r="14" spans="2:35" s="161" customFormat="1" ht="16.5" customHeight="1">
      <c r="B14" s="157" t="s">
        <v>106</v>
      </c>
      <c r="C14" s="155"/>
      <c r="E14" s="156"/>
      <c r="F14" s="156"/>
      <c r="G14" s="61"/>
      <c r="I14" s="157" t="s">
        <v>106</v>
      </c>
      <c r="J14" s="155"/>
      <c r="L14" s="156"/>
      <c r="M14" s="156"/>
      <c r="N14" s="61"/>
      <c r="P14" s="157" t="s">
        <v>106</v>
      </c>
      <c r="Q14" s="155"/>
      <c r="S14" s="156"/>
      <c r="T14" s="156"/>
      <c r="U14" s="61"/>
      <c r="V14" s="70"/>
      <c r="W14" s="157" t="s">
        <v>106</v>
      </c>
      <c r="X14" s="155"/>
      <c r="Z14" s="156"/>
      <c r="AA14" s="156"/>
      <c r="AB14" s="61"/>
      <c r="AC14" s="70"/>
      <c r="AD14" s="168"/>
      <c r="AE14" s="78"/>
      <c r="AF14" s="78"/>
      <c r="AG14" s="78"/>
      <c r="AH14" s="61"/>
      <c r="AI14" s="208"/>
    </row>
    <row r="15" spans="2:35" s="161" customFormat="1" ht="16.5" customHeight="1">
      <c r="B15" s="168" t="s">
        <v>107</v>
      </c>
      <c r="C15" s="155"/>
      <c r="E15" s="156"/>
      <c r="F15" s="156"/>
      <c r="G15" s="65">
        <f>D16*E16+D17*E17+D18*E18+D19*E19</f>
        <v>38</v>
      </c>
      <c r="I15" s="168" t="s">
        <v>107</v>
      </c>
      <c r="J15" s="155"/>
      <c r="L15" s="156"/>
      <c r="M15" s="156"/>
      <c r="N15" s="65">
        <f>K16*L16+K17*L17+K18*L18+K19*L19</f>
        <v>186.59999999999997</v>
      </c>
      <c r="P15" s="168" t="s">
        <v>107</v>
      </c>
      <c r="Q15" s="155"/>
      <c r="S15" s="156"/>
      <c r="T15" s="156"/>
      <c r="U15" s="65">
        <f>R16*S16+R17*S17+R18*S18+R19*S19</f>
        <v>0</v>
      </c>
      <c r="V15" s="51"/>
      <c r="W15" s="168" t="s">
        <v>107</v>
      </c>
      <c r="X15" s="155"/>
      <c r="Z15" s="156"/>
      <c r="AA15" s="156"/>
      <c r="AB15" s="65">
        <f>Y16*Z16+Y17*Z17+Y18*Z18+Y19*Z19</f>
        <v>0</v>
      </c>
      <c r="AC15" s="51"/>
      <c r="AD15" s="157" t="s">
        <v>106</v>
      </c>
      <c r="AE15" s="83"/>
      <c r="AF15" s="83"/>
      <c r="AG15" s="83"/>
      <c r="AH15" s="65"/>
      <c r="AI15" s="208"/>
    </row>
    <row r="16" spans="2:35" s="161" customFormat="1" ht="16.5" customHeight="1">
      <c r="B16" s="49" t="s">
        <v>39</v>
      </c>
      <c r="C16" s="155" t="str">
        <f>VLOOKUP(B16,'Prices Used in Budgets'!$C$6:$E$12,2,FALSE)</f>
        <v>Bushel</v>
      </c>
      <c r="D16" s="48">
        <v>2</v>
      </c>
      <c r="E16" s="156">
        <f>VLOOKUP(B16,'Prices Used in Budgets'!$C$4:$E$31,3,FALSE)</f>
        <v>19</v>
      </c>
      <c r="F16" s="156"/>
      <c r="G16" s="65"/>
      <c r="I16" s="49" t="s">
        <v>41</v>
      </c>
      <c r="J16" s="155" t="str">
        <f>VLOOKUP(I16,'Prices Used in Budgets'!$C$6:$E$12,2,FALSE)</f>
        <v xml:space="preserve">PLS lb. </v>
      </c>
      <c r="K16" s="48">
        <v>6</v>
      </c>
      <c r="L16" s="156">
        <f>VLOOKUP(I16,'Prices Used in Budgets'!$C$4:$E$31,3,FALSE)</f>
        <v>16.149999999999999</v>
      </c>
      <c r="M16" s="156"/>
      <c r="N16" s="65"/>
      <c r="P16" s="97" t="s">
        <v>47</v>
      </c>
      <c r="Q16" s="155" t="str">
        <f>VLOOKUP(P16,'Prices Used in Budgets'!$C$6:$E$12,2,FALSE)</f>
        <v xml:space="preserve">PLS lb. </v>
      </c>
      <c r="R16" s="48"/>
      <c r="S16" s="156">
        <f>VLOOKUP(P16,'Prices Used in Budgets'!$C$4:$E$31,3,FALSE)</f>
        <v>0</v>
      </c>
      <c r="T16" s="156"/>
      <c r="U16" s="65"/>
      <c r="V16" s="51"/>
      <c r="W16" s="97" t="s">
        <v>47</v>
      </c>
      <c r="X16" s="155" t="str">
        <f>VLOOKUP(W16,'Prices Used in Budgets'!$C$6:$E$12,2,FALSE)</f>
        <v xml:space="preserve">PLS lb. </v>
      </c>
      <c r="Y16" s="48"/>
      <c r="Z16" s="156">
        <f>VLOOKUP(W16,'Prices Used in Budgets'!$C$4:$E$31,3,FALSE)</f>
        <v>0</v>
      </c>
      <c r="AA16" s="156"/>
      <c r="AB16" s="65"/>
      <c r="AC16" s="51"/>
      <c r="AD16" s="168" t="s">
        <v>107</v>
      </c>
      <c r="AE16" s="78">
        <f>G15</f>
        <v>38</v>
      </c>
      <c r="AF16" s="78">
        <f>N15</f>
        <v>186.59999999999997</v>
      </c>
      <c r="AG16" s="78">
        <f>U15</f>
        <v>0</v>
      </c>
      <c r="AH16" s="65">
        <f>AB15</f>
        <v>0</v>
      </c>
      <c r="AI16" s="208"/>
    </row>
    <row r="17" spans="2:35" s="161" customFormat="1" ht="16.5" customHeight="1">
      <c r="B17" s="50" t="s">
        <v>47</v>
      </c>
      <c r="C17" s="155" t="str">
        <f>VLOOKUP(B17,'Prices Used in Budgets'!$C$6:$E$12,2,FALSE)</f>
        <v xml:space="preserve">PLS lb. </v>
      </c>
      <c r="D17" s="48"/>
      <c r="E17" s="156">
        <f>VLOOKUP(B17,'Prices Used in Budgets'!$C$4:$E$31,3,FALSE)</f>
        <v>0</v>
      </c>
      <c r="F17" s="156"/>
      <c r="G17" s="65"/>
      <c r="I17" s="50" t="s">
        <v>43</v>
      </c>
      <c r="J17" s="155" t="str">
        <f>VLOOKUP(I17,'Prices Used in Budgets'!$C$6:$E$12,2,FALSE)</f>
        <v xml:space="preserve">PLS lb. </v>
      </c>
      <c r="K17" s="48">
        <v>6</v>
      </c>
      <c r="L17" s="156">
        <f>VLOOKUP(I17,'Prices Used in Budgets'!$C$4:$E$31,3,FALSE)</f>
        <v>14.95</v>
      </c>
      <c r="M17" s="156"/>
      <c r="N17" s="65"/>
      <c r="P17" s="97" t="s">
        <v>47</v>
      </c>
      <c r="Q17" s="155" t="str">
        <f>VLOOKUP(P17,'Prices Used in Budgets'!$C$6:$E$12,2,FALSE)</f>
        <v xml:space="preserve">PLS lb. </v>
      </c>
      <c r="R17" s="48"/>
      <c r="S17" s="156">
        <f>VLOOKUP(P17,'Prices Used in Budgets'!$C$4:$E$31,3,FALSE)</f>
        <v>0</v>
      </c>
      <c r="T17" s="156"/>
      <c r="U17" s="65"/>
      <c r="V17" s="51"/>
      <c r="W17" s="97" t="s">
        <v>47</v>
      </c>
      <c r="X17" s="155" t="str">
        <f>VLOOKUP(W17,'Prices Used in Budgets'!$C$6:$E$12,2,FALSE)</f>
        <v xml:space="preserve">PLS lb. </v>
      </c>
      <c r="Y17" s="48"/>
      <c r="Z17" s="156">
        <f>VLOOKUP(W17,'Prices Used in Budgets'!$C$4:$E$31,3,FALSE)</f>
        <v>0</v>
      </c>
      <c r="AA17" s="156"/>
      <c r="AB17" s="65"/>
      <c r="AC17" s="51"/>
      <c r="AD17" s="168" t="s">
        <v>108</v>
      </c>
      <c r="AE17" s="78"/>
      <c r="AF17" s="78"/>
      <c r="AG17" s="78"/>
      <c r="AH17" s="65"/>
    </row>
    <row r="18" spans="2:35" s="161" customFormat="1" ht="16.5" customHeight="1">
      <c r="B18" s="50" t="s">
        <v>47</v>
      </c>
      <c r="C18" s="155" t="str">
        <f>VLOOKUP(B18,'Prices Used in Budgets'!$C$6:$E$12,2,FALSE)</f>
        <v xml:space="preserve">PLS lb. </v>
      </c>
      <c r="D18" s="48"/>
      <c r="E18" s="156">
        <f>VLOOKUP(B18,'Prices Used in Budgets'!$C$4:$E$31,3,FALSE)</f>
        <v>0</v>
      </c>
      <c r="F18" s="156"/>
      <c r="G18" s="174"/>
      <c r="I18" s="50" t="s">
        <v>47</v>
      </c>
      <c r="J18" s="155" t="str">
        <f>VLOOKUP(I18,'Prices Used in Budgets'!$C$6:$E$12,2,FALSE)</f>
        <v xml:space="preserve">PLS lb. </v>
      </c>
      <c r="K18" s="48"/>
      <c r="L18" s="156">
        <f>VLOOKUP(I18,'Prices Used in Budgets'!$C$4:$E$31,3,FALSE)</f>
        <v>0</v>
      </c>
      <c r="M18" s="156"/>
      <c r="N18" s="174"/>
      <c r="P18" s="97" t="s">
        <v>47</v>
      </c>
      <c r="Q18" s="155" t="str">
        <f>VLOOKUP(P18,'Prices Used in Budgets'!$C$6:$E$12,2,FALSE)</f>
        <v xml:space="preserve">PLS lb. </v>
      </c>
      <c r="R18" s="48"/>
      <c r="S18" s="156">
        <f>VLOOKUP(P18,'Prices Used in Budgets'!$C$4:$E$31,3,FALSE)</f>
        <v>0</v>
      </c>
      <c r="T18" s="156"/>
      <c r="U18" s="174"/>
      <c r="W18" s="97" t="s">
        <v>47</v>
      </c>
      <c r="X18" s="155" t="str">
        <f>VLOOKUP(W18,'Prices Used in Budgets'!$C$6:$E$12,2,FALSE)</f>
        <v xml:space="preserve">PLS lb. </v>
      </c>
      <c r="Y18" s="48"/>
      <c r="Z18" s="156">
        <f>VLOOKUP(W18,'Prices Used in Budgets'!$C$4:$E$31,3,FALSE)</f>
        <v>0</v>
      </c>
      <c r="AA18" s="156"/>
      <c r="AB18" s="174"/>
      <c r="AD18" s="175" t="s">
        <v>49</v>
      </c>
      <c r="AE18" s="78">
        <f>F21</f>
        <v>18</v>
      </c>
      <c r="AF18" s="78">
        <f>M21</f>
        <v>0</v>
      </c>
      <c r="AG18" s="78">
        <f>T21</f>
        <v>18</v>
      </c>
      <c r="AH18" s="65">
        <f>AA21</f>
        <v>36</v>
      </c>
    </row>
    <row r="19" spans="2:35" s="161" customFormat="1" ht="16.5" customHeight="1">
      <c r="B19" s="50" t="s">
        <v>47</v>
      </c>
      <c r="C19" s="155" t="str">
        <f>VLOOKUP(B19,'Prices Used in Budgets'!$C$6:$E$12,2,FALSE)</f>
        <v xml:space="preserve">PLS lb. </v>
      </c>
      <c r="D19" s="48"/>
      <c r="E19" s="156">
        <f>VLOOKUP(B19,'Prices Used in Budgets'!$C$4:$E$31,3,FALSE)</f>
        <v>0</v>
      </c>
      <c r="F19" s="156"/>
      <c r="G19" s="174"/>
      <c r="I19" s="50" t="s">
        <v>47</v>
      </c>
      <c r="J19" s="155" t="str">
        <f>VLOOKUP(I19,'Prices Used in Budgets'!$C$6:$E$12,2,FALSE)</f>
        <v xml:space="preserve">PLS lb. </v>
      </c>
      <c r="K19" s="48"/>
      <c r="L19" s="156">
        <f>VLOOKUP(I19,'Prices Used in Budgets'!$C$4:$E$31,3,FALSE)</f>
        <v>0</v>
      </c>
      <c r="M19" s="156"/>
      <c r="N19" s="174"/>
      <c r="P19" s="97" t="s">
        <v>47</v>
      </c>
      <c r="Q19" s="155" t="str">
        <f>VLOOKUP(P19,'Prices Used in Budgets'!$C$6:$E$12,2,FALSE)</f>
        <v xml:space="preserve">PLS lb. </v>
      </c>
      <c r="R19" s="48"/>
      <c r="S19" s="156">
        <f>VLOOKUP(P19,'Prices Used in Budgets'!$C$4:$E$31,3,FALSE)</f>
        <v>0</v>
      </c>
      <c r="T19" s="156"/>
      <c r="U19" s="174"/>
      <c r="W19" s="97" t="s">
        <v>47</v>
      </c>
      <c r="X19" s="155" t="str">
        <f>VLOOKUP(W19,'Prices Used in Budgets'!$C$6:$E$12,2,FALSE)</f>
        <v xml:space="preserve">PLS lb. </v>
      </c>
      <c r="Y19" s="48"/>
      <c r="Z19" s="156">
        <f>VLOOKUP(W19,'Prices Used in Budgets'!$C$4:$E$31,3,FALSE)</f>
        <v>0</v>
      </c>
      <c r="AA19" s="156"/>
      <c r="AB19" s="174"/>
      <c r="AD19" s="175" t="s">
        <v>51</v>
      </c>
      <c r="AE19" s="78">
        <f>F22</f>
        <v>0</v>
      </c>
      <c r="AF19" s="78">
        <f>M22</f>
        <v>16.5</v>
      </c>
      <c r="AG19" s="78">
        <f>T22</f>
        <v>3.4677500000000001</v>
      </c>
      <c r="AH19" s="65">
        <f>AA22</f>
        <v>4.7355</v>
      </c>
      <c r="AI19" s="123"/>
    </row>
    <row r="20" spans="2:35" s="161" customFormat="1" ht="16.5" customHeight="1">
      <c r="B20" s="168" t="s">
        <v>108</v>
      </c>
      <c r="C20" s="155"/>
      <c r="E20" s="156"/>
      <c r="F20" s="156"/>
      <c r="G20" s="65">
        <f>SUM(F21:F25)</f>
        <v>73</v>
      </c>
      <c r="I20" s="168" t="s">
        <v>108</v>
      </c>
      <c r="J20" s="155"/>
      <c r="L20" s="156"/>
      <c r="M20" s="156"/>
      <c r="N20" s="65">
        <f>SUM(M21:M25)</f>
        <v>27.9</v>
      </c>
      <c r="P20" s="168" t="s">
        <v>109</v>
      </c>
      <c r="Q20" s="155"/>
      <c r="S20" s="156"/>
      <c r="T20" s="156"/>
      <c r="U20" s="65">
        <f>SUM(T21:T25)</f>
        <v>38.923049999999996</v>
      </c>
      <c r="V20" s="51"/>
      <c r="W20" s="168" t="s">
        <v>109</v>
      </c>
      <c r="X20" s="155"/>
      <c r="Z20" s="156"/>
      <c r="AA20" s="156"/>
      <c r="AB20" s="65">
        <f>SUM(AA21:AA25)</f>
        <v>64.5501</v>
      </c>
      <c r="AC20" s="51"/>
      <c r="AD20" s="175" t="s">
        <v>53</v>
      </c>
      <c r="AE20" s="78">
        <f>F23</f>
        <v>0</v>
      </c>
      <c r="AF20" s="78">
        <f>M23</f>
        <v>11.4</v>
      </c>
      <c r="AG20" s="78">
        <f>T23</f>
        <v>17.455299999999998</v>
      </c>
      <c r="AH20" s="65">
        <f>AA23</f>
        <v>23.814600000000002</v>
      </c>
      <c r="AI20" s="123"/>
    </row>
    <row r="21" spans="2:35" s="161" customFormat="1" ht="16.5" customHeight="1">
      <c r="B21" s="175" t="s">
        <v>49</v>
      </c>
      <c r="C21" s="155" t="s">
        <v>50</v>
      </c>
      <c r="D21" s="48">
        <v>30</v>
      </c>
      <c r="E21" s="156">
        <f>'Prices Used in Budgets'!E13</f>
        <v>0.6</v>
      </c>
      <c r="F21" s="78">
        <f>D21*E21</f>
        <v>18</v>
      </c>
      <c r="G21" s="174"/>
      <c r="I21" s="175" t="s">
        <v>49</v>
      </c>
      <c r="J21" s="155" t="s">
        <v>50</v>
      </c>
      <c r="K21" s="48"/>
      <c r="L21" s="156">
        <f>E21</f>
        <v>0.6</v>
      </c>
      <c r="M21" s="78">
        <f>K21*L21</f>
        <v>0</v>
      </c>
      <c r="N21" s="174"/>
      <c r="P21" s="175" t="s">
        <v>49</v>
      </c>
      <c r="Q21" s="155" t="s">
        <v>50</v>
      </c>
      <c r="R21" s="48">
        <v>30</v>
      </c>
      <c r="S21" s="156">
        <f>L21</f>
        <v>0.6</v>
      </c>
      <c r="T21" s="78">
        <f>R21*S21</f>
        <v>18</v>
      </c>
      <c r="U21" s="174"/>
      <c r="W21" s="175" t="s">
        <v>49</v>
      </c>
      <c r="X21" s="155" t="s">
        <v>50</v>
      </c>
      <c r="Y21" s="48">
        <v>60</v>
      </c>
      <c r="Z21" s="156">
        <f>S21</f>
        <v>0.6</v>
      </c>
      <c r="AA21" s="78">
        <f>Y21*Z21</f>
        <v>36</v>
      </c>
      <c r="AB21" s="174"/>
      <c r="AD21" s="175" t="s">
        <v>110</v>
      </c>
      <c r="AE21" s="78">
        <f>F24</f>
        <v>30</v>
      </c>
      <c r="AF21" s="78">
        <f>M24</f>
        <v>0</v>
      </c>
      <c r="AG21" s="78">
        <f>T24</f>
        <v>0</v>
      </c>
      <c r="AH21" s="65">
        <f t="shared" ref="AH21:AH22" si="6">AA24</f>
        <v>0</v>
      </c>
      <c r="AI21" s="123"/>
    </row>
    <row r="22" spans="2:35" s="161" customFormat="1" ht="16.5" customHeight="1">
      <c r="B22" s="175" t="s">
        <v>51</v>
      </c>
      <c r="C22" s="155" t="s">
        <v>111</v>
      </c>
      <c r="D22" s="48"/>
      <c r="E22" s="156">
        <f>'Prices Used in Budgets'!E14</f>
        <v>0.55000000000000004</v>
      </c>
      <c r="F22" s="78">
        <f>D22*E22</f>
        <v>0</v>
      </c>
      <c r="G22" s="174"/>
      <c r="I22" s="175" t="s">
        <v>51</v>
      </c>
      <c r="J22" s="155" t="s">
        <v>111</v>
      </c>
      <c r="K22" s="48">
        <v>30</v>
      </c>
      <c r="L22" s="156">
        <f t="shared" ref="L22:L25" si="7">E22</f>
        <v>0.55000000000000004</v>
      </c>
      <c r="M22" s="78">
        <f>K22*L22</f>
        <v>16.5</v>
      </c>
      <c r="N22" s="174"/>
      <c r="P22" s="175" t="s">
        <v>51</v>
      </c>
      <c r="Q22" s="155" t="s">
        <v>111</v>
      </c>
      <c r="R22" s="71">
        <f>((R9+R10)*2+(R11*30.5*0.01))</f>
        <v>6.3049999999999997</v>
      </c>
      <c r="S22" s="156">
        <f t="shared" ref="S22:S25" si="8">L22</f>
        <v>0.55000000000000004</v>
      </c>
      <c r="T22" s="78">
        <f>R22*S22</f>
        <v>3.4677500000000001</v>
      </c>
      <c r="U22" s="174"/>
      <c r="W22" s="175" t="s">
        <v>51</v>
      </c>
      <c r="X22" s="155" t="s">
        <v>111</v>
      </c>
      <c r="Y22" s="98">
        <f>((Y9+Y10)*2+(Y11*30.5*0.01))</f>
        <v>8.61</v>
      </c>
      <c r="Z22" s="156">
        <f t="shared" ref="Z22:Z25" si="9">S22</f>
        <v>0.55000000000000004</v>
      </c>
      <c r="AA22" s="78">
        <f>Y22*Z22</f>
        <v>4.7355</v>
      </c>
      <c r="AB22" s="174"/>
      <c r="AD22" s="175" t="s">
        <v>57</v>
      </c>
      <c r="AE22" s="78">
        <f>F25</f>
        <v>25</v>
      </c>
      <c r="AF22" s="78">
        <f>M25</f>
        <v>0</v>
      </c>
      <c r="AG22" s="78">
        <f>T25</f>
        <v>0</v>
      </c>
      <c r="AH22" s="65">
        <f t="shared" si="6"/>
        <v>0</v>
      </c>
    </row>
    <row r="23" spans="2:35" s="161" customFormat="1" ht="16.5" customHeight="1">
      <c r="B23" s="175" t="s">
        <v>53</v>
      </c>
      <c r="C23" s="155" t="s">
        <v>112</v>
      </c>
      <c r="D23" s="48"/>
      <c r="E23" s="156">
        <f>'Prices Used in Budgets'!E15</f>
        <v>0.38</v>
      </c>
      <c r="F23" s="78">
        <f>D23*E23</f>
        <v>0</v>
      </c>
      <c r="G23" s="174"/>
      <c r="I23" s="175" t="s">
        <v>53</v>
      </c>
      <c r="J23" s="155" t="s">
        <v>112</v>
      </c>
      <c r="K23" s="48">
        <v>30</v>
      </c>
      <c r="L23" s="156">
        <f t="shared" si="7"/>
        <v>0.38</v>
      </c>
      <c r="M23" s="78">
        <f>K23*L23</f>
        <v>11.4</v>
      </c>
      <c r="N23" s="174"/>
      <c r="P23" s="175" t="s">
        <v>53</v>
      </c>
      <c r="Q23" s="155" t="s">
        <v>112</v>
      </c>
      <c r="R23" s="71">
        <f>((R9+R10)*14.6+(R11*30.5*0.07))</f>
        <v>45.934999999999995</v>
      </c>
      <c r="S23" s="156">
        <f t="shared" si="8"/>
        <v>0.38</v>
      </c>
      <c r="T23" s="78">
        <f>R23*S23</f>
        <v>17.455299999999998</v>
      </c>
      <c r="U23" s="174"/>
      <c r="W23" s="175" t="s">
        <v>53</v>
      </c>
      <c r="X23" s="155" t="s">
        <v>112</v>
      </c>
      <c r="Y23" s="71">
        <f>((Y9+Y10)*14.6+(Y11*30.5*0.07))</f>
        <v>62.67</v>
      </c>
      <c r="Z23" s="156">
        <f t="shared" si="9"/>
        <v>0.38</v>
      </c>
      <c r="AA23" s="78">
        <f>Y23*Z23</f>
        <v>23.814600000000002</v>
      </c>
      <c r="AB23" s="174"/>
      <c r="AD23" s="168" t="s">
        <v>113</v>
      </c>
      <c r="AE23" s="78">
        <f>G26</f>
        <v>10.24</v>
      </c>
      <c r="AF23" s="78">
        <f>N26</f>
        <v>15.120000000000001</v>
      </c>
      <c r="AG23" s="78">
        <f>U26</f>
        <v>0</v>
      </c>
      <c r="AH23" s="65">
        <f>AB26</f>
        <v>0</v>
      </c>
    </row>
    <row r="24" spans="2:35" s="161" customFormat="1" ht="16.5" customHeight="1">
      <c r="B24" s="175" t="s">
        <v>110</v>
      </c>
      <c r="C24" s="155" t="s">
        <v>56</v>
      </c>
      <c r="D24" s="48">
        <v>1</v>
      </c>
      <c r="E24" s="156">
        <f>'Prices Used in Budgets'!E16</f>
        <v>30</v>
      </c>
      <c r="F24" s="78">
        <f>D24*E24</f>
        <v>30</v>
      </c>
      <c r="G24" s="174"/>
      <c r="I24" s="175" t="s">
        <v>110</v>
      </c>
      <c r="J24" s="155" t="s">
        <v>56</v>
      </c>
      <c r="K24" s="48"/>
      <c r="L24" s="156">
        <f t="shared" si="7"/>
        <v>30</v>
      </c>
      <c r="M24" s="78">
        <f>K24*L24</f>
        <v>0</v>
      </c>
      <c r="N24" s="174"/>
      <c r="P24" s="175" t="s">
        <v>110</v>
      </c>
      <c r="Q24" s="155" t="s">
        <v>56</v>
      </c>
      <c r="R24" s="48"/>
      <c r="S24" s="156">
        <f t="shared" si="8"/>
        <v>30</v>
      </c>
      <c r="T24" s="78">
        <f>R24*S24</f>
        <v>0</v>
      </c>
      <c r="U24" s="174"/>
      <c r="W24" s="175" t="s">
        <v>110</v>
      </c>
      <c r="X24" s="155" t="s">
        <v>56</v>
      </c>
      <c r="Y24" s="48"/>
      <c r="Z24" s="156">
        <f t="shared" si="9"/>
        <v>30</v>
      </c>
      <c r="AA24" s="78">
        <f>Y24*Z24</f>
        <v>0</v>
      </c>
      <c r="AB24" s="174"/>
      <c r="AD24" s="154" t="s">
        <v>114</v>
      </c>
      <c r="AE24" s="78"/>
      <c r="AF24" s="78"/>
      <c r="AG24" s="78"/>
      <c r="AH24" s="65"/>
      <c r="AI24" s="123"/>
    </row>
    <row r="25" spans="2:35" s="161" customFormat="1" ht="16.5" customHeight="1">
      <c r="B25" s="175" t="s">
        <v>57</v>
      </c>
      <c r="C25" s="155" t="s">
        <v>58</v>
      </c>
      <c r="D25" s="48">
        <v>1</v>
      </c>
      <c r="E25" s="156">
        <f>'Prices Used in Budgets'!E17</f>
        <v>25</v>
      </c>
      <c r="F25" s="78">
        <f>D25*E25</f>
        <v>25</v>
      </c>
      <c r="G25" s="174"/>
      <c r="I25" s="175" t="s">
        <v>57</v>
      </c>
      <c r="J25" s="155" t="s">
        <v>58</v>
      </c>
      <c r="K25" s="48"/>
      <c r="L25" s="156">
        <f t="shared" si="7"/>
        <v>25</v>
      </c>
      <c r="M25" s="78">
        <f>K25*L25</f>
        <v>0</v>
      </c>
      <c r="N25" s="174"/>
      <c r="P25" s="175" t="s">
        <v>57</v>
      </c>
      <c r="Q25" s="155" t="s">
        <v>58</v>
      </c>
      <c r="R25" s="48"/>
      <c r="S25" s="156">
        <f t="shared" si="8"/>
        <v>25</v>
      </c>
      <c r="T25" s="78">
        <f>R25*S25</f>
        <v>0</v>
      </c>
      <c r="U25" s="174"/>
      <c r="W25" s="175" t="s">
        <v>57</v>
      </c>
      <c r="X25" s="155" t="s">
        <v>58</v>
      </c>
      <c r="Y25" s="48"/>
      <c r="Z25" s="156">
        <f t="shared" si="9"/>
        <v>25</v>
      </c>
      <c r="AA25" s="78">
        <f>Y25*Z25</f>
        <v>0</v>
      </c>
      <c r="AB25" s="174"/>
      <c r="AD25" s="154" t="s">
        <v>115</v>
      </c>
      <c r="AE25" s="78">
        <f>D30*E30</f>
        <v>0</v>
      </c>
      <c r="AF25" s="78">
        <f>K30*L30</f>
        <v>7.38</v>
      </c>
      <c r="AG25" s="78">
        <f>R30*S30</f>
        <v>7.38</v>
      </c>
      <c r="AH25" s="65">
        <f>Y30*Z30</f>
        <v>7.38</v>
      </c>
      <c r="AI25" s="123"/>
    </row>
    <row r="26" spans="2:35" s="161" customFormat="1" ht="16.5" customHeight="1">
      <c r="B26" s="168" t="s">
        <v>113</v>
      </c>
      <c r="C26" s="155"/>
      <c r="D26" s="123"/>
      <c r="E26" s="156"/>
      <c r="F26" s="156"/>
      <c r="G26" s="65">
        <f>D27*E27+D28*E28</f>
        <v>10.24</v>
      </c>
      <c r="I26" s="168" t="s">
        <v>116</v>
      </c>
      <c r="J26" s="155"/>
      <c r="K26" s="123"/>
      <c r="L26" s="156"/>
      <c r="M26" s="156"/>
      <c r="N26" s="65">
        <f>K27*L27+K28*L28</f>
        <v>15.120000000000001</v>
      </c>
      <c r="P26" s="168" t="s">
        <v>113</v>
      </c>
      <c r="Q26" s="155"/>
      <c r="R26" s="123"/>
      <c r="S26" s="156"/>
      <c r="T26" s="156"/>
      <c r="U26" s="65">
        <f>R27*S27+R28*S28</f>
        <v>0</v>
      </c>
      <c r="V26" s="51"/>
      <c r="W26" s="168" t="s">
        <v>113</v>
      </c>
      <c r="X26" s="155"/>
      <c r="Y26" s="123"/>
      <c r="Z26" s="156"/>
      <c r="AA26" s="156"/>
      <c r="AB26" s="65">
        <f>Y27*Z27+Y28*Z28</f>
        <v>0</v>
      </c>
      <c r="AC26" s="51"/>
      <c r="AD26" s="154" t="s">
        <v>117</v>
      </c>
      <c r="AE26" s="78">
        <f>D31*E31</f>
        <v>7.75</v>
      </c>
      <c r="AF26" s="78">
        <f>K31*L31</f>
        <v>15.5</v>
      </c>
      <c r="AG26" s="78">
        <f>R31*S31</f>
        <v>0</v>
      </c>
      <c r="AH26" s="65">
        <f>Y31*Z31</f>
        <v>0</v>
      </c>
      <c r="AI26" s="123"/>
    </row>
    <row r="27" spans="2:35" s="161" customFormat="1" ht="16.5" customHeight="1">
      <c r="B27" s="49" t="s">
        <v>60</v>
      </c>
      <c r="C27" s="155" t="s">
        <v>118</v>
      </c>
      <c r="D27" s="48">
        <v>64</v>
      </c>
      <c r="E27" s="156">
        <f>VLOOKUP(B27,'Prices Used in Budgets'!$C$4:$E$31,3,FALSE)</f>
        <v>0.16</v>
      </c>
      <c r="F27" s="156"/>
      <c r="G27" s="65"/>
      <c r="I27" s="49" t="s">
        <v>60</v>
      </c>
      <c r="J27" s="155" t="s">
        <v>118</v>
      </c>
      <c r="K27" s="48">
        <v>64</v>
      </c>
      <c r="L27" s="156">
        <f>VLOOKUP(I27,'Prices Used in Budgets'!$C$4:$E$31,3,FALSE)</f>
        <v>0.16</v>
      </c>
      <c r="M27" s="156"/>
      <c r="N27" s="65"/>
      <c r="P27" s="49" t="s">
        <v>47</v>
      </c>
      <c r="Q27" s="155" t="s">
        <v>118</v>
      </c>
      <c r="R27" s="48"/>
      <c r="S27" s="156">
        <f>VLOOKUP(P27,'Prices Used in Budgets'!$C$4:$E$31,3,FALSE)</f>
        <v>0</v>
      </c>
      <c r="T27" s="156"/>
      <c r="U27" s="65"/>
      <c r="V27" s="51"/>
      <c r="W27" s="49" t="s">
        <v>47</v>
      </c>
      <c r="X27" s="155" t="s">
        <v>118</v>
      </c>
      <c r="Y27" s="48"/>
      <c r="Z27" s="156">
        <f>VLOOKUP(W27,'Prices Used in Budgets'!$C$4:$E$31,3,FALSE)</f>
        <v>0</v>
      </c>
      <c r="AA27" s="156"/>
      <c r="AB27" s="65"/>
      <c r="AC27" s="51"/>
      <c r="AD27" s="154" t="s">
        <v>119</v>
      </c>
      <c r="AE27" s="78">
        <f>D32*E32</f>
        <v>21</v>
      </c>
      <c r="AF27" s="78">
        <f>K32*L32</f>
        <v>21</v>
      </c>
      <c r="AG27" s="78">
        <f>R32*S32</f>
        <v>0</v>
      </c>
      <c r="AH27" s="65">
        <f>Y32*Z32</f>
        <v>0</v>
      </c>
      <c r="AI27" s="208"/>
    </row>
    <row r="28" spans="2:35" s="161" customFormat="1" ht="16.5" customHeight="1">
      <c r="B28" s="49" t="s">
        <v>47</v>
      </c>
      <c r="C28" s="155" t="s">
        <v>118</v>
      </c>
      <c r="D28" s="52"/>
      <c r="E28" s="156">
        <f>VLOOKUP(B28,'Prices Used in Budgets'!$C$4:$E$31,3,FALSE)</f>
        <v>0</v>
      </c>
      <c r="F28" s="156"/>
      <c r="G28" s="65"/>
      <c r="I28" s="49" t="s">
        <v>62</v>
      </c>
      <c r="J28" s="155" t="s">
        <v>118</v>
      </c>
      <c r="K28" s="48">
        <v>4</v>
      </c>
      <c r="L28" s="156">
        <f>VLOOKUP(I28,'Prices Used in Budgets'!$C$4:$E$31,3,FALSE)</f>
        <v>1.22</v>
      </c>
      <c r="M28" s="156"/>
      <c r="N28" s="65"/>
      <c r="P28" s="49" t="s">
        <v>47</v>
      </c>
      <c r="Q28" s="155" t="s">
        <v>118</v>
      </c>
      <c r="R28" s="52"/>
      <c r="S28" s="156">
        <f>VLOOKUP(P28,'Prices Used in Budgets'!$C$4:$E$31,3,FALSE)</f>
        <v>0</v>
      </c>
      <c r="T28" s="156"/>
      <c r="U28" s="65"/>
      <c r="V28" s="51"/>
      <c r="W28" s="49" t="s">
        <v>47</v>
      </c>
      <c r="X28" s="155" t="s">
        <v>118</v>
      </c>
      <c r="Y28" s="52"/>
      <c r="Z28" s="156">
        <f>VLOOKUP(W28,'Prices Used in Budgets'!$C$4:$E$31,3,FALSE)</f>
        <v>0</v>
      </c>
      <c r="AA28" s="156"/>
      <c r="AB28" s="65"/>
      <c r="AC28" s="51"/>
      <c r="AD28" s="154" t="s">
        <v>120</v>
      </c>
      <c r="AE28" s="78">
        <f>F33</f>
        <v>0</v>
      </c>
      <c r="AF28" s="78">
        <f>M33</f>
        <v>0</v>
      </c>
      <c r="AG28" s="78">
        <f>T33</f>
        <v>138.46153846153845</v>
      </c>
      <c r="AH28" s="87">
        <f>AA33</f>
        <v>184.61538461538461</v>
      </c>
      <c r="AI28" s="208"/>
    </row>
    <row r="29" spans="2:35" s="161" customFormat="1" ht="16.5" customHeight="1">
      <c r="B29" s="154" t="s">
        <v>114</v>
      </c>
      <c r="C29" s="176"/>
      <c r="D29" s="124"/>
      <c r="E29" s="178"/>
      <c r="F29" s="178"/>
      <c r="G29" s="65">
        <f>SUMPRODUCT(D30:D32,E30:E32)+SUMPRODUCT(D34:D35,E34:E35)+F33</f>
        <v>28.75</v>
      </c>
      <c r="I29" s="154" t="s">
        <v>114</v>
      </c>
      <c r="J29" s="176"/>
      <c r="K29" s="124"/>
      <c r="L29" s="178"/>
      <c r="M29" s="178"/>
      <c r="N29" s="65">
        <f>SUMPRODUCT(K30:K32,L30:L32)+SUMPRODUCT(K34:K35,L34:L35)+M33</f>
        <v>68.88</v>
      </c>
      <c r="P29" s="154" t="s">
        <v>114</v>
      </c>
      <c r="Q29" s="176"/>
      <c r="R29" s="124"/>
      <c r="S29" s="178"/>
      <c r="T29" s="178"/>
      <c r="U29" s="65">
        <f>SUMPRODUCT(R30:R32,S30:S32)+SUMPRODUCT(R34:R35,S34:S35)+T33</f>
        <v>145.84153846153845</v>
      </c>
      <c r="V29" s="51"/>
      <c r="W29" s="154" t="s">
        <v>114</v>
      </c>
      <c r="X29" s="176"/>
      <c r="Y29" s="124"/>
      <c r="Z29" s="178"/>
      <c r="AA29" s="178"/>
      <c r="AB29" s="65">
        <f>SUMPRODUCT(Y30:Y32,Z30:Z32)+SUMPRODUCT(Y34:Y35,Z34:Z35)+AA33</f>
        <v>191.99538461538461</v>
      </c>
      <c r="AC29" s="51"/>
      <c r="AD29" s="154" t="s">
        <v>121</v>
      </c>
      <c r="AE29" s="78">
        <f>E34*D34</f>
        <v>0</v>
      </c>
      <c r="AF29" s="78">
        <f>L34*K34</f>
        <v>25</v>
      </c>
      <c r="AG29" s="78">
        <f>S34*R34</f>
        <v>0</v>
      </c>
      <c r="AH29" s="65">
        <f>Z34*Y34</f>
        <v>0</v>
      </c>
      <c r="AI29" s="208"/>
    </row>
    <row r="30" spans="2:35" s="161" customFormat="1" ht="16.5" customHeight="1">
      <c r="B30" s="154" t="s">
        <v>154</v>
      </c>
      <c r="C30" s="155" t="s">
        <v>122</v>
      </c>
      <c r="D30" s="48"/>
      <c r="E30" s="156">
        <f>'Prices Used in Budgets'!E23</f>
        <v>7.38</v>
      </c>
      <c r="F30" s="156"/>
      <c r="G30" s="65"/>
      <c r="I30" s="154" t="s">
        <v>115</v>
      </c>
      <c r="J30" s="155" t="s">
        <v>122</v>
      </c>
      <c r="K30" s="48">
        <v>1</v>
      </c>
      <c r="L30" s="156">
        <f>'Prices Used in Budgets'!E23</f>
        <v>7.38</v>
      </c>
      <c r="M30" s="156"/>
      <c r="N30" s="65"/>
      <c r="P30" s="154" t="s">
        <v>115</v>
      </c>
      <c r="Q30" s="155" t="s">
        <v>122</v>
      </c>
      <c r="R30" s="48">
        <v>1</v>
      </c>
      <c r="S30" s="156">
        <f>L30</f>
        <v>7.38</v>
      </c>
      <c r="T30" s="156"/>
      <c r="U30" s="65"/>
      <c r="V30" s="69"/>
      <c r="W30" s="154" t="s">
        <v>115</v>
      </c>
      <c r="X30" s="155" t="s">
        <v>122</v>
      </c>
      <c r="Y30" s="48">
        <v>1</v>
      </c>
      <c r="Z30" s="156">
        <f>S30</f>
        <v>7.38</v>
      </c>
      <c r="AA30" s="156"/>
      <c r="AB30" s="65"/>
      <c r="AC30" s="69"/>
      <c r="AD30" s="154" t="s">
        <v>123</v>
      </c>
      <c r="AE30" s="78">
        <f>D35*E35</f>
        <v>0</v>
      </c>
      <c r="AF30" s="78">
        <f>K35*L35</f>
        <v>0</v>
      </c>
      <c r="AG30" s="78">
        <f>R35*S35</f>
        <v>0</v>
      </c>
      <c r="AH30" s="65">
        <f>Z35*Y35</f>
        <v>0</v>
      </c>
    </row>
    <row r="31" spans="2:35" s="161" customFormat="1" ht="16.5" customHeight="1">
      <c r="B31" s="154" t="s">
        <v>66</v>
      </c>
      <c r="C31" s="155" t="s">
        <v>122</v>
      </c>
      <c r="D31" s="48">
        <v>1</v>
      </c>
      <c r="E31" s="156">
        <f>'Prices Used in Budgets'!E22</f>
        <v>7.75</v>
      </c>
      <c r="F31" s="156"/>
      <c r="G31" s="65"/>
      <c r="I31" s="154" t="s">
        <v>117</v>
      </c>
      <c r="J31" s="155" t="s">
        <v>122</v>
      </c>
      <c r="K31" s="48">
        <v>2</v>
      </c>
      <c r="L31" s="156">
        <f>'Prices Used in Budgets'!E22</f>
        <v>7.75</v>
      </c>
      <c r="M31" s="156"/>
      <c r="N31" s="65"/>
      <c r="P31" s="154" t="s">
        <v>117</v>
      </c>
      <c r="Q31" s="155" t="s">
        <v>122</v>
      </c>
      <c r="R31" s="48"/>
      <c r="S31" s="156">
        <f t="shared" ref="S31:S33" si="10">L31</f>
        <v>7.75</v>
      </c>
      <c r="T31" s="156"/>
      <c r="U31" s="65"/>
      <c r="V31" s="69"/>
      <c r="W31" s="154" t="s">
        <v>117</v>
      </c>
      <c r="X31" s="155" t="s">
        <v>122</v>
      </c>
      <c r="Y31" s="48"/>
      <c r="Z31" s="156">
        <f t="shared" ref="Z31:Z36" si="11">S31</f>
        <v>7.75</v>
      </c>
      <c r="AA31" s="156"/>
      <c r="AB31" s="65"/>
      <c r="AC31" s="69"/>
      <c r="AD31" s="154" t="s">
        <v>124</v>
      </c>
      <c r="AE31" s="88">
        <f>G36</f>
        <v>9.25</v>
      </c>
      <c r="AF31" s="88">
        <f>N36</f>
        <v>9.25</v>
      </c>
      <c r="AG31" s="88">
        <f>U36</f>
        <v>0</v>
      </c>
      <c r="AH31" s="65">
        <f>AB36</f>
        <v>0</v>
      </c>
    </row>
    <row r="32" spans="2:35" s="161" customFormat="1" ht="16.5" customHeight="1">
      <c r="B32" s="154" t="s">
        <v>119</v>
      </c>
      <c r="C32" s="155" t="s">
        <v>122</v>
      </c>
      <c r="D32" s="48">
        <v>1</v>
      </c>
      <c r="E32" s="156">
        <f>'Prices Used in Budgets'!E24</f>
        <v>21</v>
      </c>
      <c r="F32" s="78"/>
      <c r="G32" s="65"/>
      <c r="I32" s="154" t="s">
        <v>119</v>
      </c>
      <c r="J32" s="155" t="s">
        <v>122</v>
      </c>
      <c r="K32" s="48">
        <v>1</v>
      </c>
      <c r="L32" s="156">
        <f>'Prices Used in Budgets'!E24</f>
        <v>21</v>
      </c>
      <c r="M32" s="78"/>
      <c r="N32" s="65"/>
      <c r="P32" s="154" t="s">
        <v>119</v>
      </c>
      <c r="Q32" s="155" t="s">
        <v>122</v>
      </c>
      <c r="R32" s="48"/>
      <c r="S32" s="156">
        <f t="shared" si="10"/>
        <v>21</v>
      </c>
      <c r="T32" s="156"/>
      <c r="U32" s="65"/>
      <c r="V32" s="69"/>
      <c r="W32" s="154" t="s">
        <v>119</v>
      </c>
      <c r="X32" s="155" t="s">
        <v>122</v>
      </c>
      <c r="Y32" s="48"/>
      <c r="Z32" s="156">
        <f t="shared" si="11"/>
        <v>21</v>
      </c>
      <c r="AA32" s="156"/>
      <c r="AB32" s="65"/>
      <c r="AC32" s="69"/>
      <c r="AD32" s="154" t="s">
        <v>125</v>
      </c>
      <c r="AE32" s="88">
        <f>G37</f>
        <v>0</v>
      </c>
      <c r="AF32" s="88">
        <f>N37</f>
        <v>0</v>
      </c>
      <c r="AG32" s="88">
        <f>U37</f>
        <v>0</v>
      </c>
      <c r="AH32" s="65">
        <f>AB37</f>
        <v>0</v>
      </c>
      <c r="AI32" s="207"/>
    </row>
    <row r="33" spans="2:35" s="161" customFormat="1" ht="16.5" customHeight="1">
      <c r="B33" s="154" t="s">
        <v>120</v>
      </c>
      <c r="C33" s="155" t="s">
        <v>126</v>
      </c>
      <c r="D33" s="85">
        <v>1300</v>
      </c>
      <c r="E33" s="156">
        <f>'Prices Used in Budgets'!E25</f>
        <v>30</v>
      </c>
      <c r="F33" s="78">
        <f>(D9+D10)*2000/D33*E33</f>
        <v>0</v>
      </c>
      <c r="G33" s="65"/>
      <c r="I33" s="154" t="s">
        <v>120</v>
      </c>
      <c r="J33" s="155" t="s">
        <v>126</v>
      </c>
      <c r="K33" s="85">
        <v>1300</v>
      </c>
      <c r="L33" s="156">
        <f>'Prices Used in Budgets'!E25</f>
        <v>30</v>
      </c>
      <c r="M33" s="78">
        <f>(K9+K10)*2000/K33*L33</f>
        <v>0</v>
      </c>
      <c r="N33" s="65"/>
      <c r="P33" s="154" t="s">
        <v>120</v>
      </c>
      <c r="Q33" s="155" t="s">
        <v>126</v>
      </c>
      <c r="R33" s="85">
        <v>1300</v>
      </c>
      <c r="S33" s="156">
        <f t="shared" si="10"/>
        <v>30</v>
      </c>
      <c r="T33" s="78">
        <f>(R9+R10)*2000/R33*S33</f>
        <v>138.46153846153845</v>
      </c>
      <c r="U33" s="65"/>
      <c r="V33" s="69"/>
      <c r="W33" s="154" t="s">
        <v>120</v>
      </c>
      <c r="X33" s="155" t="s">
        <v>126</v>
      </c>
      <c r="Y33" s="85">
        <v>1300</v>
      </c>
      <c r="Z33" s="156">
        <f t="shared" si="11"/>
        <v>30</v>
      </c>
      <c r="AA33" s="78">
        <f>(Y9+Y10)*2000/Y33*Z33</f>
        <v>184.61538461538461</v>
      </c>
      <c r="AB33" s="65"/>
      <c r="AC33" s="69"/>
      <c r="AD33" s="154" t="s">
        <v>127</v>
      </c>
      <c r="AE33" s="93">
        <f>G38</f>
        <v>6.1705500000000004</v>
      </c>
      <c r="AF33" s="93">
        <f>N38</f>
        <v>11.9253125</v>
      </c>
      <c r="AG33" s="93">
        <f>U38</f>
        <v>7.1596278028846143</v>
      </c>
      <c r="AH33" s="66">
        <f>AB38</f>
        <v>9.9411375288461539</v>
      </c>
      <c r="AI33" s="208"/>
    </row>
    <row r="34" spans="2:35" s="161" customFormat="1" ht="16.5" customHeight="1">
      <c r="B34" s="154" t="s">
        <v>121</v>
      </c>
      <c r="C34" s="155" t="s">
        <v>122</v>
      </c>
      <c r="D34" s="48"/>
      <c r="E34" s="156">
        <f>'Prices Used in Budgets'!$E$21</f>
        <v>25</v>
      </c>
      <c r="F34" s="78"/>
      <c r="G34" s="65"/>
      <c r="I34" s="154" t="s">
        <v>128</v>
      </c>
      <c r="J34" s="155" t="s">
        <v>122</v>
      </c>
      <c r="K34" s="48">
        <v>1</v>
      </c>
      <c r="L34" s="156">
        <f>'Prices Used in Budgets'!$E$21</f>
        <v>25</v>
      </c>
      <c r="M34" s="78"/>
      <c r="N34" s="65"/>
      <c r="P34" s="154" t="s">
        <v>121</v>
      </c>
      <c r="Q34" s="155" t="s">
        <v>122</v>
      </c>
      <c r="R34" s="48"/>
      <c r="S34" s="156">
        <f>'Prices Used in Budgets'!$E$21</f>
        <v>25</v>
      </c>
      <c r="T34" s="78"/>
      <c r="U34" s="87"/>
      <c r="V34" s="72"/>
      <c r="W34" s="154" t="s">
        <v>121</v>
      </c>
      <c r="X34" s="155" t="s">
        <v>122</v>
      </c>
      <c r="Y34" s="48"/>
      <c r="Z34" s="156">
        <f>'Prices Used in Budgets'!$E$21</f>
        <v>25</v>
      </c>
      <c r="AA34" s="78"/>
      <c r="AB34" s="87"/>
      <c r="AC34" s="69"/>
      <c r="AD34" s="160" t="s">
        <v>129</v>
      </c>
      <c r="AE34" s="88">
        <f>SUM(AE16:AE33)</f>
        <v>165.41055</v>
      </c>
      <c r="AF34" s="88">
        <f>SUM(AF16:AF33)</f>
        <v>319.67531250000002</v>
      </c>
      <c r="AG34" s="88">
        <f>SUM(AG16:AG33)</f>
        <v>191.92421626442305</v>
      </c>
      <c r="AH34" s="87">
        <f>SUM(AH16:AH33)</f>
        <v>266.48662214423075</v>
      </c>
      <c r="AI34" s="208"/>
    </row>
    <row r="35" spans="2:35" s="161" customFormat="1" ht="16.5" customHeight="1">
      <c r="B35" s="154" t="s">
        <v>123</v>
      </c>
      <c r="C35" s="155" t="s">
        <v>122</v>
      </c>
      <c r="D35" s="48"/>
      <c r="E35" s="156">
        <f>'Prices Used in Budgets'!E26</f>
        <v>25</v>
      </c>
      <c r="F35" s="78"/>
      <c r="G35" s="65"/>
      <c r="I35" s="154" t="s">
        <v>123</v>
      </c>
      <c r="J35" s="155" t="s">
        <v>122</v>
      </c>
      <c r="K35" s="48"/>
      <c r="L35" s="156">
        <f>'Prices Used in Budgets'!E26</f>
        <v>25</v>
      </c>
      <c r="M35" s="78"/>
      <c r="N35" s="65"/>
      <c r="P35" s="154" t="s">
        <v>123</v>
      </c>
      <c r="Q35" s="155" t="s">
        <v>122</v>
      </c>
      <c r="R35" s="48"/>
      <c r="S35" s="156">
        <f>'Prices Used in Budgets'!E26</f>
        <v>25</v>
      </c>
      <c r="T35" s="78"/>
      <c r="U35" s="87"/>
      <c r="V35" s="72"/>
      <c r="W35" s="154" t="s">
        <v>123</v>
      </c>
      <c r="X35" s="155" t="s">
        <v>122</v>
      </c>
      <c r="Y35" s="48"/>
      <c r="Z35" s="156">
        <f>'Prices Used in Budgets'!E26</f>
        <v>25</v>
      </c>
      <c r="AA35" s="78"/>
      <c r="AB35" s="87"/>
      <c r="AC35" s="72"/>
      <c r="AD35" s="160"/>
      <c r="AE35" s="88"/>
      <c r="AF35" s="88"/>
      <c r="AG35" s="88"/>
      <c r="AH35" s="87"/>
      <c r="AI35" s="208"/>
    </row>
    <row r="36" spans="2:35" s="161" customFormat="1" ht="16.5" customHeight="1">
      <c r="B36" s="154" t="s">
        <v>124</v>
      </c>
      <c r="C36" s="155" t="s">
        <v>74</v>
      </c>
      <c r="D36" s="48">
        <v>0.5</v>
      </c>
      <c r="E36" s="156">
        <f>'Prices Used in Budgets'!E27</f>
        <v>18.5</v>
      </c>
      <c r="F36" s="156"/>
      <c r="G36" s="65">
        <f>D36*E36</f>
        <v>9.25</v>
      </c>
      <c r="I36" s="154" t="s">
        <v>124</v>
      </c>
      <c r="J36" s="155" t="s">
        <v>74</v>
      </c>
      <c r="K36" s="48">
        <v>0.5</v>
      </c>
      <c r="L36" s="156">
        <f>'Prices Used in Budgets'!E27</f>
        <v>18.5</v>
      </c>
      <c r="M36" s="156"/>
      <c r="N36" s="65">
        <f>K36*L36</f>
        <v>9.25</v>
      </c>
      <c r="P36" s="154" t="s">
        <v>124</v>
      </c>
      <c r="Q36" s="155" t="s">
        <v>74</v>
      </c>
      <c r="R36" s="48"/>
      <c r="S36" s="156">
        <f>L36</f>
        <v>18.5</v>
      </c>
      <c r="T36" s="156"/>
      <c r="U36" s="65">
        <f>R36*S36</f>
        <v>0</v>
      </c>
      <c r="V36" s="51"/>
      <c r="W36" s="154" t="s">
        <v>124</v>
      </c>
      <c r="X36" s="155" t="s">
        <v>74</v>
      </c>
      <c r="Y36" s="48"/>
      <c r="Z36" s="156">
        <f t="shared" si="11"/>
        <v>18.5</v>
      </c>
      <c r="AA36" s="156"/>
      <c r="AB36" s="65">
        <f>Y36*Z36</f>
        <v>0</v>
      </c>
      <c r="AC36" s="51"/>
      <c r="AD36" s="160"/>
      <c r="AE36" s="90"/>
      <c r="AF36" s="90"/>
      <c r="AG36" s="90"/>
      <c r="AH36" s="81"/>
      <c r="AI36" s="208"/>
    </row>
    <row r="37" spans="2:35" s="161" customFormat="1" ht="16.5" customHeight="1">
      <c r="B37" s="154" t="s">
        <v>125</v>
      </c>
      <c r="C37" s="155"/>
      <c r="E37" s="156"/>
      <c r="F37" s="156"/>
      <c r="G37" s="67">
        <v>0</v>
      </c>
      <c r="I37" s="154" t="s">
        <v>155</v>
      </c>
      <c r="J37" s="155"/>
      <c r="N37" s="53"/>
      <c r="P37" s="154" t="s">
        <v>125</v>
      </c>
      <c r="Q37" s="155"/>
      <c r="T37" s="156"/>
      <c r="U37" s="67">
        <v>0</v>
      </c>
      <c r="V37" s="72"/>
      <c r="W37" s="154" t="s">
        <v>125</v>
      </c>
      <c r="X37" s="155"/>
      <c r="AA37" s="156"/>
      <c r="AB37" s="67">
        <v>0</v>
      </c>
      <c r="AD37" s="179" t="s">
        <v>130</v>
      </c>
      <c r="AE37" s="89">
        <f>G46</f>
        <v>12.5</v>
      </c>
      <c r="AF37" s="89">
        <f>N46</f>
        <v>50</v>
      </c>
      <c r="AG37" s="89">
        <f>U46</f>
        <v>50</v>
      </c>
      <c r="AH37" s="87">
        <f>AB46</f>
        <v>50</v>
      </c>
      <c r="AI37" s="208"/>
    </row>
    <row r="38" spans="2:35" s="161" customFormat="1" ht="16.5" customHeight="1">
      <c r="B38" s="154" t="s">
        <v>127</v>
      </c>
      <c r="C38" s="155" t="s">
        <v>131</v>
      </c>
      <c r="D38" s="54"/>
      <c r="E38" s="54">
        <f>'Prices Used in Budgets'!E28</f>
        <v>7.7499999999999999E-2</v>
      </c>
      <c r="F38" s="78">
        <f>SUM(G15:G37)/2</f>
        <v>79.62</v>
      </c>
      <c r="G38" s="68">
        <f>F38*E38</f>
        <v>6.1705500000000004</v>
      </c>
      <c r="I38" s="154" t="s">
        <v>127</v>
      </c>
      <c r="J38" s="155" t="s">
        <v>131</v>
      </c>
      <c r="K38" s="54"/>
      <c r="L38" s="54">
        <f>E38</f>
        <v>7.7499999999999999E-2</v>
      </c>
      <c r="M38" s="78">
        <f>SUM(N15:N37)/2</f>
        <v>153.875</v>
      </c>
      <c r="N38" s="68">
        <f>M38*L38</f>
        <v>11.9253125</v>
      </c>
      <c r="P38" s="154" t="s">
        <v>127</v>
      </c>
      <c r="Q38" s="155" t="s">
        <v>131</v>
      </c>
      <c r="R38" s="54"/>
      <c r="S38" s="54">
        <f>L38</f>
        <v>7.7499999999999999E-2</v>
      </c>
      <c r="T38" s="78">
        <f>SUM(U15:U37)/2</f>
        <v>92.382294230769219</v>
      </c>
      <c r="U38" s="103">
        <f>T38*S38</f>
        <v>7.1596278028846143</v>
      </c>
      <c r="V38" s="99"/>
      <c r="W38" s="154" t="s">
        <v>127</v>
      </c>
      <c r="X38" s="155" t="s">
        <v>131</v>
      </c>
      <c r="Y38" s="54"/>
      <c r="Z38" s="54">
        <f>S38</f>
        <v>7.7499999999999999E-2</v>
      </c>
      <c r="AA38" s="78">
        <f>SUM(AB15:AB37)/2</f>
        <v>128.27274230769231</v>
      </c>
      <c r="AB38" s="103">
        <f>AA38*Z38</f>
        <v>9.9411375288461539</v>
      </c>
      <c r="AD38" s="163"/>
      <c r="AE38" s="166"/>
      <c r="AF38" s="166"/>
      <c r="AG38" s="166"/>
      <c r="AH38" s="91"/>
      <c r="AI38" s="208"/>
    </row>
    <row r="39" spans="2:35" s="161" customFormat="1" ht="16.5" customHeight="1">
      <c r="B39" s="160" t="s">
        <v>129</v>
      </c>
      <c r="C39" s="155"/>
      <c r="F39" s="156"/>
      <c r="G39" s="65">
        <f>SUM(G15:G38)</f>
        <v>165.41055</v>
      </c>
      <c r="I39" s="160" t="s">
        <v>129</v>
      </c>
      <c r="J39" s="155"/>
      <c r="M39" s="156"/>
      <c r="N39" s="65">
        <f>SUM(N15:N38)</f>
        <v>319.67531250000002</v>
      </c>
      <c r="P39" s="160" t="s">
        <v>129</v>
      </c>
      <c r="Q39" s="155"/>
      <c r="T39" s="156"/>
      <c r="U39" s="65">
        <f>SUM(U15:U38)</f>
        <v>191.92421626442305</v>
      </c>
      <c r="V39" s="51"/>
      <c r="W39" s="160" t="s">
        <v>129</v>
      </c>
      <c r="X39" s="155"/>
      <c r="AA39" s="156"/>
      <c r="AB39" s="65">
        <f>SUM(AB15:AB38)</f>
        <v>266.48662214423075</v>
      </c>
      <c r="AD39" s="181" t="s">
        <v>132</v>
      </c>
      <c r="AE39" s="90">
        <f>AE34+AE37</f>
        <v>177.91055</v>
      </c>
      <c r="AF39" s="90">
        <f t="shared" ref="AF39:AH39" si="12">AF34+AF37</f>
        <v>369.67531250000002</v>
      </c>
      <c r="AG39" s="90">
        <f t="shared" si="12"/>
        <v>241.92421626442305</v>
      </c>
      <c r="AH39" s="92">
        <f t="shared" si="12"/>
        <v>316.48662214423075</v>
      </c>
      <c r="AI39" s="208"/>
    </row>
    <row r="40" spans="2:35" s="161" customFormat="1" ht="16.5" customHeight="1">
      <c r="B40" s="160"/>
      <c r="C40" s="155"/>
      <c r="D40" s="54"/>
      <c r="E40" s="54"/>
      <c r="F40" s="183"/>
      <c r="G40" s="79"/>
      <c r="I40" s="160"/>
      <c r="J40" s="155"/>
      <c r="K40" s="54"/>
      <c r="L40" s="54"/>
      <c r="M40" s="183"/>
      <c r="N40" s="79"/>
      <c r="P40" s="160"/>
      <c r="Q40" s="155"/>
      <c r="R40" s="54"/>
      <c r="S40" s="54"/>
      <c r="T40" s="183"/>
      <c r="U40" s="79"/>
      <c r="V40" s="100"/>
      <c r="W40" s="160"/>
      <c r="X40" s="155"/>
      <c r="Y40" s="54"/>
      <c r="Z40" s="54"/>
      <c r="AA40" s="183"/>
      <c r="AB40" s="79"/>
      <c r="AD40" s="181" t="s">
        <v>133</v>
      </c>
      <c r="AE40" s="90">
        <f>AE13-AE34</f>
        <v>-165.41055</v>
      </c>
      <c r="AF40" s="90">
        <f>AF13-AF34</f>
        <v>-267.67531250000002</v>
      </c>
      <c r="AG40" s="90">
        <f>AG13-AG34</f>
        <v>209.07578373557695</v>
      </c>
      <c r="AH40" s="92">
        <f>AH13-AH34</f>
        <v>285.51337785576925</v>
      </c>
      <c r="AI40" s="123"/>
    </row>
    <row r="41" spans="2:35" s="161" customFormat="1" ht="16.5" customHeight="1">
      <c r="B41" s="185" t="s">
        <v>130</v>
      </c>
      <c r="C41" s="155"/>
      <c r="D41" s="54"/>
      <c r="E41" s="54"/>
      <c r="F41" s="183"/>
      <c r="G41" s="79"/>
      <c r="I41" s="185" t="s">
        <v>130</v>
      </c>
      <c r="J41" s="155"/>
      <c r="K41" s="54"/>
      <c r="L41" s="54"/>
      <c r="M41" s="183"/>
      <c r="N41" s="79"/>
      <c r="P41" s="185" t="s">
        <v>130</v>
      </c>
      <c r="Q41" s="155"/>
      <c r="R41" s="54"/>
      <c r="S41" s="54"/>
      <c r="T41" s="183"/>
      <c r="U41" s="79"/>
      <c r="V41" s="100"/>
      <c r="W41" s="185" t="s">
        <v>130</v>
      </c>
      <c r="X41" s="155"/>
      <c r="Y41" s="54"/>
      <c r="Z41" s="54"/>
      <c r="AA41" s="183"/>
      <c r="AB41" s="79"/>
      <c r="AD41" s="184" t="s">
        <v>134</v>
      </c>
      <c r="AE41" s="96">
        <f>AE13-AE39</f>
        <v>-177.91055</v>
      </c>
      <c r="AF41" s="96">
        <f>AF13-AF39</f>
        <v>-317.67531250000002</v>
      </c>
      <c r="AG41" s="96">
        <f>AG13-AG39</f>
        <v>159.07578373557695</v>
      </c>
      <c r="AH41" s="91">
        <f>AH13-AH39</f>
        <v>235.51337785576925</v>
      </c>
      <c r="AI41" s="208"/>
    </row>
    <row r="42" spans="2:35" s="161" customFormat="1" ht="16.5" customHeight="1">
      <c r="B42" s="154" t="s">
        <v>135</v>
      </c>
      <c r="C42" s="155"/>
      <c r="D42" s="54"/>
      <c r="F42" s="183"/>
      <c r="G42" s="80">
        <v>0</v>
      </c>
      <c r="I42" s="154" t="s">
        <v>135</v>
      </c>
      <c r="J42" s="155"/>
      <c r="K42" s="54"/>
      <c r="M42" s="183"/>
      <c r="N42" s="80">
        <v>0</v>
      </c>
      <c r="P42" s="154" t="s">
        <v>135</v>
      </c>
      <c r="R42" s="54"/>
      <c r="T42" s="183"/>
      <c r="U42" s="80">
        <v>0</v>
      </c>
      <c r="V42" s="100"/>
      <c r="W42" s="154" t="s">
        <v>135</v>
      </c>
      <c r="X42" s="155"/>
      <c r="Y42" s="54"/>
      <c r="AA42" s="183"/>
      <c r="AB42" s="80">
        <v>0</v>
      </c>
      <c r="AF42" s="75"/>
      <c r="AG42" s="75"/>
      <c r="AH42" s="75"/>
      <c r="AI42" s="209"/>
    </row>
    <row r="43" spans="2:35" s="161" customFormat="1" ht="16.5" customHeight="1">
      <c r="B43" s="154" t="s">
        <v>136</v>
      </c>
      <c r="C43" s="155"/>
      <c r="D43" s="54"/>
      <c r="F43" s="183"/>
      <c r="G43" s="80">
        <v>0</v>
      </c>
      <c r="I43" s="154" t="s">
        <v>136</v>
      </c>
      <c r="J43" s="155"/>
      <c r="K43" s="54"/>
      <c r="M43" s="183"/>
      <c r="N43" s="80">
        <v>0</v>
      </c>
      <c r="P43" s="154" t="s">
        <v>136</v>
      </c>
      <c r="R43" s="54"/>
      <c r="T43" s="183"/>
      <c r="U43" s="80">
        <v>0</v>
      </c>
      <c r="V43" s="100"/>
      <c r="W43" s="154" t="s">
        <v>136</v>
      </c>
      <c r="X43" s="155"/>
      <c r="Y43" s="54"/>
      <c r="AA43" s="183"/>
      <c r="AB43" s="80">
        <v>0</v>
      </c>
      <c r="AF43" s="75"/>
      <c r="AG43" s="75"/>
      <c r="AH43" s="75"/>
      <c r="AI43" s="208"/>
    </row>
    <row r="44" spans="2:35" s="161" customFormat="1" ht="16.5" customHeight="1">
      <c r="B44" s="154" t="s">
        <v>137</v>
      </c>
      <c r="D44" s="54"/>
      <c r="F44" s="183"/>
      <c r="G44" s="80">
        <v>0</v>
      </c>
      <c r="I44" s="154" t="s">
        <v>137</v>
      </c>
      <c r="J44" s="155"/>
      <c r="K44" s="54"/>
      <c r="M44" s="183"/>
      <c r="N44" s="80">
        <v>0</v>
      </c>
      <c r="P44" s="154" t="s">
        <v>137</v>
      </c>
      <c r="R44" s="54"/>
      <c r="T44" s="183"/>
      <c r="U44" s="80">
        <v>0</v>
      </c>
      <c r="V44" s="100"/>
      <c r="W44" s="154" t="s">
        <v>137</v>
      </c>
      <c r="X44" s="155"/>
      <c r="Y44" s="54"/>
      <c r="AA44" s="183"/>
      <c r="AB44" s="80">
        <v>0</v>
      </c>
      <c r="AD44" s="123"/>
      <c r="AF44" s="75"/>
      <c r="AG44" s="75"/>
      <c r="AH44" s="75"/>
      <c r="AI44" s="208"/>
    </row>
    <row r="45" spans="2:35" s="161" customFormat="1" ht="16.5" customHeight="1">
      <c r="B45" s="154" t="s">
        <v>138</v>
      </c>
      <c r="D45" s="54"/>
      <c r="F45" s="183"/>
      <c r="G45" s="68">
        <f>'Prices Used in Budgets'!E30/4</f>
        <v>12.5</v>
      </c>
      <c r="I45" s="154" t="s">
        <v>138</v>
      </c>
      <c r="K45" s="54"/>
      <c r="M45" s="183"/>
      <c r="N45" s="68">
        <f>'Prices Used in Budgets'!E30</f>
        <v>50</v>
      </c>
      <c r="P45" s="154" t="s">
        <v>138</v>
      </c>
      <c r="R45" s="54"/>
      <c r="T45" s="183"/>
      <c r="U45" s="68">
        <f>N45</f>
        <v>50</v>
      </c>
      <c r="V45" s="100"/>
      <c r="W45" s="154" t="s">
        <v>138</v>
      </c>
      <c r="X45" s="155"/>
      <c r="Y45" s="54"/>
      <c r="AA45" s="183"/>
      <c r="AB45" s="68">
        <f>U45</f>
        <v>50</v>
      </c>
      <c r="AE45" s="123"/>
      <c r="AI45" s="208"/>
    </row>
    <row r="46" spans="2:35" s="161" customFormat="1" ht="16.5" customHeight="1">
      <c r="B46" s="160" t="s">
        <v>139</v>
      </c>
      <c r="D46" s="54"/>
      <c r="E46" s="54"/>
      <c r="F46" s="183"/>
      <c r="G46" s="81">
        <f>SUM(G42:G45)</f>
        <v>12.5</v>
      </c>
      <c r="I46" s="160" t="s">
        <v>139</v>
      </c>
      <c r="K46" s="54"/>
      <c r="L46" s="54"/>
      <c r="M46" s="183"/>
      <c r="N46" s="81">
        <f>SUM(N42:N45)</f>
        <v>50</v>
      </c>
      <c r="P46" s="160" t="s">
        <v>139</v>
      </c>
      <c r="R46" s="54"/>
      <c r="S46" s="54"/>
      <c r="T46" s="183"/>
      <c r="U46" s="81">
        <f>SUM(U42:U45)</f>
        <v>50</v>
      </c>
      <c r="V46" s="75"/>
      <c r="W46" s="160" t="s">
        <v>139</v>
      </c>
      <c r="Y46" s="54"/>
      <c r="Z46" s="54"/>
      <c r="AA46" s="183"/>
      <c r="AB46" s="81">
        <f>SUM(AB42:AB45)</f>
        <v>50</v>
      </c>
      <c r="AC46" s="75"/>
      <c r="AI46" s="208"/>
    </row>
    <row r="47" spans="2:35" s="161" customFormat="1" ht="16.5" customHeight="1">
      <c r="B47" s="160"/>
      <c r="D47" s="54"/>
      <c r="E47" s="54"/>
      <c r="F47" s="183"/>
      <c r="G47" s="81"/>
      <c r="I47" s="160"/>
      <c r="K47" s="54"/>
      <c r="L47" s="54"/>
      <c r="M47" s="182"/>
      <c r="N47" s="56"/>
      <c r="P47" s="160"/>
      <c r="R47" s="54"/>
      <c r="S47" s="54"/>
      <c r="T47" s="182"/>
      <c r="U47" s="56"/>
      <c r="V47" s="75"/>
      <c r="W47" s="160"/>
      <c r="Y47" s="54"/>
      <c r="Z47" s="54"/>
      <c r="AA47" s="182"/>
      <c r="AB47" s="56"/>
      <c r="AC47" s="75"/>
      <c r="AI47" s="208"/>
    </row>
    <row r="48" spans="2:35" s="161" customFormat="1" ht="16.5" customHeight="1">
      <c r="B48" s="187"/>
      <c r="C48" s="188"/>
      <c r="D48" s="57"/>
      <c r="E48" s="189" t="s">
        <v>140</v>
      </c>
      <c r="F48" s="210" t="s">
        <v>101</v>
      </c>
      <c r="G48" s="211"/>
      <c r="I48" s="187"/>
      <c r="J48" s="188"/>
      <c r="K48" s="57"/>
      <c r="L48" s="189" t="s">
        <v>140</v>
      </c>
      <c r="M48" s="189" t="s">
        <v>101</v>
      </c>
      <c r="N48" s="191"/>
      <c r="P48" s="187"/>
      <c r="Q48" s="188"/>
      <c r="R48" s="57"/>
      <c r="S48" s="189" t="s">
        <v>140</v>
      </c>
      <c r="T48" s="189" t="s">
        <v>101</v>
      </c>
      <c r="U48" s="191"/>
      <c r="W48" s="187"/>
      <c r="X48" s="188"/>
      <c r="Y48" s="57"/>
      <c r="Z48" s="189" t="s">
        <v>140</v>
      </c>
      <c r="AA48" s="189" t="s">
        <v>101</v>
      </c>
      <c r="AB48" s="191"/>
      <c r="AI48" s="208"/>
    </row>
    <row r="49" spans="2:35" s="161" customFormat="1" ht="16.5" customHeight="1">
      <c r="B49" s="169"/>
      <c r="C49" s="192" t="s">
        <v>132</v>
      </c>
      <c r="D49" s="171"/>
      <c r="E49" s="58" t="str">
        <f>IF(G12=0,"",(G39+G46)/(SUM(D9:D10,(D11*0.4))))</f>
        <v/>
      </c>
      <c r="F49" s="82">
        <f>SUM(G39,G46)</f>
        <v>177.91055</v>
      </c>
      <c r="G49" s="195"/>
      <c r="I49" s="169"/>
      <c r="J49" s="192" t="s">
        <v>132</v>
      </c>
      <c r="K49" s="171"/>
      <c r="L49" s="82">
        <f>(N39+N46)/(SUM(K9:K10,(K11*0.4)))</f>
        <v>462.09414062500002</v>
      </c>
      <c r="M49" s="82">
        <f>SUM(N39,N46)</f>
        <v>369.67531250000002</v>
      </c>
      <c r="N49" s="212"/>
      <c r="P49" s="169"/>
      <c r="Q49" s="192" t="s">
        <v>132</v>
      </c>
      <c r="R49" s="171"/>
      <c r="S49" s="82">
        <f>(U39+U46)/(SUM(R9:R10,(R11*0.4)))</f>
        <v>71.154181254242076</v>
      </c>
      <c r="T49" s="82">
        <f>SUM(U39,U46)</f>
        <v>241.92421626442305</v>
      </c>
      <c r="U49" s="213"/>
      <c r="W49" s="169"/>
      <c r="X49" s="192" t="s">
        <v>132</v>
      </c>
      <c r="Y49" s="171"/>
      <c r="Z49" s="82">
        <f>(AB39+AB46)/(SUM(Y9:Y10,(Y11*0.4)))</f>
        <v>65.93471294671474</v>
      </c>
      <c r="AA49" s="82">
        <f>SUM(AB39,AB46)</f>
        <v>316.48662214423075</v>
      </c>
      <c r="AB49" s="212"/>
      <c r="AI49" s="208"/>
    </row>
    <row r="50" spans="2:35" s="161" customFormat="1" ht="16.5" customHeight="1">
      <c r="B50" s="168"/>
      <c r="C50" s="181" t="s">
        <v>133</v>
      </c>
      <c r="E50" s="51" t="str">
        <f>IF(G12=0,"",(G12-G39)/SUM(D9:D10,D11*0.4))</f>
        <v/>
      </c>
      <c r="F50" s="83">
        <f>G12-G39</f>
        <v>-165.41055</v>
      </c>
      <c r="G50" s="174"/>
      <c r="I50" s="168"/>
      <c r="J50" s="181" t="s">
        <v>133</v>
      </c>
      <c r="L50" s="83">
        <f>(N12-N39)/SUM(K9:K10,K11*0.4)</f>
        <v>-334.59414062500002</v>
      </c>
      <c r="M50" s="83">
        <f>N12-N39</f>
        <v>-267.67531250000002</v>
      </c>
      <c r="N50" s="214"/>
      <c r="P50" s="168"/>
      <c r="Q50" s="181" t="s">
        <v>133</v>
      </c>
      <c r="S50" s="83">
        <f>(U12-U39)/SUM(R9:R10,R11*0.4)</f>
        <v>61.492877569287337</v>
      </c>
      <c r="T50" s="83">
        <f>U12-U39</f>
        <v>209.07578373557695</v>
      </c>
      <c r="U50" s="215"/>
      <c r="W50" s="168"/>
      <c r="X50" s="181" t="s">
        <v>133</v>
      </c>
      <c r="Z50" s="83">
        <f>(AB12-AB39)/SUM(Y9:Y10,Y11*0.4)</f>
        <v>59.481953719951932</v>
      </c>
      <c r="AA50" s="83">
        <f>AB12-AB39</f>
        <v>285.51337785576925</v>
      </c>
      <c r="AB50" s="214"/>
    </row>
    <row r="51" spans="2:35" s="161" customFormat="1" ht="16.5" customHeight="1">
      <c r="B51" s="196"/>
      <c r="C51" s="184" t="s">
        <v>134</v>
      </c>
      <c r="D51" s="165"/>
      <c r="E51" s="59" t="str">
        <f>IF(G12=0,"",(G12-G39-G46)/SUM(D9:D10,D11*0.4))</f>
        <v/>
      </c>
      <c r="F51" s="84">
        <f>G12-F49</f>
        <v>-177.91055</v>
      </c>
      <c r="G51" s="199"/>
      <c r="I51" s="196"/>
      <c r="J51" s="184" t="s">
        <v>134</v>
      </c>
      <c r="K51" s="165"/>
      <c r="L51" s="84">
        <f>(N12-N39-N46)/SUM(K9:K10,K11*0.4)</f>
        <v>-397.09414062500002</v>
      </c>
      <c r="M51" s="84">
        <f>N12-M49</f>
        <v>-317.67531250000002</v>
      </c>
      <c r="N51" s="216"/>
      <c r="P51" s="196"/>
      <c r="Q51" s="184" t="s">
        <v>134</v>
      </c>
      <c r="R51" s="165"/>
      <c r="S51" s="84">
        <f>(U12-U39-U46)/SUM(R9:R10,R11*0.4)</f>
        <v>46.786995216346163</v>
      </c>
      <c r="T51" s="84">
        <f>U12-T49</f>
        <v>159.07578373557695</v>
      </c>
      <c r="U51" s="217"/>
      <c r="W51" s="196"/>
      <c r="X51" s="184" t="s">
        <v>134</v>
      </c>
      <c r="Y51" s="165"/>
      <c r="Z51" s="84">
        <f>(AB12-AB39-AB46)/SUM(Y9:Y10,Y11*0.4)</f>
        <v>49.06528705328526</v>
      </c>
      <c r="AA51" s="84">
        <f>AB12-AA49</f>
        <v>235.51337785576925</v>
      </c>
      <c r="AB51" s="216"/>
    </row>
    <row r="52" spans="2:35">
      <c r="I52" s="200" t="s">
        <v>141</v>
      </c>
      <c r="K52" s="43"/>
      <c r="L52" s="43"/>
      <c r="P52" s="200" t="s">
        <v>142</v>
      </c>
      <c r="W52" s="200" t="s">
        <v>142</v>
      </c>
    </row>
    <row r="53" spans="2:35">
      <c r="I53" s="200" t="s">
        <v>143</v>
      </c>
      <c r="K53" s="43"/>
      <c r="L53" s="43"/>
      <c r="P53" s="200" t="s">
        <v>144</v>
      </c>
      <c r="W53" s="200" t="s">
        <v>144</v>
      </c>
    </row>
    <row r="54" spans="2:35">
      <c r="I54" s="200" t="s">
        <v>145</v>
      </c>
      <c r="K54" s="43"/>
      <c r="L54" s="43"/>
    </row>
    <row r="55" spans="2:35">
      <c r="I55" s="127"/>
      <c r="J55" s="159"/>
      <c r="K55" s="47"/>
      <c r="L55" s="43"/>
      <c r="M55" s="159"/>
      <c r="N55" s="159"/>
    </row>
    <row r="56" spans="2:35">
      <c r="I56" s="159"/>
      <c r="M56" s="47"/>
      <c r="N56" s="47"/>
    </row>
    <row r="57" spans="2:35">
      <c r="I57" s="26"/>
      <c r="J57" s="201"/>
      <c r="K57" s="201"/>
      <c r="L57" s="202"/>
      <c r="AB57" s="159"/>
      <c r="AC57" s="159"/>
      <c r="AI57" s="159"/>
    </row>
    <row r="58" spans="2:35" s="159" customFormat="1">
      <c r="B58" s="128"/>
      <c r="C58" s="128"/>
      <c r="D58" s="128"/>
      <c r="E58" s="128"/>
      <c r="F58" s="128"/>
      <c r="G58" s="128"/>
      <c r="H58" s="128"/>
      <c r="I58" s="26"/>
      <c r="J58" s="47"/>
      <c r="M58" s="202"/>
      <c r="N58" s="202"/>
      <c r="AB58" s="128"/>
      <c r="AC58" s="128"/>
      <c r="AD58" s="128"/>
      <c r="AE58" s="128"/>
      <c r="AF58" s="128"/>
      <c r="AG58" s="128"/>
      <c r="AH58" s="128"/>
      <c r="AI58" s="128"/>
    </row>
    <row r="59" spans="2:35">
      <c r="AF59" s="159"/>
      <c r="AG59" s="159"/>
      <c r="AH59" s="159"/>
    </row>
    <row r="60" spans="2:35">
      <c r="B60" s="122"/>
      <c r="C60" s="122"/>
      <c r="D60" s="122"/>
      <c r="E60" s="122"/>
      <c r="F60" s="122"/>
      <c r="G60" s="130"/>
      <c r="I60" s="159"/>
      <c r="M60" s="47"/>
      <c r="N60" s="47"/>
    </row>
    <row r="61" spans="2:35">
      <c r="B61" s="122"/>
      <c r="C61" s="122"/>
      <c r="D61" s="122"/>
      <c r="E61" s="122"/>
      <c r="F61" s="122"/>
      <c r="G61" s="122"/>
      <c r="I61" s="127"/>
      <c r="K61" s="44"/>
      <c r="L61" s="122"/>
      <c r="M61" s="133"/>
      <c r="N61" s="133"/>
    </row>
    <row r="62" spans="2:35">
      <c r="B62" s="122"/>
      <c r="C62" s="122"/>
      <c r="D62" s="122"/>
      <c r="E62" s="122"/>
      <c r="F62" s="122"/>
      <c r="G62" s="122"/>
      <c r="I62" s="186"/>
      <c r="K62" s="44"/>
      <c r="L62" s="122"/>
      <c r="M62" s="133"/>
      <c r="N62" s="133"/>
    </row>
    <row r="63" spans="2:35">
      <c r="B63" s="122"/>
      <c r="C63" s="201"/>
      <c r="D63" s="122"/>
      <c r="E63" s="130"/>
      <c r="F63" s="130"/>
      <c r="G63" s="122"/>
      <c r="I63" s="26"/>
      <c r="K63" s="44"/>
      <c r="L63" s="122"/>
      <c r="M63" s="122"/>
      <c r="N63" s="122"/>
    </row>
    <row r="64" spans="2:35">
      <c r="B64" s="122"/>
      <c r="C64" s="201"/>
      <c r="D64" s="122"/>
      <c r="E64" s="130"/>
      <c r="F64" s="130"/>
      <c r="G64" s="130"/>
      <c r="I64" s="26"/>
      <c r="K64" s="44"/>
      <c r="L64" s="122"/>
      <c r="M64" s="122"/>
      <c r="N64" s="122"/>
    </row>
    <row r="65" spans="7:14">
      <c r="G65" s="130"/>
      <c r="I65" s="26"/>
      <c r="K65" s="44"/>
      <c r="L65" s="122"/>
      <c r="M65" s="122"/>
      <c r="N65" s="122"/>
    </row>
    <row r="66" spans="7:14">
      <c r="I66" s="26"/>
      <c r="K66" s="44"/>
      <c r="L66" s="122"/>
      <c r="M66" s="133"/>
      <c r="N66" s="133"/>
    </row>
    <row r="67" spans="7:14">
      <c r="I67" s="127"/>
      <c r="K67" s="44"/>
      <c r="L67" s="122"/>
      <c r="M67" s="122"/>
      <c r="N67" s="122"/>
    </row>
    <row r="68" spans="7:14">
      <c r="I68" s="173"/>
      <c r="K68" s="44"/>
      <c r="L68" s="122"/>
      <c r="M68" s="46"/>
      <c r="N68" s="46"/>
    </row>
    <row r="70" spans="7:14">
      <c r="I70" s="159"/>
      <c r="M70" s="47"/>
      <c r="N70" s="47"/>
    </row>
    <row r="89" spans="8:14">
      <c r="H89" s="159"/>
    </row>
    <row r="94" spans="8:14">
      <c r="I94" s="159"/>
      <c r="J94" s="159"/>
      <c r="K94" s="159"/>
      <c r="L94" s="159"/>
      <c r="M94" s="159"/>
      <c r="N94" s="159"/>
    </row>
  </sheetData>
  <sheetProtection sheet="1" objects="1" scenarios="1"/>
  <protectedRanges>
    <protectedRange algorithmName="SHA-512" hashValue="tB7os3uymNmRWrw2Zp9bBs8FfBTWS1ypsCBmNgzB6WNzQsjE3AcqPj2RGXzOoGnhYttavSwMiUIwiEbcyF8yzw==" saltValue="VhIhAO7qVykFl0IYTHtqBg==" spinCount="100000" sqref="E16:E19" name="Year 1"/>
    <protectedRange algorithmName="SHA-512" hashValue="tB7os3uymNmRWrw2Zp9bBs8FfBTWS1ypsCBmNgzB6WNzQsjE3AcqPj2RGXzOoGnhYttavSwMiUIwiEbcyF8yzw==" saltValue="VhIhAO7qVykFl0IYTHtqBg==" spinCount="100000" sqref="L16:L19" name="Year 1_1"/>
    <protectedRange algorithmName="SHA-512" hashValue="tB7os3uymNmRWrw2Zp9bBs8FfBTWS1ypsCBmNgzB6WNzQsjE3AcqPj2RGXzOoGnhYttavSwMiUIwiEbcyF8yzw==" saltValue="VhIhAO7qVykFl0IYTHtqBg==" spinCount="100000" sqref="S16:S19" name="Year 1_2"/>
    <protectedRange algorithmName="SHA-512" hashValue="tB7os3uymNmRWrw2Zp9bBs8FfBTWS1ypsCBmNgzB6WNzQsjE3AcqPj2RGXzOoGnhYttavSwMiUIwiEbcyF8yzw==" saltValue="VhIhAO7qVykFl0IYTHtqBg==" spinCount="100000" sqref="Z16:Z19" name="Year 1_3"/>
    <protectedRange algorithmName="SHA-512" hashValue="tB7os3uymNmRWrw2Zp9bBs8FfBTWS1ypsCBmNgzB6WNzQsjE3AcqPj2RGXzOoGnhYttavSwMiUIwiEbcyF8yzw==" saltValue="VhIhAO7qVykFl0IYTHtqBg==" spinCount="100000" sqref="B16:B19" name="Year 1_4"/>
    <protectedRange algorithmName="SHA-512" hashValue="tB7os3uymNmRWrw2Zp9bBs8FfBTWS1ypsCBmNgzB6WNzQsjE3AcqPj2RGXzOoGnhYttavSwMiUIwiEbcyF8yzw==" saltValue="VhIhAO7qVykFl0IYTHtqBg==" spinCount="100000" sqref="I16:I19 P16:P19 W16:W19" name="Year 1_5"/>
    <protectedRange algorithmName="SHA-512" hashValue="tB7os3uymNmRWrw2Zp9bBs8FfBTWS1ypsCBmNgzB6WNzQsjE3AcqPj2RGXzOoGnhYttavSwMiUIwiEbcyF8yzw==" saltValue="VhIhAO7qVykFl0IYTHtqBg==" spinCount="100000" sqref="P27:P28" name="Year 1_6"/>
    <protectedRange algorithmName="SHA-512" hashValue="tB7os3uymNmRWrw2Zp9bBs8FfBTWS1ypsCBmNgzB6WNzQsjE3AcqPj2RGXzOoGnhYttavSwMiUIwiEbcyF8yzw==" saltValue="VhIhAO7qVykFl0IYTHtqBg==" spinCount="100000" sqref="W27:W28" name="Year 1_7"/>
    <protectedRange algorithmName="SHA-512" hashValue="tB7os3uymNmRWrw2Zp9bBs8FfBTWS1ypsCBmNgzB6WNzQsjE3AcqPj2RGXzOoGnhYttavSwMiUIwiEbcyF8yzw==" saltValue="VhIhAO7qVykFl0IYTHtqBg==" spinCount="100000" sqref="I27:I28" name="Year 1_8"/>
    <protectedRange algorithmName="SHA-512" hashValue="tB7os3uymNmRWrw2Zp9bBs8FfBTWS1ypsCBmNgzB6WNzQsjE3AcqPj2RGXzOoGnhYttavSwMiUIwiEbcyF8yzw==" saltValue="VhIhAO7qVykFl0IYTHtqBg==" spinCount="100000" sqref="B27:B28" name="Year 1_9"/>
    <protectedRange algorithmName="SHA-512" hashValue="tB7os3uymNmRWrw2Zp9bBs8FfBTWS1ypsCBmNgzB6WNzQsjE3AcqPj2RGXzOoGnhYttavSwMiUIwiEbcyF8yzw==" saltValue="VhIhAO7qVykFl0IYTHtqBg==" spinCount="100000" sqref="E27:E28" name="Year 1_10"/>
    <protectedRange algorithmName="SHA-512" hashValue="tB7os3uymNmRWrw2Zp9bBs8FfBTWS1ypsCBmNgzB6WNzQsjE3AcqPj2RGXzOoGnhYttavSwMiUIwiEbcyF8yzw==" saltValue="VhIhAO7qVykFl0IYTHtqBg==" spinCount="100000" sqref="L27:L28" name="Year 1_11"/>
    <protectedRange algorithmName="SHA-512" hashValue="tB7os3uymNmRWrw2Zp9bBs8FfBTWS1ypsCBmNgzB6WNzQsjE3AcqPj2RGXzOoGnhYttavSwMiUIwiEbcyF8yzw==" saltValue="VhIhAO7qVykFl0IYTHtqBg==" spinCount="100000" sqref="S27:S28" name="Year 1_12"/>
    <protectedRange algorithmName="SHA-512" hashValue="tB7os3uymNmRWrw2Zp9bBs8FfBTWS1ypsCBmNgzB6WNzQsjE3AcqPj2RGXzOoGnhYttavSwMiUIwiEbcyF8yzw==" saltValue="VhIhAO7qVykFl0IYTHtqBg==" spinCount="100000" sqref="Z27:Z28" name="Year 1_13"/>
  </protectedRanges>
  <mergeCells count="16">
    <mergeCell ref="AD5:AH5"/>
    <mergeCell ref="B4:G4"/>
    <mergeCell ref="I4:N4"/>
    <mergeCell ref="P4:U4"/>
    <mergeCell ref="W4:AB4"/>
    <mergeCell ref="AD4:AH4"/>
    <mergeCell ref="AD7:AD8"/>
    <mergeCell ref="AE7:AE8"/>
    <mergeCell ref="AF7:AF8"/>
    <mergeCell ref="AG7:AG8"/>
    <mergeCell ref="AH7:AH8"/>
    <mergeCell ref="B6:G6"/>
    <mergeCell ref="I6:N6"/>
    <mergeCell ref="P6:U6"/>
    <mergeCell ref="W6:AB6"/>
    <mergeCell ref="AD6:AH6"/>
  </mergeCells>
  <pageMargins left="0.7" right="0.7" top="0.75" bottom="0.75" header="0.3" footer="0.3"/>
  <pageSetup scale="85" orientation="portrait" r:id="rId1"/>
  <ignoredErrors>
    <ignoredError sqref="AE28:AG28" formula="1"/>
    <ignoredError sqref="E34:E35 L34:L35 S34:S35 Z34:Z35" unlockedFormula="1"/>
    <ignoredError sqref="AB29"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E5FA52BA-75E5-4B23-9E38-B7DA04A3DFDA}">
          <x14:formula1>
            <xm:f>'Prices Used in Budgets'!$C$6:$C$12</xm:f>
          </x14:formula1>
          <xm:sqref>W16:W19 B16:B19 I16:I19 P16:P19</xm:sqref>
        </x14:dataValidation>
        <x14:dataValidation type="list" allowBlank="1" showInputMessage="1" showErrorMessage="1" xr:uid="{F5D4CAC6-2D3E-4969-8C46-9B1B14F93B99}">
          <x14:formula1>
            <xm:f>'Prices Used in Budgets'!$C$18:$C$20</xm:f>
          </x14:formula1>
          <xm:sqref>W27:W28 I27:I28 B27:B28 P27:P28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E1B79-7285-4F21-84DE-8BC32F7F3C7B}">
  <dimension ref="B1:AK94"/>
  <sheetViews>
    <sheetView topLeftCell="Z6" zoomScale="140" zoomScaleNormal="140" workbookViewId="0">
      <selection activeCell="AE24" sqref="AE24"/>
    </sheetView>
  </sheetViews>
  <sheetFormatPr defaultRowHeight="14.25"/>
  <cols>
    <col min="1" max="1" width="2.625" style="128" customWidth="1"/>
    <col min="2" max="2" width="32.625" style="128" customWidth="1"/>
    <col min="3" max="6" width="10.625" style="128" customWidth="1"/>
    <col min="7" max="7" width="14.625" style="128" customWidth="1"/>
    <col min="8" max="8" width="2.625" style="128" customWidth="1"/>
    <col min="9" max="9" width="34" style="128" customWidth="1"/>
    <col min="10" max="13" width="10.625" style="128" customWidth="1"/>
    <col min="14" max="14" width="14.625" style="128" customWidth="1"/>
    <col min="15" max="15" width="2.625" style="128" customWidth="1"/>
    <col min="16" max="16" width="32.625" style="128" customWidth="1"/>
    <col min="17" max="20" width="10.625" style="128" customWidth="1"/>
    <col min="21" max="21" width="14.625" style="128" customWidth="1"/>
    <col min="22" max="22" width="2.625" style="128" customWidth="1"/>
    <col min="23" max="23" width="32.625" style="128" customWidth="1"/>
    <col min="24" max="27" width="10.625" style="128" customWidth="1"/>
    <col min="28" max="28" width="14.625" style="128" customWidth="1"/>
    <col min="29" max="29" width="2.625" style="128" customWidth="1"/>
    <col min="30" max="30" width="32.875" style="128" customWidth="1"/>
    <col min="31" max="34" width="16.625" style="128" customWidth="1"/>
    <col min="35" max="35" width="2.625" style="128" customWidth="1"/>
    <col min="36" max="36" width="9" style="128"/>
    <col min="37" max="251" width="8" style="128"/>
    <col min="252" max="252" width="28.125" style="128" customWidth="1"/>
    <col min="253" max="253" width="8.125" style="128" customWidth="1"/>
    <col min="254" max="254" width="9.125" style="128" customWidth="1"/>
    <col min="255" max="255" width="9.75" style="128" customWidth="1"/>
    <col min="256" max="256" width="11.125" style="128" customWidth="1"/>
    <col min="257" max="257" width="10.375" style="128" customWidth="1"/>
    <col min="258" max="258" width="10.5" style="128" customWidth="1"/>
    <col min="259" max="507" width="8" style="128"/>
    <col min="508" max="508" width="28.125" style="128" customWidth="1"/>
    <col min="509" max="509" width="8.125" style="128" customWidth="1"/>
    <col min="510" max="510" width="9.125" style="128" customWidth="1"/>
    <col min="511" max="511" width="9.75" style="128" customWidth="1"/>
    <col min="512" max="512" width="11.125" style="128" customWidth="1"/>
    <col min="513" max="513" width="10.375" style="128" customWidth="1"/>
    <col min="514" max="514" width="10.5" style="128" customWidth="1"/>
    <col min="515" max="763" width="8" style="128"/>
    <col min="764" max="764" width="28.125" style="128" customWidth="1"/>
    <col min="765" max="765" width="8.125" style="128" customWidth="1"/>
    <col min="766" max="766" width="9.125" style="128" customWidth="1"/>
    <col min="767" max="767" width="9.75" style="128" customWidth="1"/>
    <col min="768" max="768" width="11.125" style="128" customWidth="1"/>
    <col min="769" max="769" width="10.375" style="128" customWidth="1"/>
    <col min="770" max="770" width="10.5" style="128" customWidth="1"/>
    <col min="771" max="1019" width="8" style="128"/>
    <col min="1020" max="1020" width="28.125" style="128" customWidth="1"/>
    <col min="1021" max="1021" width="8.125" style="128" customWidth="1"/>
    <col min="1022" max="1022" width="9.125" style="128" customWidth="1"/>
    <col min="1023" max="1023" width="9.75" style="128" customWidth="1"/>
    <col min="1024" max="1024" width="11.125" style="128" customWidth="1"/>
    <col min="1025" max="1025" width="10.375" style="128" customWidth="1"/>
    <col min="1026" max="1026" width="10.5" style="128" customWidth="1"/>
    <col min="1027" max="1275" width="8" style="128"/>
    <col min="1276" max="1276" width="28.125" style="128" customWidth="1"/>
    <col min="1277" max="1277" width="8.125" style="128" customWidth="1"/>
    <col min="1278" max="1278" width="9.125" style="128" customWidth="1"/>
    <col min="1279" max="1279" width="9.75" style="128" customWidth="1"/>
    <col min="1280" max="1280" width="11.125" style="128" customWidth="1"/>
    <col min="1281" max="1281" width="10.375" style="128" customWidth="1"/>
    <col min="1282" max="1282" width="10.5" style="128" customWidth="1"/>
    <col min="1283" max="1531" width="8" style="128"/>
    <col min="1532" max="1532" width="28.125" style="128" customWidth="1"/>
    <col min="1533" max="1533" width="8.125" style="128" customWidth="1"/>
    <col min="1534" max="1534" width="9.125" style="128" customWidth="1"/>
    <col min="1535" max="1535" width="9.75" style="128" customWidth="1"/>
    <col min="1536" max="1536" width="11.125" style="128" customWidth="1"/>
    <col min="1537" max="1537" width="10.375" style="128" customWidth="1"/>
    <col min="1538" max="1538" width="10.5" style="128" customWidth="1"/>
    <col min="1539" max="1787" width="8" style="128"/>
    <col min="1788" max="1788" width="28.125" style="128" customWidth="1"/>
    <col min="1789" max="1789" width="8.125" style="128" customWidth="1"/>
    <col min="1790" max="1790" width="9.125" style="128" customWidth="1"/>
    <col min="1791" max="1791" width="9.75" style="128" customWidth="1"/>
    <col min="1792" max="1792" width="11.125" style="128" customWidth="1"/>
    <col min="1793" max="1793" width="10.375" style="128" customWidth="1"/>
    <col min="1794" max="1794" width="10.5" style="128" customWidth="1"/>
    <col min="1795" max="2043" width="8" style="128"/>
    <col min="2044" max="2044" width="28.125" style="128" customWidth="1"/>
    <col min="2045" max="2045" width="8.125" style="128" customWidth="1"/>
    <col min="2046" max="2046" width="9.125" style="128" customWidth="1"/>
    <col min="2047" max="2047" width="9.75" style="128" customWidth="1"/>
    <col min="2048" max="2048" width="11.125" style="128" customWidth="1"/>
    <col min="2049" max="2049" width="10.375" style="128" customWidth="1"/>
    <col min="2050" max="2050" width="10.5" style="128" customWidth="1"/>
    <col min="2051" max="2299" width="8" style="128"/>
    <col min="2300" max="2300" width="28.125" style="128" customWidth="1"/>
    <col min="2301" max="2301" width="8.125" style="128" customWidth="1"/>
    <col min="2302" max="2302" width="9.125" style="128" customWidth="1"/>
    <col min="2303" max="2303" width="9.75" style="128" customWidth="1"/>
    <col min="2304" max="2304" width="11.125" style="128" customWidth="1"/>
    <col min="2305" max="2305" width="10.375" style="128" customWidth="1"/>
    <col min="2306" max="2306" width="10.5" style="128" customWidth="1"/>
    <col min="2307" max="2555" width="8" style="128"/>
    <col min="2556" max="2556" width="28.125" style="128" customWidth="1"/>
    <col min="2557" max="2557" width="8.125" style="128" customWidth="1"/>
    <col min="2558" max="2558" width="9.125" style="128" customWidth="1"/>
    <col min="2559" max="2559" width="9.75" style="128" customWidth="1"/>
    <col min="2560" max="2560" width="11.125" style="128" customWidth="1"/>
    <col min="2561" max="2561" width="10.375" style="128" customWidth="1"/>
    <col min="2562" max="2562" width="10.5" style="128" customWidth="1"/>
    <col min="2563" max="2811" width="8" style="128"/>
    <col min="2812" max="2812" width="28.125" style="128" customWidth="1"/>
    <col min="2813" max="2813" width="8.125" style="128" customWidth="1"/>
    <col min="2814" max="2814" width="9.125" style="128" customWidth="1"/>
    <col min="2815" max="2815" width="9.75" style="128" customWidth="1"/>
    <col min="2816" max="2816" width="11.125" style="128" customWidth="1"/>
    <col min="2817" max="2817" width="10.375" style="128" customWidth="1"/>
    <col min="2818" max="2818" width="10.5" style="128" customWidth="1"/>
    <col min="2819" max="3067" width="8" style="128"/>
    <col min="3068" max="3068" width="28.125" style="128" customWidth="1"/>
    <col min="3069" max="3069" width="8.125" style="128" customWidth="1"/>
    <col min="3070" max="3070" width="9.125" style="128" customWidth="1"/>
    <col min="3071" max="3071" width="9.75" style="128" customWidth="1"/>
    <col min="3072" max="3072" width="11.125" style="128" customWidth="1"/>
    <col min="3073" max="3073" width="10.375" style="128" customWidth="1"/>
    <col min="3074" max="3074" width="10.5" style="128" customWidth="1"/>
    <col min="3075" max="3323" width="8" style="128"/>
    <col min="3324" max="3324" width="28.125" style="128" customWidth="1"/>
    <col min="3325" max="3325" width="8.125" style="128" customWidth="1"/>
    <col min="3326" max="3326" width="9.125" style="128" customWidth="1"/>
    <col min="3327" max="3327" width="9.75" style="128" customWidth="1"/>
    <col min="3328" max="3328" width="11.125" style="128" customWidth="1"/>
    <col min="3329" max="3329" width="10.375" style="128" customWidth="1"/>
    <col min="3330" max="3330" width="10.5" style="128" customWidth="1"/>
    <col min="3331" max="3579" width="8" style="128"/>
    <col min="3580" max="3580" width="28.125" style="128" customWidth="1"/>
    <col min="3581" max="3581" width="8.125" style="128" customWidth="1"/>
    <col min="3582" max="3582" width="9.125" style="128" customWidth="1"/>
    <col min="3583" max="3583" width="9.75" style="128" customWidth="1"/>
    <col min="3584" max="3584" width="11.125" style="128" customWidth="1"/>
    <col min="3585" max="3585" width="10.375" style="128" customWidth="1"/>
    <col min="3586" max="3586" width="10.5" style="128" customWidth="1"/>
    <col min="3587" max="3835" width="8" style="128"/>
    <col min="3836" max="3836" width="28.125" style="128" customWidth="1"/>
    <col min="3837" max="3837" width="8.125" style="128" customWidth="1"/>
    <col min="3838" max="3838" width="9.125" style="128" customWidth="1"/>
    <col min="3839" max="3839" width="9.75" style="128" customWidth="1"/>
    <col min="3840" max="3840" width="11.125" style="128" customWidth="1"/>
    <col min="3841" max="3841" width="10.375" style="128" customWidth="1"/>
    <col min="3842" max="3842" width="10.5" style="128" customWidth="1"/>
    <col min="3843" max="4091" width="8" style="128"/>
    <col min="4092" max="4092" width="28.125" style="128" customWidth="1"/>
    <col min="4093" max="4093" width="8.125" style="128" customWidth="1"/>
    <col min="4094" max="4094" width="9.125" style="128" customWidth="1"/>
    <col min="4095" max="4095" width="9.75" style="128" customWidth="1"/>
    <col min="4096" max="4096" width="11.125" style="128" customWidth="1"/>
    <col min="4097" max="4097" width="10.375" style="128" customWidth="1"/>
    <col min="4098" max="4098" width="10.5" style="128" customWidth="1"/>
    <col min="4099" max="4347" width="8" style="128"/>
    <col min="4348" max="4348" width="28.125" style="128" customWidth="1"/>
    <col min="4349" max="4349" width="8.125" style="128" customWidth="1"/>
    <col min="4350" max="4350" width="9.125" style="128" customWidth="1"/>
    <col min="4351" max="4351" width="9.75" style="128" customWidth="1"/>
    <col min="4352" max="4352" width="11.125" style="128" customWidth="1"/>
    <col min="4353" max="4353" width="10.375" style="128" customWidth="1"/>
    <col min="4354" max="4354" width="10.5" style="128" customWidth="1"/>
    <col min="4355" max="4603" width="8" style="128"/>
    <col min="4604" max="4604" width="28.125" style="128" customWidth="1"/>
    <col min="4605" max="4605" width="8.125" style="128" customWidth="1"/>
    <col min="4606" max="4606" width="9.125" style="128" customWidth="1"/>
    <col min="4607" max="4607" width="9.75" style="128" customWidth="1"/>
    <col min="4608" max="4608" width="11.125" style="128" customWidth="1"/>
    <col min="4609" max="4609" width="10.375" style="128" customWidth="1"/>
    <col min="4610" max="4610" width="10.5" style="128" customWidth="1"/>
    <col min="4611" max="4859" width="8" style="128"/>
    <col min="4860" max="4860" width="28.125" style="128" customWidth="1"/>
    <col min="4861" max="4861" width="8.125" style="128" customWidth="1"/>
    <col min="4862" max="4862" width="9.125" style="128" customWidth="1"/>
    <col min="4863" max="4863" width="9.75" style="128" customWidth="1"/>
    <col min="4864" max="4864" width="11.125" style="128" customWidth="1"/>
    <col min="4865" max="4865" width="10.375" style="128" customWidth="1"/>
    <col min="4866" max="4866" width="10.5" style="128" customWidth="1"/>
    <col min="4867" max="5115" width="8" style="128"/>
    <col min="5116" max="5116" width="28.125" style="128" customWidth="1"/>
    <col min="5117" max="5117" width="8.125" style="128" customWidth="1"/>
    <col min="5118" max="5118" width="9.125" style="128" customWidth="1"/>
    <col min="5119" max="5119" width="9.75" style="128" customWidth="1"/>
    <col min="5120" max="5120" width="11.125" style="128" customWidth="1"/>
    <col min="5121" max="5121" width="10.375" style="128" customWidth="1"/>
    <col min="5122" max="5122" width="10.5" style="128" customWidth="1"/>
    <col min="5123" max="5371" width="8" style="128"/>
    <col min="5372" max="5372" width="28.125" style="128" customWidth="1"/>
    <col min="5373" max="5373" width="8.125" style="128" customWidth="1"/>
    <col min="5374" max="5374" width="9.125" style="128" customWidth="1"/>
    <col min="5375" max="5375" width="9.75" style="128" customWidth="1"/>
    <col min="5376" max="5376" width="11.125" style="128" customWidth="1"/>
    <col min="5377" max="5377" width="10.375" style="128" customWidth="1"/>
    <col min="5378" max="5378" width="10.5" style="128" customWidth="1"/>
    <col min="5379" max="5627" width="8" style="128"/>
    <col min="5628" max="5628" width="28.125" style="128" customWidth="1"/>
    <col min="5629" max="5629" width="8.125" style="128" customWidth="1"/>
    <col min="5630" max="5630" width="9.125" style="128" customWidth="1"/>
    <col min="5631" max="5631" width="9.75" style="128" customWidth="1"/>
    <col min="5632" max="5632" width="11.125" style="128" customWidth="1"/>
    <col min="5633" max="5633" width="10.375" style="128" customWidth="1"/>
    <col min="5634" max="5634" width="10.5" style="128" customWidth="1"/>
    <col min="5635" max="5883" width="8" style="128"/>
    <col min="5884" max="5884" width="28.125" style="128" customWidth="1"/>
    <col min="5885" max="5885" width="8.125" style="128" customWidth="1"/>
    <col min="5886" max="5886" width="9.125" style="128" customWidth="1"/>
    <col min="5887" max="5887" width="9.75" style="128" customWidth="1"/>
    <col min="5888" max="5888" width="11.125" style="128" customWidth="1"/>
    <col min="5889" max="5889" width="10.375" style="128" customWidth="1"/>
    <col min="5890" max="5890" width="10.5" style="128" customWidth="1"/>
    <col min="5891" max="6139" width="8" style="128"/>
    <col min="6140" max="6140" width="28.125" style="128" customWidth="1"/>
    <col min="6141" max="6141" width="8.125" style="128" customWidth="1"/>
    <col min="6142" max="6142" width="9.125" style="128" customWidth="1"/>
    <col min="6143" max="6143" width="9.75" style="128" customWidth="1"/>
    <col min="6144" max="6144" width="11.125" style="128" customWidth="1"/>
    <col min="6145" max="6145" width="10.375" style="128" customWidth="1"/>
    <col min="6146" max="6146" width="10.5" style="128" customWidth="1"/>
    <col min="6147" max="6395" width="8" style="128"/>
    <col min="6396" max="6396" width="28.125" style="128" customWidth="1"/>
    <col min="6397" max="6397" width="8.125" style="128" customWidth="1"/>
    <col min="6398" max="6398" width="9.125" style="128" customWidth="1"/>
    <col min="6399" max="6399" width="9.75" style="128" customWidth="1"/>
    <col min="6400" max="6400" width="11.125" style="128" customWidth="1"/>
    <col min="6401" max="6401" width="10.375" style="128" customWidth="1"/>
    <col min="6402" max="6402" width="10.5" style="128" customWidth="1"/>
    <col min="6403" max="6651" width="8" style="128"/>
    <col min="6652" max="6652" width="28.125" style="128" customWidth="1"/>
    <col min="6653" max="6653" width="8.125" style="128" customWidth="1"/>
    <col min="6654" max="6654" width="9.125" style="128" customWidth="1"/>
    <col min="6655" max="6655" width="9.75" style="128" customWidth="1"/>
    <col min="6656" max="6656" width="11.125" style="128" customWidth="1"/>
    <col min="6657" max="6657" width="10.375" style="128" customWidth="1"/>
    <col min="6658" max="6658" width="10.5" style="128" customWidth="1"/>
    <col min="6659" max="6907" width="8" style="128"/>
    <col min="6908" max="6908" width="28.125" style="128" customWidth="1"/>
    <col min="6909" max="6909" width="8.125" style="128" customWidth="1"/>
    <col min="6910" max="6910" width="9.125" style="128" customWidth="1"/>
    <col min="6911" max="6911" width="9.75" style="128" customWidth="1"/>
    <col min="6912" max="6912" width="11.125" style="128" customWidth="1"/>
    <col min="6913" max="6913" width="10.375" style="128" customWidth="1"/>
    <col min="6914" max="6914" width="10.5" style="128" customWidth="1"/>
    <col min="6915" max="7163" width="8" style="128"/>
    <col min="7164" max="7164" width="28.125" style="128" customWidth="1"/>
    <col min="7165" max="7165" width="8.125" style="128" customWidth="1"/>
    <col min="7166" max="7166" width="9.125" style="128" customWidth="1"/>
    <col min="7167" max="7167" width="9.75" style="128" customWidth="1"/>
    <col min="7168" max="7168" width="11.125" style="128" customWidth="1"/>
    <col min="7169" max="7169" width="10.375" style="128" customWidth="1"/>
    <col min="7170" max="7170" width="10.5" style="128" customWidth="1"/>
    <col min="7171" max="7419" width="8" style="128"/>
    <col min="7420" max="7420" width="28.125" style="128" customWidth="1"/>
    <col min="7421" max="7421" width="8.125" style="128" customWidth="1"/>
    <col min="7422" max="7422" width="9.125" style="128" customWidth="1"/>
    <col min="7423" max="7423" width="9.75" style="128" customWidth="1"/>
    <col min="7424" max="7424" width="11.125" style="128" customWidth="1"/>
    <col min="7425" max="7425" width="10.375" style="128" customWidth="1"/>
    <col min="7426" max="7426" width="10.5" style="128" customWidth="1"/>
    <col min="7427" max="7675" width="8" style="128"/>
    <col min="7676" max="7676" width="28.125" style="128" customWidth="1"/>
    <col min="7677" max="7677" width="8.125" style="128" customWidth="1"/>
    <col min="7678" max="7678" width="9.125" style="128" customWidth="1"/>
    <col min="7679" max="7679" width="9.75" style="128" customWidth="1"/>
    <col min="7680" max="7680" width="11.125" style="128" customWidth="1"/>
    <col min="7681" max="7681" width="10.375" style="128" customWidth="1"/>
    <col min="7682" max="7682" width="10.5" style="128" customWidth="1"/>
    <col min="7683" max="7931" width="8" style="128"/>
    <col min="7932" max="7932" width="28.125" style="128" customWidth="1"/>
    <col min="7933" max="7933" width="8.125" style="128" customWidth="1"/>
    <col min="7934" max="7934" width="9.125" style="128" customWidth="1"/>
    <col min="7935" max="7935" width="9.75" style="128" customWidth="1"/>
    <col min="7936" max="7936" width="11.125" style="128" customWidth="1"/>
    <col min="7937" max="7937" width="10.375" style="128" customWidth="1"/>
    <col min="7938" max="7938" width="10.5" style="128" customWidth="1"/>
    <col min="7939" max="8187" width="8" style="128"/>
    <col min="8188" max="8188" width="28.125" style="128" customWidth="1"/>
    <col min="8189" max="8189" width="8.125" style="128" customWidth="1"/>
    <col min="8190" max="8190" width="9.125" style="128" customWidth="1"/>
    <col min="8191" max="8191" width="9.75" style="128" customWidth="1"/>
    <col min="8192" max="8192" width="11.125" style="128" customWidth="1"/>
    <col min="8193" max="8193" width="10.375" style="128" customWidth="1"/>
    <col min="8194" max="8194" width="10.5" style="128" customWidth="1"/>
    <col min="8195" max="8443" width="8" style="128"/>
    <col min="8444" max="8444" width="28.125" style="128" customWidth="1"/>
    <col min="8445" max="8445" width="8.125" style="128" customWidth="1"/>
    <col min="8446" max="8446" width="9.125" style="128" customWidth="1"/>
    <col min="8447" max="8447" width="9.75" style="128" customWidth="1"/>
    <col min="8448" max="8448" width="11.125" style="128" customWidth="1"/>
    <col min="8449" max="8449" width="10.375" style="128" customWidth="1"/>
    <col min="8450" max="8450" width="10.5" style="128" customWidth="1"/>
    <col min="8451" max="8699" width="8" style="128"/>
    <col min="8700" max="8700" width="28.125" style="128" customWidth="1"/>
    <col min="8701" max="8701" width="8.125" style="128" customWidth="1"/>
    <col min="8702" max="8702" width="9.125" style="128" customWidth="1"/>
    <col min="8703" max="8703" width="9.75" style="128" customWidth="1"/>
    <col min="8704" max="8704" width="11.125" style="128" customWidth="1"/>
    <col min="8705" max="8705" width="10.375" style="128" customWidth="1"/>
    <col min="8706" max="8706" width="10.5" style="128" customWidth="1"/>
    <col min="8707" max="8955" width="8" style="128"/>
    <col min="8956" max="8956" width="28.125" style="128" customWidth="1"/>
    <col min="8957" max="8957" width="8.125" style="128" customWidth="1"/>
    <col min="8958" max="8958" width="9.125" style="128" customWidth="1"/>
    <col min="8959" max="8959" width="9.75" style="128" customWidth="1"/>
    <col min="8960" max="8960" width="11.125" style="128" customWidth="1"/>
    <col min="8961" max="8961" width="10.375" style="128" customWidth="1"/>
    <col min="8962" max="8962" width="10.5" style="128" customWidth="1"/>
    <col min="8963" max="9211" width="8" style="128"/>
    <col min="9212" max="9212" width="28.125" style="128" customWidth="1"/>
    <col min="9213" max="9213" width="8.125" style="128" customWidth="1"/>
    <col min="9214" max="9214" width="9.125" style="128" customWidth="1"/>
    <col min="9215" max="9215" width="9.75" style="128" customWidth="1"/>
    <col min="9216" max="9216" width="11.125" style="128" customWidth="1"/>
    <col min="9217" max="9217" width="10.375" style="128" customWidth="1"/>
    <col min="9218" max="9218" width="10.5" style="128" customWidth="1"/>
    <col min="9219" max="9467" width="8" style="128"/>
    <col min="9468" max="9468" width="28.125" style="128" customWidth="1"/>
    <col min="9469" max="9469" width="8.125" style="128" customWidth="1"/>
    <col min="9470" max="9470" width="9.125" style="128" customWidth="1"/>
    <col min="9471" max="9471" width="9.75" style="128" customWidth="1"/>
    <col min="9472" max="9472" width="11.125" style="128" customWidth="1"/>
    <col min="9473" max="9473" width="10.375" style="128" customWidth="1"/>
    <col min="9474" max="9474" width="10.5" style="128" customWidth="1"/>
    <col min="9475" max="9723" width="8" style="128"/>
    <col min="9724" max="9724" width="28.125" style="128" customWidth="1"/>
    <col min="9725" max="9725" width="8.125" style="128" customWidth="1"/>
    <col min="9726" max="9726" width="9.125" style="128" customWidth="1"/>
    <col min="9727" max="9727" width="9.75" style="128" customWidth="1"/>
    <col min="9728" max="9728" width="11.125" style="128" customWidth="1"/>
    <col min="9729" max="9729" width="10.375" style="128" customWidth="1"/>
    <col min="9730" max="9730" width="10.5" style="128" customWidth="1"/>
    <col min="9731" max="9979" width="8" style="128"/>
    <col min="9980" max="9980" width="28.125" style="128" customWidth="1"/>
    <col min="9981" max="9981" width="8.125" style="128" customWidth="1"/>
    <col min="9982" max="9982" width="9.125" style="128" customWidth="1"/>
    <col min="9983" max="9983" width="9.75" style="128" customWidth="1"/>
    <col min="9984" max="9984" width="11.125" style="128" customWidth="1"/>
    <col min="9985" max="9985" width="10.375" style="128" customWidth="1"/>
    <col min="9986" max="9986" width="10.5" style="128" customWidth="1"/>
    <col min="9987" max="10235" width="8" style="128"/>
    <col min="10236" max="10236" width="28.125" style="128" customWidth="1"/>
    <col min="10237" max="10237" width="8.125" style="128" customWidth="1"/>
    <col min="10238" max="10238" width="9.125" style="128" customWidth="1"/>
    <col min="10239" max="10239" width="9.75" style="128" customWidth="1"/>
    <col min="10240" max="10240" width="11.125" style="128" customWidth="1"/>
    <col min="10241" max="10241" width="10.375" style="128" customWidth="1"/>
    <col min="10242" max="10242" width="10.5" style="128" customWidth="1"/>
    <col min="10243" max="10491" width="8" style="128"/>
    <col min="10492" max="10492" width="28.125" style="128" customWidth="1"/>
    <col min="10493" max="10493" width="8.125" style="128" customWidth="1"/>
    <col min="10494" max="10494" width="9.125" style="128" customWidth="1"/>
    <col min="10495" max="10495" width="9.75" style="128" customWidth="1"/>
    <col min="10496" max="10496" width="11.125" style="128" customWidth="1"/>
    <col min="10497" max="10497" width="10.375" style="128" customWidth="1"/>
    <col min="10498" max="10498" width="10.5" style="128" customWidth="1"/>
    <col min="10499" max="10747" width="8" style="128"/>
    <col min="10748" max="10748" width="28.125" style="128" customWidth="1"/>
    <col min="10749" max="10749" width="8.125" style="128" customWidth="1"/>
    <col min="10750" max="10750" width="9.125" style="128" customWidth="1"/>
    <col min="10751" max="10751" width="9.75" style="128" customWidth="1"/>
    <col min="10752" max="10752" width="11.125" style="128" customWidth="1"/>
    <col min="10753" max="10753" width="10.375" style="128" customWidth="1"/>
    <col min="10754" max="10754" width="10.5" style="128" customWidth="1"/>
    <col min="10755" max="11003" width="8" style="128"/>
    <col min="11004" max="11004" width="28.125" style="128" customWidth="1"/>
    <col min="11005" max="11005" width="8.125" style="128" customWidth="1"/>
    <col min="11006" max="11006" width="9.125" style="128" customWidth="1"/>
    <col min="11007" max="11007" width="9.75" style="128" customWidth="1"/>
    <col min="11008" max="11008" width="11.125" style="128" customWidth="1"/>
    <col min="11009" max="11009" width="10.375" style="128" customWidth="1"/>
    <col min="11010" max="11010" width="10.5" style="128" customWidth="1"/>
    <col min="11011" max="11259" width="8" style="128"/>
    <col min="11260" max="11260" width="28.125" style="128" customWidth="1"/>
    <col min="11261" max="11261" width="8.125" style="128" customWidth="1"/>
    <col min="11262" max="11262" width="9.125" style="128" customWidth="1"/>
    <col min="11263" max="11263" width="9.75" style="128" customWidth="1"/>
    <col min="11264" max="11264" width="11.125" style="128" customWidth="1"/>
    <col min="11265" max="11265" width="10.375" style="128" customWidth="1"/>
    <col min="11266" max="11266" width="10.5" style="128" customWidth="1"/>
    <col min="11267" max="11515" width="8" style="128"/>
    <col min="11516" max="11516" width="28.125" style="128" customWidth="1"/>
    <col min="11517" max="11517" width="8.125" style="128" customWidth="1"/>
    <col min="11518" max="11518" width="9.125" style="128" customWidth="1"/>
    <col min="11519" max="11519" width="9.75" style="128" customWidth="1"/>
    <col min="11520" max="11520" width="11.125" style="128" customWidth="1"/>
    <col min="11521" max="11521" width="10.375" style="128" customWidth="1"/>
    <col min="11522" max="11522" width="10.5" style="128" customWidth="1"/>
    <col min="11523" max="11771" width="8" style="128"/>
    <col min="11772" max="11772" width="28.125" style="128" customWidth="1"/>
    <col min="11773" max="11773" width="8.125" style="128" customWidth="1"/>
    <col min="11774" max="11774" width="9.125" style="128" customWidth="1"/>
    <col min="11775" max="11775" width="9.75" style="128" customWidth="1"/>
    <col min="11776" max="11776" width="11.125" style="128" customWidth="1"/>
    <col min="11777" max="11777" width="10.375" style="128" customWidth="1"/>
    <col min="11778" max="11778" width="10.5" style="128" customWidth="1"/>
    <col min="11779" max="12027" width="8" style="128"/>
    <col min="12028" max="12028" width="28.125" style="128" customWidth="1"/>
    <col min="12029" max="12029" width="8.125" style="128" customWidth="1"/>
    <col min="12030" max="12030" width="9.125" style="128" customWidth="1"/>
    <col min="12031" max="12031" width="9.75" style="128" customWidth="1"/>
    <col min="12032" max="12032" width="11.125" style="128" customWidth="1"/>
    <col min="12033" max="12033" width="10.375" style="128" customWidth="1"/>
    <col min="12034" max="12034" width="10.5" style="128" customWidth="1"/>
    <col min="12035" max="12283" width="8" style="128"/>
    <col min="12284" max="12284" width="28.125" style="128" customWidth="1"/>
    <col min="12285" max="12285" width="8.125" style="128" customWidth="1"/>
    <col min="12286" max="12286" width="9.125" style="128" customWidth="1"/>
    <col min="12287" max="12287" width="9.75" style="128" customWidth="1"/>
    <col min="12288" max="12288" width="11.125" style="128" customWidth="1"/>
    <col min="12289" max="12289" width="10.375" style="128" customWidth="1"/>
    <col min="12290" max="12290" width="10.5" style="128" customWidth="1"/>
    <col min="12291" max="12539" width="8" style="128"/>
    <col min="12540" max="12540" width="28.125" style="128" customWidth="1"/>
    <col min="12541" max="12541" width="8.125" style="128" customWidth="1"/>
    <col min="12542" max="12542" width="9.125" style="128" customWidth="1"/>
    <col min="12543" max="12543" width="9.75" style="128" customWidth="1"/>
    <col min="12544" max="12544" width="11.125" style="128" customWidth="1"/>
    <col min="12545" max="12545" width="10.375" style="128" customWidth="1"/>
    <col min="12546" max="12546" width="10.5" style="128" customWidth="1"/>
    <col min="12547" max="12795" width="8" style="128"/>
    <col min="12796" max="12796" width="28.125" style="128" customWidth="1"/>
    <col min="12797" max="12797" width="8.125" style="128" customWidth="1"/>
    <col min="12798" max="12798" width="9.125" style="128" customWidth="1"/>
    <col min="12799" max="12799" width="9.75" style="128" customWidth="1"/>
    <col min="12800" max="12800" width="11.125" style="128" customWidth="1"/>
    <col min="12801" max="12801" width="10.375" style="128" customWidth="1"/>
    <col min="12802" max="12802" width="10.5" style="128" customWidth="1"/>
    <col min="12803" max="13051" width="8" style="128"/>
    <col min="13052" max="13052" width="28.125" style="128" customWidth="1"/>
    <col min="13053" max="13053" width="8.125" style="128" customWidth="1"/>
    <col min="13054" max="13054" width="9.125" style="128" customWidth="1"/>
    <col min="13055" max="13055" width="9.75" style="128" customWidth="1"/>
    <col min="13056" max="13056" width="11.125" style="128" customWidth="1"/>
    <col min="13057" max="13057" width="10.375" style="128" customWidth="1"/>
    <col min="13058" max="13058" width="10.5" style="128" customWidth="1"/>
    <col min="13059" max="13307" width="8" style="128"/>
    <col min="13308" max="13308" width="28.125" style="128" customWidth="1"/>
    <col min="13309" max="13309" width="8.125" style="128" customWidth="1"/>
    <col min="13310" max="13310" width="9.125" style="128" customWidth="1"/>
    <col min="13311" max="13311" width="9.75" style="128" customWidth="1"/>
    <col min="13312" max="13312" width="11.125" style="128" customWidth="1"/>
    <col min="13313" max="13313" width="10.375" style="128" customWidth="1"/>
    <col min="13314" max="13314" width="10.5" style="128" customWidth="1"/>
    <col min="13315" max="13563" width="8" style="128"/>
    <col min="13564" max="13564" width="28.125" style="128" customWidth="1"/>
    <col min="13565" max="13565" width="8.125" style="128" customWidth="1"/>
    <col min="13566" max="13566" width="9.125" style="128" customWidth="1"/>
    <col min="13567" max="13567" width="9.75" style="128" customWidth="1"/>
    <col min="13568" max="13568" width="11.125" style="128" customWidth="1"/>
    <col min="13569" max="13569" width="10.375" style="128" customWidth="1"/>
    <col min="13570" max="13570" width="10.5" style="128" customWidth="1"/>
    <col min="13571" max="13819" width="8" style="128"/>
    <col min="13820" max="13820" width="28.125" style="128" customWidth="1"/>
    <col min="13821" max="13821" width="8.125" style="128" customWidth="1"/>
    <col min="13822" max="13822" width="9.125" style="128" customWidth="1"/>
    <col min="13823" max="13823" width="9.75" style="128" customWidth="1"/>
    <col min="13824" max="13824" width="11.125" style="128" customWidth="1"/>
    <col min="13825" max="13825" width="10.375" style="128" customWidth="1"/>
    <col min="13826" max="13826" width="10.5" style="128" customWidth="1"/>
    <col min="13827" max="14075" width="8" style="128"/>
    <col min="14076" max="14076" width="28.125" style="128" customWidth="1"/>
    <col min="14077" max="14077" width="8.125" style="128" customWidth="1"/>
    <col min="14078" max="14078" width="9.125" style="128" customWidth="1"/>
    <col min="14079" max="14079" width="9.75" style="128" customWidth="1"/>
    <col min="14080" max="14080" width="11.125" style="128" customWidth="1"/>
    <col min="14081" max="14081" width="10.375" style="128" customWidth="1"/>
    <col min="14082" max="14082" width="10.5" style="128" customWidth="1"/>
    <col min="14083" max="14331" width="8" style="128"/>
    <col min="14332" max="14332" width="28.125" style="128" customWidth="1"/>
    <col min="14333" max="14333" width="8.125" style="128" customWidth="1"/>
    <col min="14334" max="14334" width="9.125" style="128" customWidth="1"/>
    <col min="14335" max="14335" width="9.75" style="128" customWidth="1"/>
    <col min="14336" max="14336" width="11.125" style="128" customWidth="1"/>
    <col min="14337" max="14337" width="10.375" style="128" customWidth="1"/>
    <col min="14338" max="14338" width="10.5" style="128" customWidth="1"/>
    <col min="14339" max="14587" width="8" style="128"/>
    <col min="14588" max="14588" width="28.125" style="128" customWidth="1"/>
    <col min="14589" max="14589" width="8.125" style="128" customWidth="1"/>
    <col min="14590" max="14590" width="9.125" style="128" customWidth="1"/>
    <col min="14591" max="14591" width="9.75" style="128" customWidth="1"/>
    <col min="14592" max="14592" width="11.125" style="128" customWidth="1"/>
    <col min="14593" max="14593" width="10.375" style="128" customWidth="1"/>
    <col min="14594" max="14594" width="10.5" style="128" customWidth="1"/>
    <col min="14595" max="14843" width="8" style="128"/>
    <col min="14844" max="14844" width="28.125" style="128" customWidth="1"/>
    <col min="14845" max="14845" width="8.125" style="128" customWidth="1"/>
    <col min="14846" max="14846" width="9.125" style="128" customWidth="1"/>
    <col min="14847" max="14847" width="9.75" style="128" customWidth="1"/>
    <col min="14848" max="14848" width="11.125" style="128" customWidth="1"/>
    <col min="14849" max="14849" width="10.375" style="128" customWidth="1"/>
    <col min="14850" max="14850" width="10.5" style="128" customWidth="1"/>
    <col min="14851" max="15099" width="8" style="128"/>
    <col min="15100" max="15100" width="28.125" style="128" customWidth="1"/>
    <col min="15101" max="15101" width="8.125" style="128" customWidth="1"/>
    <col min="15102" max="15102" width="9.125" style="128" customWidth="1"/>
    <col min="15103" max="15103" width="9.75" style="128" customWidth="1"/>
    <col min="15104" max="15104" width="11.125" style="128" customWidth="1"/>
    <col min="15105" max="15105" width="10.375" style="128" customWidth="1"/>
    <col min="15106" max="15106" width="10.5" style="128" customWidth="1"/>
    <col min="15107" max="15355" width="8" style="128"/>
    <col min="15356" max="15356" width="28.125" style="128" customWidth="1"/>
    <col min="15357" max="15357" width="8.125" style="128" customWidth="1"/>
    <col min="15358" max="15358" width="9.125" style="128" customWidth="1"/>
    <col min="15359" max="15359" width="9.75" style="128" customWidth="1"/>
    <col min="15360" max="15360" width="11.125" style="128" customWidth="1"/>
    <col min="15361" max="15361" width="10.375" style="128" customWidth="1"/>
    <col min="15362" max="15362" width="10.5" style="128" customWidth="1"/>
    <col min="15363" max="15611" width="8" style="128"/>
    <col min="15612" max="15612" width="28.125" style="128" customWidth="1"/>
    <col min="15613" max="15613" width="8.125" style="128" customWidth="1"/>
    <col min="15614" max="15614" width="9.125" style="128" customWidth="1"/>
    <col min="15615" max="15615" width="9.75" style="128" customWidth="1"/>
    <col min="15616" max="15616" width="11.125" style="128" customWidth="1"/>
    <col min="15617" max="15617" width="10.375" style="128" customWidth="1"/>
    <col min="15618" max="15618" width="10.5" style="128" customWidth="1"/>
    <col min="15619" max="15867" width="8" style="128"/>
    <col min="15868" max="15868" width="28.125" style="128" customWidth="1"/>
    <col min="15869" max="15869" width="8.125" style="128" customWidth="1"/>
    <col min="15870" max="15870" width="9.125" style="128" customWidth="1"/>
    <col min="15871" max="15871" width="9.75" style="128" customWidth="1"/>
    <col min="15872" max="15872" width="11.125" style="128" customWidth="1"/>
    <col min="15873" max="15873" width="10.375" style="128" customWidth="1"/>
    <col min="15874" max="15874" width="10.5" style="128" customWidth="1"/>
    <col min="15875" max="16123" width="8" style="128"/>
    <col min="16124" max="16124" width="28.125" style="128" customWidth="1"/>
    <col min="16125" max="16125" width="8.125" style="128" customWidth="1"/>
    <col min="16126" max="16126" width="9.125" style="128" customWidth="1"/>
    <col min="16127" max="16127" width="9.75" style="128" customWidth="1"/>
    <col min="16128" max="16128" width="11.125" style="128" customWidth="1"/>
    <col min="16129" max="16129" width="10.375" style="128" customWidth="1"/>
    <col min="16130" max="16130" width="10.5" style="128" customWidth="1"/>
    <col min="16131" max="16384" width="9" style="128"/>
  </cols>
  <sheetData>
    <row r="1" spans="2:35" ht="17.25">
      <c r="B1" s="126" t="s">
        <v>156</v>
      </c>
      <c r="C1" s="127"/>
      <c r="E1" s="122"/>
      <c r="F1" s="122"/>
      <c r="G1" s="129"/>
      <c r="H1" s="130"/>
      <c r="I1" s="129"/>
    </row>
    <row r="2" spans="2:35" ht="15.75" customHeight="1">
      <c r="B2" s="131" t="s">
        <v>80</v>
      </c>
      <c r="C2" s="127"/>
      <c r="E2" s="122"/>
      <c r="F2" s="122"/>
      <c r="G2" s="129"/>
      <c r="H2" s="130"/>
      <c r="I2" s="129"/>
    </row>
    <row r="3" spans="2:35">
      <c r="B3" s="133"/>
    </row>
    <row r="4" spans="2:35" ht="18" thickBot="1">
      <c r="B4" s="262" t="s">
        <v>81</v>
      </c>
      <c r="C4" s="263"/>
      <c r="D4" s="263"/>
      <c r="E4" s="263"/>
      <c r="F4" s="263"/>
      <c r="G4" s="264"/>
      <c r="H4" s="136"/>
      <c r="I4" s="262" t="s">
        <v>82</v>
      </c>
      <c r="J4" s="263"/>
      <c r="K4" s="263"/>
      <c r="L4" s="263"/>
      <c r="M4" s="263"/>
      <c r="N4" s="264"/>
      <c r="O4" s="203"/>
      <c r="P4" s="262" t="s">
        <v>83</v>
      </c>
      <c r="Q4" s="263"/>
      <c r="R4" s="263"/>
      <c r="S4" s="263"/>
      <c r="T4" s="263"/>
      <c r="U4" s="264"/>
      <c r="V4" s="136"/>
      <c r="W4" s="262" t="s">
        <v>84</v>
      </c>
      <c r="X4" s="263"/>
      <c r="Y4" s="263"/>
      <c r="Z4" s="263"/>
      <c r="AA4" s="263"/>
      <c r="AB4" s="264"/>
      <c r="AC4" s="134"/>
      <c r="AD4" s="265" t="s">
        <v>157</v>
      </c>
      <c r="AE4" s="266"/>
      <c r="AF4" s="266"/>
      <c r="AG4" s="266"/>
      <c r="AH4" s="267"/>
      <c r="AI4" s="134"/>
    </row>
    <row r="5" spans="2:35" ht="6.75" customHeight="1">
      <c r="B5" s="137"/>
      <c r="C5" s="138"/>
      <c r="D5" s="138"/>
      <c r="E5" s="138"/>
      <c r="F5" s="138"/>
      <c r="G5" s="139"/>
      <c r="H5" s="134"/>
      <c r="I5" s="140"/>
      <c r="J5" s="141"/>
      <c r="K5" s="141"/>
      <c r="L5" s="141"/>
      <c r="M5" s="141"/>
      <c r="N5" s="142"/>
      <c r="P5" s="204"/>
      <c r="Q5" s="134"/>
      <c r="R5" s="134"/>
      <c r="S5" s="134"/>
      <c r="T5" s="134"/>
      <c r="U5" s="205"/>
      <c r="V5" s="134"/>
      <c r="W5" s="204"/>
      <c r="X5" s="134"/>
      <c r="Y5" s="134"/>
      <c r="Z5" s="134"/>
      <c r="AA5" s="134"/>
      <c r="AB5" s="205"/>
      <c r="AC5" s="134"/>
      <c r="AD5" s="259"/>
      <c r="AE5" s="260"/>
      <c r="AF5" s="260"/>
      <c r="AG5" s="260"/>
      <c r="AH5" s="261"/>
      <c r="AI5" s="134"/>
    </row>
    <row r="6" spans="2:35" ht="60" customHeight="1">
      <c r="B6" s="247" t="s">
        <v>148</v>
      </c>
      <c r="C6" s="248"/>
      <c r="D6" s="248"/>
      <c r="E6" s="248"/>
      <c r="F6" s="248"/>
      <c r="G6" s="249"/>
      <c r="I6" s="268" t="s">
        <v>158</v>
      </c>
      <c r="J6" s="269"/>
      <c r="K6" s="269"/>
      <c r="L6" s="269"/>
      <c r="M6" s="269"/>
      <c r="N6" s="270"/>
      <c r="P6" s="268" t="s">
        <v>159</v>
      </c>
      <c r="Q6" s="269"/>
      <c r="R6" s="269"/>
      <c r="S6" s="269"/>
      <c r="T6" s="269"/>
      <c r="U6" s="270"/>
      <c r="V6" s="144"/>
      <c r="W6" s="268" t="s">
        <v>160</v>
      </c>
      <c r="X6" s="269"/>
      <c r="Y6" s="269"/>
      <c r="Z6" s="269"/>
      <c r="AA6" s="269"/>
      <c r="AB6" s="270"/>
      <c r="AC6" s="144"/>
      <c r="AD6" s="268" t="s">
        <v>161</v>
      </c>
      <c r="AE6" s="269"/>
      <c r="AF6" s="269"/>
      <c r="AG6" s="269"/>
      <c r="AH6" s="270"/>
      <c r="AI6" s="144"/>
    </row>
    <row r="7" spans="2:35" ht="14.25" customHeight="1">
      <c r="B7" s="145"/>
      <c r="C7" s="147" t="s">
        <v>31</v>
      </c>
      <c r="D7" s="147" t="s">
        <v>91</v>
      </c>
      <c r="E7" s="147" t="s">
        <v>92</v>
      </c>
      <c r="F7" s="147" t="s">
        <v>93</v>
      </c>
      <c r="G7" s="148" t="s">
        <v>94</v>
      </c>
      <c r="H7" s="123"/>
      <c r="I7" s="145"/>
      <c r="J7" s="147" t="s">
        <v>31</v>
      </c>
      <c r="K7" s="147" t="s">
        <v>91</v>
      </c>
      <c r="L7" s="147" t="s">
        <v>92</v>
      </c>
      <c r="M7" s="147" t="s">
        <v>93</v>
      </c>
      <c r="N7" s="148" t="s">
        <v>94</v>
      </c>
      <c r="O7" s="123"/>
      <c r="P7" s="145"/>
      <c r="Q7" s="147" t="s">
        <v>31</v>
      </c>
      <c r="R7" s="147" t="s">
        <v>91</v>
      </c>
      <c r="S7" s="147" t="s">
        <v>92</v>
      </c>
      <c r="T7" s="147" t="s">
        <v>93</v>
      </c>
      <c r="U7" s="148" t="s">
        <v>94</v>
      </c>
      <c r="V7" s="149"/>
      <c r="W7" s="145"/>
      <c r="X7" s="147" t="s">
        <v>31</v>
      </c>
      <c r="Y7" s="147" t="s">
        <v>91</v>
      </c>
      <c r="Z7" s="147" t="s">
        <v>92</v>
      </c>
      <c r="AA7" s="147" t="s">
        <v>93</v>
      </c>
      <c r="AB7" s="148" t="s">
        <v>94</v>
      </c>
      <c r="AC7" s="149"/>
      <c r="AD7" s="253" t="s">
        <v>30</v>
      </c>
      <c r="AE7" s="255" t="s">
        <v>95</v>
      </c>
      <c r="AF7" s="255" t="s">
        <v>96</v>
      </c>
      <c r="AG7" s="255" t="s">
        <v>97</v>
      </c>
      <c r="AH7" s="257" t="s">
        <v>98</v>
      </c>
    </row>
    <row r="8" spans="2:35" ht="16.5">
      <c r="B8" s="150" t="s">
        <v>99</v>
      </c>
      <c r="C8" s="152"/>
      <c r="D8" s="152"/>
      <c r="E8" s="152"/>
      <c r="F8" s="152"/>
      <c r="G8" s="153"/>
      <c r="H8" s="161"/>
      <c r="I8" s="150" t="s">
        <v>99</v>
      </c>
      <c r="J8" s="152"/>
      <c r="K8" s="152"/>
      <c r="L8" s="152"/>
      <c r="M8" s="152"/>
      <c r="N8" s="153"/>
      <c r="O8" s="161"/>
      <c r="P8" s="150" t="s">
        <v>99</v>
      </c>
      <c r="Q8" s="152"/>
      <c r="R8" s="152"/>
      <c r="S8" s="152"/>
      <c r="T8" s="152"/>
      <c r="U8" s="153"/>
      <c r="V8" s="149"/>
      <c r="W8" s="150" t="s">
        <v>99</v>
      </c>
      <c r="X8" s="152"/>
      <c r="Y8" s="152"/>
      <c r="Z8" s="218"/>
      <c r="AA8" s="218"/>
      <c r="AB8" s="219"/>
      <c r="AC8" s="149"/>
      <c r="AD8" s="254"/>
      <c r="AE8" s="256"/>
      <c r="AF8" s="256"/>
      <c r="AG8" s="256"/>
      <c r="AH8" s="258"/>
    </row>
    <row r="9" spans="2:35" ht="16.5">
      <c r="B9" s="154" t="s">
        <v>100</v>
      </c>
      <c r="C9" s="155" t="s">
        <v>35</v>
      </c>
      <c r="D9" s="48"/>
      <c r="E9" s="156">
        <f>'Prices Used in Budgets'!E4</f>
        <v>125</v>
      </c>
      <c r="F9" s="156"/>
      <c r="G9" s="65">
        <f>D9*E9</f>
        <v>0</v>
      </c>
      <c r="H9" s="161"/>
      <c r="I9" s="154" t="s">
        <v>100</v>
      </c>
      <c r="J9" s="155" t="s">
        <v>35</v>
      </c>
      <c r="K9" s="48"/>
      <c r="L9" s="156">
        <f>E9</f>
        <v>125</v>
      </c>
      <c r="M9" s="156"/>
      <c r="N9" s="65">
        <f>K9*L9</f>
        <v>0</v>
      </c>
      <c r="O9" s="161"/>
      <c r="P9" s="154" t="s">
        <v>100</v>
      </c>
      <c r="Q9" s="155" t="s">
        <v>35</v>
      </c>
      <c r="R9" s="48">
        <v>3</v>
      </c>
      <c r="S9" s="156">
        <f>L9</f>
        <v>125</v>
      </c>
      <c r="T9" s="156"/>
      <c r="U9" s="65">
        <f>R9*S9</f>
        <v>375</v>
      </c>
      <c r="V9" s="51"/>
      <c r="W9" s="154" t="s">
        <v>100</v>
      </c>
      <c r="X9" s="155" t="s">
        <v>35</v>
      </c>
      <c r="Y9" s="48">
        <v>4</v>
      </c>
      <c r="Z9" s="156">
        <f>S9</f>
        <v>125</v>
      </c>
      <c r="AA9" s="156"/>
      <c r="AB9" s="65">
        <f>Y9*Z9</f>
        <v>500</v>
      </c>
      <c r="AC9" s="51"/>
      <c r="AD9" s="157" t="s">
        <v>99</v>
      </c>
      <c r="AE9" s="149" t="s">
        <v>101</v>
      </c>
      <c r="AF9" s="149" t="s">
        <v>101</v>
      </c>
      <c r="AG9" s="149" t="s">
        <v>101</v>
      </c>
      <c r="AH9" s="158" t="s">
        <v>101</v>
      </c>
    </row>
    <row r="10" spans="2:35" ht="16.5">
      <c r="B10" s="154" t="s">
        <v>102</v>
      </c>
      <c r="C10" s="155" t="s">
        <v>35</v>
      </c>
      <c r="D10" s="48"/>
      <c r="E10" s="156">
        <f>E9</f>
        <v>125</v>
      </c>
      <c r="F10" s="156"/>
      <c r="G10" s="65">
        <f>D10*E10</f>
        <v>0</v>
      </c>
      <c r="H10" s="161"/>
      <c r="I10" s="154" t="s">
        <v>102</v>
      </c>
      <c r="J10" s="155" t="s">
        <v>35</v>
      </c>
      <c r="K10" s="48"/>
      <c r="L10" s="156">
        <f t="shared" ref="L10:L11" si="0">E10</f>
        <v>125</v>
      </c>
      <c r="M10" s="156"/>
      <c r="N10" s="65">
        <f>K10*L10</f>
        <v>0</v>
      </c>
      <c r="O10" s="161"/>
      <c r="P10" s="154" t="s">
        <v>102</v>
      </c>
      <c r="Q10" s="155" t="s">
        <v>35</v>
      </c>
      <c r="R10" s="48"/>
      <c r="S10" s="156">
        <f t="shared" ref="S10:S11" si="1">L10</f>
        <v>125</v>
      </c>
      <c r="T10" s="156"/>
      <c r="U10" s="65">
        <f>R10*S10</f>
        <v>0</v>
      </c>
      <c r="V10" s="51"/>
      <c r="W10" s="154" t="s">
        <v>102</v>
      </c>
      <c r="X10" s="155" t="s">
        <v>35</v>
      </c>
      <c r="Y10" s="48"/>
      <c r="Z10" s="156">
        <f t="shared" ref="Z10:Z11" si="2">S10</f>
        <v>125</v>
      </c>
      <c r="AA10" s="156"/>
      <c r="AB10" s="65">
        <f>Y10*Z10</f>
        <v>0</v>
      </c>
      <c r="AC10" s="51"/>
      <c r="AD10" s="154" t="str">
        <f>"  First hay cutting (" &amp;R9&amp;" tons)"</f>
        <v xml:space="preserve">  First hay cutting (3 tons)</v>
      </c>
      <c r="AE10" s="78">
        <f>G9</f>
        <v>0</v>
      </c>
      <c r="AF10" s="78">
        <f>N9</f>
        <v>0</v>
      </c>
      <c r="AG10" s="78">
        <f>U9</f>
        <v>375</v>
      </c>
      <c r="AH10" s="65">
        <f>AB9</f>
        <v>500</v>
      </c>
    </row>
    <row r="11" spans="2:35" ht="16.5">
      <c r="B11" s="154" t="s">
        <v>103</v>
      </c>
      <c r="C11" s="155" t="s">
        <v>37</v>
      </c>
      <c r="D11" s="48"/>
      <c r="E11" s="156">
        <f>'Prices Used in Budgets'!E5</f>
        <v>26</v>
      </c>
      <c r="F11" s="156"/>
      <c r="G11" s="66">
        <f>D11*E11</f>
        <v>0</v>
      </c>
      <c r="H11" s="161"/>
      <c r="I11" s="154" t="s">
        <v>104</v>
      </c>
      <c r="J11" s="155" t="s">
        <v>37</v>
      </c>
      <c r="K11" s="48"/>
      <c r="L11" s="156">
        <f t="shared" si="0"/>
        <v>26</v>
      </c>
      <c r="M11" s="156"/>
      <c r="N11" s="66">
        <f>K11*L11</f>
        <v>0</v>
      </c>
      <c r="O11" s="161"/>
      <c r="P11" s="154" t="s">
        <v>104</v>
      </c>
      <c r="Q11" s="155" t="s">
        <v>37</v>
      </c>
      <c r="R11" s="48">
        <v>1</v>
      </c>
      <c r="S11" s="156">
        <f t="shared" si="1"/>
        <v>26</v>
      </c>
      <c r="T11" s="156"/>
      <c r="U11" s="66">
        <f>R11*S11</f>
        <v>26</v>
      </c>
      <c r="V11" s="51"/>
      <c r="W11" s="154" t="s">
        <v>104</v>
      </c>
      <c r="X11" s="155" t="s">
        <v>37</v>
      </c>
      <c r="Y11" s="48">
        <v>2</v>
      </c>
      <c r="Z11" s="156">
        <f t="shared" si="2"/>
        <v>26</v>
      </c>
      <c r="AA11" s="156"/>
      <c r="AB11" s="66">
        <f>Y11*Z11</f>
        <v>52</v>
      </c>
      <c r="AC11" s="51"/>
      <c r="AD11" s="154" t="str">
        <f>"  Second hay cutting (" &amp;R10&amp;" tons)"</f>
        <v xml:space="preserve">  Second hay cutting ( tons)</v>
      </c>
      <c r="AE11" s="78">
        <f t="shared" ref="AE11:AE12" si="3">G10</f>
        <v>0</v>
      </c>
      <c r="AF11" s="78">
        <f t="shared" ref="AF11:AF12" si="4">N10</f>
        <v>0</v>
      </c>
      <c r="AG11" s="78">
        <f>U10</f>
        <v>0</v>
      </c>
      <c r="AH11" s="65">
        <f t="shared" ref="AH11:AH13" si="5">AB10</f>
        <v>0</v>
      </c>
      <c r="AI11" s="159"/>
    </row>
    <row r="12" spans="2:35" ht="16.5">
      <c r="B12" s="160" t="s">
        <v>105</v>
      </c>
      <c r="C12" s="155"/>
      <c r="D12" s="161"/>
      <c r="E12" s="156"/>
      <c r="F12" s="183"/>
      <c r="G12" s="65">
        <f>SUM(G9:G11)</f>
        <v>0</v>
      </c>
      <c r="H12" s="161"/>
      <c r="I12" s="160" t="s">
        <v>105</v>
      </c>
      <c r="J12" s="155"/>
      <c r="K12" s="161"/>
      <c r="L12" s="156"/>
      <c r="M12" s="183"/>
      <c r="N12" s="65">
        <f>SUM(N9:N11)</f>
        <v>0</v>
      </c>
      <c r="O12" s="206"/>
      <c r="P12" s="160" t="s">
        <v>105</v>
      </c>
      <c r="Q12" s="155"/>
      <c r="R12" s="161"/>
      <c r="S12" s="156"/>
      <c r="T12" s="183"/>
      <c r="U12" s="65">
        <f>SUM(U9:U11)</f>
        <v>401</v>
      </c>
      <c r="V12" s="51"/>
      <c r="W12" s="160" t="s">
        <v>105</v>
      </c>
      <c r="X12" s="155"/>
      <c r="Y12" s="161"/>
      <c r="Z12" s="156"/>
      <c r="AA12" s="183"/>
      <c r="AB12" s="65">
        <f>SUM(AB9:AB11)</f>
        <v>552</v>
      </c>
      <c r="AC12" s="51"/>
      <c r="AD12" s="154" t="str">
        <f>"  Pasture"</f>
        <v xml:space="preserve">  Pasture</v>
      </c>
      <c r="AE12" s="86">
        <f t="shared" si="3"/>
        <v>0</v>
      </c>
      <c r="AF12" s="86">
        <f t="shared" si="4"/>
        <v>0</v>
      </c>
      <c r="AG12" s="86">
        <f>U11</f>
        <v>26</v>
      </c>
      <c r="AH12" s="66">
        <f t="shared" si="5"/>
        <v>52</v>
      </c>
    </row>
    <row r="13" spans="2:35" ht="16.5">
      <c r="B13" s="168"/>
      <c r="C13" s="155"/>
      <c r="D13" s="161"/>
      <c r="E13" s="156"/>
      <c r="F13" s="156"/>
      <c r="G13" s="65"/>
      <c r="H13" s="161"/>
      <c r="I13" s="168"/>
      <c r="J13" s="155"/>
      <c r="K13" s="161"/>
      <c r="L13" s="156"/>
      <c r="M13" s="156"/>
      <c r="N13" s="65"/>
      <c r="O13" s="161"/>
      <c r="P13" s="168"/>
      <c r="Q13" s="155"/>
      <c r="R13" s="161"/>
      <c r="S13" s="156"/>
      <c r="T13" s="156"/>
      <c r="U13" s="65"/>
      <c r="V13" s="69"/>
      <c r="W13" s="168"/>
      <c r="X13" s="155"/>
      <c r="Y13" s="161"/>
      <c r="Z13" s="156"/>
      <c r="AA13" s="156"/>
      <c r="AB13" s="65"/>
      <c r="AC13" s="69"/>
      <c r="AD13" s="160" t="s">
        <v>105</v>
      </c>
      <c r="AE13" s="78">
        <f>SUM(AE10:AE12)</f>
        <v>0</v>
      </c>
      <c r="AF13" s="78">
        <f>SUM(AF10:AF12)</f>
        <v>0</v>
      </c>
      <c r="AG13" s="78">
        <f>SUM(AG10:AG12)</f>
        <v>401</v>
      </c>
      <c r="AH13" s="65">
        <f t="shared" si="5"/>
        <v>552</v>
      </c>
      <c r="AI13" s="173"/>
    </row>
    <row r="14" spans="2:35" ht="16.5">
      <c r="B14" s="157" t="s">
        <v>106</v>
      </c>
      <c r="C14" s="155"/>
      <c r="D14" s="161"/>
      <c r="E14" s="156"/>
      <c r="F14" s="156"/>
      <c r="G14" s="61"/>
      <c r="H14" s="161"/>
      <c r="I14" s="157" t="s">
        <v>106</v>
      </c>
      <c r="J14" s="155"/>
      <c r="K14" s="161"/>
      <c r="L14" s="156"/>
      <c r="M14" s="156"/>
      <c r="N14" s="61"/>
      <c r="O14" s="161"/>
      <c r="P14" s="157" t="s">
        <v>106</v>
      </c>
      <c r="Q14" s="155"/>
      <c r="R14" s="161"/>
      <c r="S14" s="156"/>
      <c r="T14" s="156"/>
      <c r="U14" s="61"/>
      <c r="V14" s="70"/>
      <c r="W14" s="157" t="s">
        <v>106</v>
      </c>
      <c r="X14" s="155"/>
      <c r="Y14" s="161"/>
      <c r="Z14" s="156"/>
      <c r="AA14" s="156"/>
      <c r="AB14" s="61"/>
      <c r="AC14" s="70"/>
      <c r="AD14" s="168"/>
      <c r="AE14" s="78"/>
      <c r="AF14" s="78"/>
      <c r="AG14" s="78"/>
      <c r="AH14" s="61"/>
      <c r="AI14" s="127"/>
    </row>
    <row r="15" spans="2:35" ht="16.5">
      <c r="B15" s="168" t="s">
        <v>107</v>
      </c>
      <c r="C15" s="155"/>
      <c r="D15" s="161"/>
      <c r="E15" s="156"/>
      <c r="F15" s="156"/>
      <c r="G15" s="65">
        <f>D16*E16+D17*E17+D18*E18+D19*E19</f>
        <v>0</v>
      </c>
      <c r="H15" s="161"/>
      <c r="I15" s="168" t="s">
        <v>107</v>
      </c>
      <c r="J15" s="155"/>
      <c r="K15" s="161"/>
      <c r="L15" s="156"/>
      <c r="M15" s="156"/>
      <c r="N15" s="65">
        <f>K16*L16+K17*L17+K18*L18+K19*L19</f>
        <v>232.9</v>
      </c>
      <c r="O15" s="161"/>
      <c r="P15" s="168" t="s">
        <v>107</v>
      </c>
      <c r="Q15" s="155"/>
      <c r="R15" s="161"/>
      <c r="S15" s="156"/>
      <c r="T15" s="156"/>
      <c r="U15" s="65">
        <f>R16*S16+R17*S17+R18*S18+R19*S19</f>
        <v>0</v>
      </c>
      <c r="V15" s="51"/>
      <c r="W15" s="168" t="s">
        <v>107</v>
      </c>
      <c r="X15" s="155"/>
      <c r="Y15" s="161"/>
      <c r="Z15" s="156"/>
      <c r="AA15" s="156"/>
      <c r="AB15" s="65">
        <f>Y16*Z16+Y17*Z17+Y18*Z18+Y19*Z19</f>
        <v>0</v>
      </c>
      <c r="AC15" s="51"/>
      <c r="AD15" s="157" t="s">
        <v>106</v>
      </c>
      <c r="AE15" s="83"/>
      <c r="AF15" s="83"/>
      <c r="AG15" s="83"/>
      <c r="AH15" s="65"/>
      <c r="AI15" s="127"/>
    </row>
    <row r="16" spans="2:35" ht="16.5">
      <c r="B16" s="97" t="s">
        <v>39</v>
      </c>
      <c r="C16" s="155" t="str">
        <f>VLOOKUP(B16,'Prices Used in Budgets'!$C$6:$E$12,2,FALSE)</f>
        <v>Bushel</v>
      </c>
      <c r="D16" s="48"/>
      <c r="E16" s="156">
        <f>VLOOKUP(B16,'Prices Used in Budgets'!$C$4:$E$31,3,FALSE)</f>
        <v>19</v>
      </c>
      <c r="F16" s="156"/>
      <c r="G16" s="65"/>
      <c r="H16" s="161"/>
      <c r="I16" s="97" t="s">
        <v>41</v>
      </c>
      <c r="J16" s="155" t="str">
        <f>VLOOKUP(I16,'Prices Used in Budgets'!$C$6:$E$12,2,FALSE)</f>
        <v xml:space="preserve">PLS lb. </v>
      </c>
      <c r="K16" s="48">
        <v>5</v>
      </c>
      <c r="L16" s="156">
        <f>VLOOKUP(I16,'Prices Used in Budgets'!$C$4:$E$31,3,FALSE)</f>
        <v>16.149999999999999</v>
      </c>
      <c r="M16" s="156"/>
      <c r="N16" s="65"/>
      <c r="O16" s="161"/>
      <c r="P16" s="97" t="s">
        <v>47</v>
      </c>
      <c r="Q16" s="155" t="str">
        <f>VLOOKUP(P16,'Prices Used in Budgets'!$C$6:$E$12,2,FALSE)</f>
        <v xml:space="preserve">PLS lb. </v>
      </c>
      <c r="R16" s="48"/>
      <c r="S16" s="156">
        <f>VLOOKUP(P16,'Prices Used in Budgets'!$C$4:$E$31,3,FALSE)</f>
        <v>0</v>
      </c>
      <c r="T16" s="156"/>
      <c r="U16" s="65"/>
      <c r="V16" s="51"/>
      <c r="W16" s="97" t="s">
        <v>47</v>
      </c>
      <c r="X16" s="155" t="str">
        <f>VLOOKUP(W16,'Prices Used in Budgets'!$C$6:$E$12,2,FALSE)</f>
        <v xml:space="preserve">PLS lb. </v>
      </c>
      <c r="Y16" s="48"/>
      <c r="Z16" s="156">
        <f>VLOOKUP(W16,'Prices Used in Budgets'!$C$4:$E$31,3,FALSE)</f>
        <v>0</v>
      </c>
      <c r="AA16" s="156"/>
      <c r="AB16" s="65"/>
      <c r="AC16" s="51"/>
      <c r="AD16" s="168" t="s">
        <v>107</v>
      </c>
      <c r="AE16" s="78">
        <f>G15</f>
        <v>0</v>
      </c>
      <c r="AF16" s="78">
        <f>N15</f>
        <v>232.9</v>
      </c>
      <c r="AG16" s="78">
        <f>U15</f>
        <v>0</v>
      </c>
      <c r="AH16" s="65">
        <f>AB15</f>
        <v>0</v>
      </c>
      <c r="AI16" s="127"/>
    </row>
    <row r="17" spans="2:37" ht="16.5">
      <c r="B17" s="97" t="s">
        <v>47</v>
      </c>
      <c r="C17" s="155" t="str">
        <f>VLOOKUP(B17,'Prices Used in Budgets'!$C$6:$E$12,2,FALSE)</f>
        <v xml:space="preserve">PLS lb. </v>
      </c>
      <c r="D17" s="48"/>
      <c r="E17" s="156">
        <f>VLOOKUP(B17,'Prices Used in Budgets'!$C$4:$E$31,3,FALSE)</f>
        <v>0</v>
      </c>
      <c r="F17" s="156"/>
      <c r="G17" s="65"/>
      <c r="H17" s="161"/>
      <c r="I17" s="97" t="s">
        <v>43</v>
      </c>
      <c r="J17" s="155" t="str">
        <f>VLOOKUP(I17,'Prices Used in Budgets'!$C$6:$E$12,2,FALSE)</f>
        <v xml:space="preserve">PLS lb. </v>
      </c>
      <c r="K17" s="48">
        <v>5</v>
      </c>
      <c r="L17" s="156">
        <f>VLOOKUP(I17,'Prices Used in Budgets'!$C$4:$E$31,3,FALSE)</f>
        <v>14.95</v>
      </c>
      <c r="M17" s="156"/>
      <c r="N17" s="65"/>
      <c r="O17" s="161"/>
      <c r="P17" s="97" t="s">
        <v>47</v>
      </c>
      <c r="Q17" s="155" t="str">
        <f>VLOOKUP(P17,'Prices Used in Budgets'!$C$6:$E$12,2,FALSE)</f>
        <v xml:space="preserve">PLS lb. </v>
      </c>
      <c r="R17" s="48"/>
      <c r="S17" s="156">
        <f>VLOOKUP(P17,'Prices Used in Budgets'!$C$4:$E$31,3,FALSE)</f>
        <v>0</v>
      </c>
      <c r="T17" s="156"/>
      <c r="U17" s="65"/>
      <c r="V17" s="51"/>
      <c r="W17" s="97" t="s">
        <v>47</v>
      </c>
      <c r="X17" s="155" t="str">
        <f>VLOOKUP(W17,'Prices Used in Budgets'!$C$6:$E$12,2,FALSE)</f>
        <v xml:space="preserve">PLS lb. </v>
      </c>
      <c r="Y17" s="48"/>
      <c r="Z17" s="156">
        <f>VLOOKUP(W17,'Prices Used in Budgets'!$C$4:$E$31,3,FALSE)</f>
        <v>0</v>
      </c>
      <c r="AA17" s="156"/>
      <c r="AB17" s="65"/>
      <c r="AC17" s="51"/>
      <c r="AD17" s="168" t="s">
        <v>108</v>
      </c>
      <c r="AE17" s="78"/>
      <c r="AF17" s="78"/>
      <c r="AG17" s="78"/>
      <c r="AH17" s="65"/>
    </row>
    <row r="18" spans="2:37" ht="16.5">
      <c r="B18" s="97" t="s">
        <v>47</v>
      </c>
      <c r="C18" s="155" t="str">
        <f>VLOOKUP(B18,'Prices Used in Budgets'!$C$6:$E$12,2,FALSE)</f>
        <v xml:space="preserve">PLS lb. </v>
      </c>
      <c r="D18" s="48"/>
      <c r="E18" s="156">
        <f>VLOOKUP(B18,'Prices Used in Budgets'!$C$4:$E$31,3,FALSE)</f>
        <v>0</v>
      </c>
      <c r="F18" s="156"/>
      <c r="G18" s="174"/>
      <c r="H18" s="161"/>
      <c r="I18" s="97" t="s">
        <v>44</v>
      </c>
      <c r="J18" s="155" t="str">
        <f>VLOOKUP(I18,'Prices Used in Budgets'!$C$6:$E$12,2,FALSE)</f>
        <v xml:space="preserve">PLS lb. </v>
      </c>
      <c r="K18" s="48">
        <v>2</v>
      </c>
      <c r="L18" s="156">
        <f>VLOOKUP(I18,'Prices Used in Budgets'!$C$4:$E$31,3,FALSE)</f>
        <v>13.2</v>
      </c>
      <c r="M18" s="156"/>
      <c r="N18" s="174"/>
      <c r="O18" s="161"/>
      <c r="P18" s="97" t="s">
        <v>47</v>
      </c>
      <c r="Q18" s="155" t="str">
        <f>VLOOKUP(P18,'Prices Used in Budgets'!$C$6:$E$12,2,FALSE)</f>
        <v xml:space="preserve">PLS lb. </v>
      </c>
      <c r="R18" s="48"/>
      <c r="S18" s="156">
        <f>VLOOKUP(P18,'Prices Used in Budgets'!$C$4:$E$31,3,FALSE)</f>
        <v>0</v>
      </c>
      <c r="T18" s="156"/>
      <c r="U18" s="174"/>
      <c r="V18" s="161"/>
      <c r="W18" s="97" t="s">
        <v>47</v>
      </c>
      <c r="X18" s="155" t="str">
        <f>VLOOKUP(W18,'Prices Used in Budgets'!$C$6:$E$12,2,FALSE)</f>
        <v xml:space="preserve">PLS lb. </v>
      </c>
      <c r="Y18" s="48"/>
      <c r="Z18" s="156">
        <f>VLOOKUP(W18,'Prices Used in Budgets'!$C$4:$E$31,3,FALSE)</f>
        <v>0</v>
      </c>
      <c r="AA18" s="156"/>
      <c r="AB18" s="174"/>
      <c r="AC18" s="161"/>
      <c r="AD18" s="175" t="s">
        <v>49</v>
      </c>
      <c r="AE18" s="78">
        <f>F21</f>
        <v>0</v>
      </c>
      <c r="AF18" s="78">
        <f>M21</f>
        <v>0</v>
      </c>
      <c r="AG18" s="78">
        <f>T21</f>
        <v>18</v>
      </c>
      <c r="AH18" s="65">
        <f>AA21</f>
        <v>36</v>
      </c>
    </row>
    <row r="19" spans="2:37" ht="16.5">
      <c r="B19" s="97" t="s">
        <v>47</v>
      </c>
      <c r="C19" s="155" t="str">
        <f>VLOOKUP(B19,'Prices Used in Budgets'!$C$6:$E$12,2,FALSE)</f>
        <v xml:space="preserve">PLS lb. </v>
      </c>
      <c r="D19" s="48"/>
      <c r="E19" s="156">
        <f>VLOOKUP(B19,'Prices Used in Budgets'!$C$4:$E$31,3,FALSE)</f>
        <v>0</v>
      </c>
      <c r="F19" s="156"/>
      <c r="G19" s="174"/>
      <c r="H19" s="161"/>
      <c r="I19" s="97" t="s">
        <v>46</v>
      </c>
      <c r="J19" s="155" t="str">
        <f>VLOOKUP(I19,'Prices Used in Budgets'!$C$6:$E$12,2,FALSE)</f>
        <v xml:space="preserve">PLS lb. </v>
      </c>
      <c r="K19" s="48">
        <v>1</v>
      </c>
      <c r="L19" s="156">
        <f>VLOOKUP(I19,'Prices Used in Budgets'!$C$4:$E$31,3,FALSE)</f>
        <v>51</v>
      </c>
      <c r="M19" s="156"/>
      <c r="N19" s="174"/>
      <c r="O19" s="161"/>
      <c r="P19" s="97" t="s">
        <v>47</v>
      </c>
      <c r="Q19" s="155" t="str">
        <f>VLOOKUP(P19,'Prices Used in Budgets'!$C$6:$E$12,2,FALSE)</f>
        <v xml:space="preserve">PLS lb. </v>
      </c>
      <c r="R19" s="48"/>
      <c r="S19" s="156">
        <f>VLOOKUP(P19,'Prices Used in Budgets'!$C$4:$E$31,3,FALSE)</f>
        <v>0</v>
      </c>
      <c r="T19" s="156"/>
      <c r="U19" s="174"/>
      <c r="V19" s="161"/>
      <c r="W19" s="97" t="s">
        <v>47</v>
      </c>
      <c r="X19" s="155" t="str">
        <f>VLOOKUP(W19,'Prices Used in Budgets'!$C$6:$E$12,2,FALSE)</f>
        <v xml:space="preserve">PLS lb. </v>
      </c>
      <c r="Y19" s="48"/>
      <c r="Z19" s="156">
        <f>VLOOKUP(W19,'Prices Used in Budgets'!$C$4:$E$31,3,FALSE)</f>
        <v>0</v>
      </c>
      <c r="AA19" s="156"/>
      <c r="AB19" s="174"/>
      <c r="AC19" s="161"/>
      <c r="AD19" s="175" t="s">
        <v>51</v>
      </c>
      <c r="AE19" s="78">
        <f>F22</f>
        <v>16.5</v>
      </c>
      <c r="AF19" s="78">
        <f>M22</f>
        <v>0</v>
      </c>
      <c r="AG19" s="78">
        <f>T22</f>
        <v>3.4677500000000001</v>
      </c>
      <c r="AH19" s="65">
        <f>AA22</f>
        <v>4.7355</v>
      </c>
      <c r="AI19" s="159"/>
      <c r="AK19" s="226"/>
    </row>
    <row r="20" spans="2:37" ht="17.25">
      <c r="B20" s="168" t="s">
        <v>108</v>
      </c>
      <c r="C20" s="155"/>
      <c r="D20" s="161"/>
      <c r="E20" s="156"/>
      <c r="F20" s="156"/>
      <c r="G20" s="65">
        <f>SUM(F21:F25)</f>
        <v>82.9</v>
      </c>
      <c r="H20" s="161"/>
      <c r="I20" s="168" t="s">
        <v>108</v>
      </c>
      <c r="J20" s="155"/>
      <c r="K20" s="161"/>
      <c r="L20" s="156"/>
      <c r="M20" s="156"/>
      <c r="N20" s="65">
        <f>SUM(M21:M25)</f>
        <v>0</v>
      </c>
      <c r="O20" s="161"/>
      <c r="P20" s="168" t="s">
        <v>109</v>
      </c>
      <c r="Q20" s="155"/>
      <c r="R20" s="161"/>
      <c r="S20" s="156"/>
      <c r="T20" s="156"/>
      <c r="U20" s="65">
        <f>SUM(T21:T25)</f>
        <v>38.923049999999996</v>
      </c>
      <c r="V20" s="51"/>
      <c r="W20" s="168" t="s">
        <v>109</v>
      </c>
      <c r="X20" s="155"/>
      <c r="Y20" s="161"/>
      <c r="Z20" s="156"/>
      <c r="AA20" s="156"/>
      <c r="AB20" s="65">
        <f>SUM(AA21:AA25)</f>
        <v>64.5501</v>
      </c>
      <c r="AC20" s="51"/>
      <c r="AD20" s="175" t="s">
        <v>53</v>
      </c>
      <c r="AE20" s="78">
        <f>F23</f>
        <v>11.4</v>
      </c>
      <c r="AF20" s="78">
        <f>M23</f>
        <v>0</v>
      </c>
      <c r="AG20" s="78">
        <f>T23</f>
        <v>17.455299999999998</v>
      </c>
      <c r="AH20" s="65">
        <f>AA23</f>
        <v>23.814600000000002</v>
      </c>
      <c r="AI20" s="159"/>
    </row>
    <row r="21" spans="2:37" ht="16.5">
      <c r="B21" s="175" t="s">
        <v>49</v>
      </c>
      <c r="C21" s="155" t="s">
        <v>50</v>
      </c>
      <c r="D21" s="48"/>
      <c r="E21" s="156">
        <f>'Prices Used in Budgets'!E13</f>
        <v>0.6</v>
      </c>
      <c r="F21" s="78">
        <f>D21*E21</f>
        <v>0</v>
      </c>
      <c r="G21" s="174"/>
      <c r="H21" s="161"/>
      <c r="I21" s="175" t="s">
        <v>49</v>
      </c>
      <c r="J21" s="155" t="s">
        <v>50</v>
      </c>
      <c r="K21" s="48"/>
      <c r="L21" s="156">
        <f>E21</f>
        <v>0.6</v>
      </c>
      <c r="M21" s="78">
        <f>K21*L21</f>
        <v>0</v>
      </c>
      <c r="N21" s="174"/>
      <c r="O21" s="161"/>
      <c r="P21" s="175" t="s">
        <v>49</v>
      </c>
      <c r="Q21" s="155" t="s">
        <v>50</v>
      </c>
      <c r="R21" s="48">
        <v>30</v>
      </c>
      <c r="S21" s="156">
        <f>L21</f>
        <v>0.6</v>
      </c>
      <c r="T21" s="78">
        <f>R21*S21</f>
        <v>18</v>
      </c>
      <c r="U21" s="174"/>
      <c r="V21" s="161"/>
      <c r="W21" s="175" t="s">
        <v>49</v>
      </c>
      <c r="X21" s="155" t="s">
        <v>50</v>
      </c>
      <c r="Y21" s="48">
        <v>60</v>
      </c>
      <c r="Z21" s="156">
        <f>S21</f>
        <v>0.6</v>
      </c>
      <c r="AA21" s="78">
        <f>Y21*Z21</f>
        <v>36</v>
      </c>
      <c r="AB21" s="174"/>
      <c r="AC21" s="161"/>
      <c r="AD21" s="175" t="s">
        <v>110</v>
      </c>
      <c r="AE21" s="78">
        <f>F24</f>
        <v>30</v>
      </c>
      <c r="AF21" s="78">
        <f>M24</f>
        <v>0</v>
      </c>
      <c r="AG21" s="78">
        <f>T24</f>
        <v>0</v>
      </c>
      <c r="AH21" s="65">
        <f t="shared" ref="AH21:AH22" si="6">AA24</f>
        <v>0</v>
      </c>
      <c r="AI21" s="159"/>
    </row>
    <row r="22" spans="2:37" ht="16.5">
      <c r="B22" s="175" t="s">
        <v>51</v>
      </c>
      <c r="C22" s="155" t="s">
        <v>111</v>
      </c>
      <c r="D22" s="48">
        <v>30</v>
      </c>
      <c r="E22" s="156">
        <f>'Prices Used in Budgets'!E14</f>
        <v>0.55000000000000004</v>
      </c>
      <c r="F22" s="78">
        <f>D22*E22</f>
        <v>16.5</v>
      </c>
      <c r="G22" s="174"/>
      <c r="H22" s="161"/>
      <c r="I22" s="175" t="s">
        <v>51</v>
      </c>
      <c r="J22" s="155" t="s">
        <v>111</v>
      </c>
      <c r="K22" s="48"/>
      <c r="L22" s="156">
        <f t="shared" ref="L22:L25" si="7">E22</f>
        <v>0.55000000000000004</v>
      </c>
      <c r="M22" s="78">
        <f>K22*L22</f>
        <v>0</v>
      </c>
      <c r="N22" s="174"/>
      <c r="O22" s="161"/>
      <c r="P22" s="175" t="s">
        <v>51</v>
      </c>
      <c r="Q22" s="155" t="s">
        <v>111</v>
      </c>
      <c r="R22" s="98">
        <f>((R9+R10)*2+(R11*30.5*0.01))</f>
        <v>6.3049999999999997</v>
      </c>
      <c r="S22" s="156">
        <f t="shared" ref="S22:S25" si="8">L22</f>
        <v>0.55000000000000004</v>
      </c>
      <c r="T22" s="78">
        <f>R22*S22</f>
        <v>3.4677500000000001</v>
      </c>
      <c r="U22" s="174"/>
      <c r="V22" s="161"/>
      <c r="W22" s="175" t="s">
        <v>51</v>
      </c>
      <c r="X22" s="155" t="s">
        <v>111</v>
      </c>
      <c r="Y22" s="98">
        <f>((Y9+Y10)*2+(Y11*30.5*0.01))</f>
        <v>8.61</v>
      </c>
      <c r="Z22" s="156">
        <f t="shared" ref="Z22:Z25" si="9">S22</f>
        <v>0.55000000000000004</v>
      </c>
      <c r="AA22" s="78">
        <f>Y22*Z22</f>
        <v>4.7355</v>
      </c>
      <c r="AB22" s="174"/>
      <c r="AC22" s="161"/>
      <c r="AD22" s="175" t="s">
        <v>57</v>
      </c>
      <c r="AE22" s="78">
        <f>F25</f>
        <v>25</v>
      </c>
      <c r="AF22" s="78">
        <f>M25</f>
        <v>0</v>
      </c>
      <c r="AG22" s="78">
        <f>T25</f>
        <v>0</v>
      </c>
      <c r="AH22" s="65">
        <f t="shared" si="6"/>
        <v>0</v>
      </c>
    </row>
    <row r="23" spans="2:37" ht="16.5">
      <c r="B23" s="175" t="s">
        <v>53</v>
      </c>
      <c r="C23" s="155" t="s">
        <v>112</v>
      </c>
      <c r="D23" s="48">
        <v>30</v>
      </c>
      <c r="E23" s="156">
        <f>'Prices Used in Budgets'!E15</f>
        <v>0.38</v>
      </c>
      <c r="F23" s="78">
        <f>D23*E23</f>
        <v>11.4</v>
      </c>
      <c r="G23" s="174"/>
      <c r="H23" s="161"/>
      <c r="I23" s="175" t="s">
        <v>53</v>
      </c>
      <c r="J23" s="155" t="s">
        <v>112</v>
      </c>
      <c r="K23" s="48"/>
      <c r="L23" s="156">
        <f t="shared" si="7"/>
        <v>0.38</v>
      </c>
      <c r="M23" s="78">
        <f>K23*L23</f>
        <v>0</v>
      </c>
      <c r="N23" s="174"/>
      <c r="O23" s="161"/>
      <c r="P23" s="175" t="s">
        <v>53</v>
      </c>
      <c r="Q23" s="155" t="s">
        <v>112</v>
      </c>
      <c r="R23" s="71">
        <f>((R9+R10)*14.6+(R11*30.5*0.07))</f>
        <v>45.934999999999995</v>
      </c>
      <c r="S23" s="156">
        <f t="shared" si="8"/>
        <v>0.38</v>
      </c>
      <c r="T23" s="78">
        <f>R23*S23</f>
        <v>17.455299999999998</v>
      </c>
      <c r="U23" s="174"/>
      <c r="V23" s="161"/>
      <c r="W23" s="175" t="s">
        <v>53</v>
      </c>
      <c r="X23" s="155" t="s">
        <v>112</v>
      </c>
      <c r="Y23" s="71">
        <f>((Y9+Y10)*14.6+(Y11*30.5*0.07))</f>
        <v>62.67</v>
      </c>
      <c r="Z23" s="156">
        <f t="shared" si="9"/>
        <v>0.38</v>
      </c>
      <c r="AA23" s="78">
        <f>Y23*Z23</f>
        <v>23.814600000000002</v>
      </c>
      <c r="AB23" s="174"/>
      <c r="AC23" s="161"/>
      <c r="AD23" s="168" t="s">
        <v>113</v>
      </c>
      <c r="AE23" s="78">
        <f>G26</f>
        <v>10.24</v>
      </c>
      <c r="AF23" s="78">
        <f>N26</f>
        <v>4.88</v>
      </c>
      <c r="AG23" s="78">
        <f>U26</f>
        <v>0</v>
      </c>
      <c r="AH23" s="65">
        <f>AB26</f>
        <v>0</v>
      </c>
    </row>
    <row r="24" spans="2:37" ht="16.5">
      <c r="B24" s="175" t="s">
        <v>110</v>
      </c>
      <c r="C24" s="155" t="s">
        <v>56</v>
      </c>
      <c r="D24" s="48">
        <v>1</v>
      </c>
      <c r="E24" s="156">
        <f>'Prices Used in Budgets'!E16</f>
        <v>30</v>
      </c>
      <c r="F24" s="78">
        <f>D24*E24</f>
        <v>30</v>
      </c>
      <c r="G24" s="174"/>
      <c r="H24" s="161"/>
      <c r="I24" s="175" t="s">
        <v>110</v>
      </c>
      <c r="J24" s="155" t="s">
        <v>56</v>
      </c>
      <c r="K24" s="48"/>
      <c r="L24" s="156">
        <f t="shared" si="7"/>
        <v>30</v>
      </c>
      <c r="M24" s="78">
        <f>K24*L24</f>
        <v>0</v>
      </c>
      <c r="N24" s="174"/>
      <c r="O24" s="161"/>
      <c r="P24" s="175" t="s">
        <v>110</v>
      </c>
      <c r="Q24" s="155" t="s">
        <v>56</v>
      </c>
      <c r="R24" s="48"/>
      <c r="S24" s="156">
        <f t="shared" si="8"/>
        <v>30</v>
      </c>
      <c r="T24" s="78">
        <f>R24*S24</f>
        <v>0</v>
      </c>
      <c r="U24" s="174"/>
      <c r="V24" s="161"/>
      <c r="W24" s="175" t="s">
        <v>110</v>
      </c>
      <c r="X24" s="155" t="s">
        <v>56</v>
      </c>
      <c r="Y24" s="48"/>
      <c r="Z24" s="156">
        <f t="shared" si="9"/>
        <v>30</v>
      </c>
      <c r="AA24" s="78">
        <f>Y24*Z24</f>
        <v>0</v>
      </c>
      <c r="AB24" s="174"/>
      <c r="AC24" s="161"/>
      <c r="AD24" s="154" t="s">
        <v>114</v>
      </c>
      <c r="AE24" s="78"/>
      <c r="AF24" s="78"/>
      <c r="AG24" s="78"/>
      <c r="AH24" s="65"/>
      <c r="AI24" s="159"/>
    </row>
    <row r="25" spans="2:37" ht="16.5">
      <c r="B25" s="175" t="s">
        <v>57</v>
      </c>
      <c r="C25" s="155" t="s">
        <v>58</v>
      </c>
      <c r="D25" s="48">
        <v>1</v>
      </c>
      <c r="E25" s="156">
        <f>'Prices Used in Budgets'!E17</f>
        <v>25</v>
      </c>
      <c r="F25" s="78">
        <f>D25*E25</f>
        <v>25</v>
      </c>
      <c r="G25" s="174"/>
      <c r="H25" s="161"/>
      <c r="I25" s="175" t="s">
        <v>57</v>
      </c>
      <c r="J25" s="155" t="s">
        <v>58</v>
      </c>
      <c r="K25" s="48"/>
      <c r="L25" s="156">
        <f t="shared" si="7"/>
        <v>25</v>
      </c>
      <c r="M25" s="78">
        <f>K25*L25</f>
        <v>0</v>
      </c>
      <c r="N25" s="174"/>
      <c r="O25" s="161"/>
      <c r="P25" s="175" t="s">
        <v>57</v>
      </c>
      <c r="Q25" s="155" t="s">
        <v>58</v>
      </c>
      <c r="R25" s="48"/>
      <c r="S25" s="156">
        <f t="shared" si="8"/>
        <v>25</v>
      </c>
      <c r="T25" s="78">
        <f>R25*S25</f>
        <v>0</v>
      </c>
      <c r="U25" s="174"/>
      <c r="V25" s="161"/>
      <c r="W25" s="175" t="s">
        <v>57</v>
      </c>
      <c r="X25" s="155" t="s">
        <v>58</v>
      </c>
      <c r="Y25" s="48"/>
      <c r="Z25" s="156">
        <f t="shared" si="9"/>
        <v>25</v>
      </c>
      <c r="AA25" s="78">
        <f>Y25*Z25</f>
        <v>0</v>
      </c>
      <c r="AB25" s="174"/>
      <c r="AC25" s="161"/>
      <c r="AD25" s="154" t="s">
        <v>115</v>
      </c>
      <c r="AE25" s="78">
        <f>D30*E30</f>
        <v>7.38</v>
      </c>
      <c r="AF25" s="78">
        <f>K30*L30</f>
        <v>0</v>
      </c>
      <c r="AG25" s="78">
        <f>R30*S30</f>
        <v>7.38</v>
      </c>
      <c r="AH25" s="65">
        <f>Y30*Z30</f>
        <v>7.38</v>
      </c>
      <c r="AI25" s="159"/>
    </row>
    <row r="26" spans="2:37" ht="17.25">
      <c r="B26" s="168" t="s">
        <v>113</v>
      </c>
      <c r="C26" s="155"/>
      <c r="D26" s="123"/>
      <c r="E26" s="156"/>
      <c r="F26" s="156"/>
      <c r="G26" s="65">
        <f>D27*E27+D28*E28</f>
        <v>10.24</v>
      </c>
      <c r="H26" s="161"/>
      <c r="I26" s="168" t="s">
        <v>116</v>
      </c>
      <c r="J26" s="155"/>
      <c r="K26" s="123"/>
      <c r="L26" s="156"/>
      <c r="M26" s="156"/>
      <c r="N26" s="65">
        <f>K27*L27+K28*L28</f>
        <v>4.88</v>
      </c>
      <c r="O26" s="161"/>
      <c r="P26" s="168" t="s">
        <v>113</v>
      </c>
      <c r="Q26" s="155"/>
      <c r="R26" s="123"/>
      <c r="S26" s="156"/>
      <c r="T26" s="156"/>
      <c r="U26" s="65">
        <f>R27*S27+R28*S28</f>
        <v>0</v>
      </c>
      <c r="V26" s="51"/>
      <c r="W26" s="168" t="s">
        <v>113</v>
      </c>
      <c r="X26" s="155"/>
      <c r="Y26" s="123"/>
      <c r="Z26" s="156"/>
      <c r="AA26" s="156"/>
      <c r="AB26" s="65">
        <f>Y27*Z27+Y28*Z28</f>
        <v>0</v>
      </c>
      <c r="AC26" s="51"/>
      <c r="AD26" s="154" t="s">
        <v>117</v>
      </c>
      <c r="AE26" s="78">
        <f>D31*E31</f>
        <v>7.75</v>
      </c>
      <c r="AF26" s="78">
        <f>K31*L31</f>
        <v>7.75</v>
      </c>
      <c r="AG26" s="78">
        <f>R31*S31</f>
        <v>0</v>
      </c>
      <c r="AH26" s="65">
        <f>Y31*Z31</f>
        <v>0</v>
      </c>
      <c r="AI26" s="159"/>
    </row>
    <row r="27" spans="2:37" ht="16.5">
      <c r="B27" s="49" t="s">
        <v>60</v>
      </c>
      <c r="C27" s="155" t="s">
        <v>118</v>
      </c>
      <c r="D27" s="48">
        <v>64</v>
      </c>
      <c r="E27" s="156">
        <f>VLOOKUP(B27,'Prices Used in Budgets'!$C$4:$E$31,3,FALSE)</f>
        <v>0.16</v>
      </c>
      <c r="F27" s="156"/>
      <c r="G27" s="65"/>
      <c r="H27" s="161"/>
      <c r="I27" s="49" t="s">
        <v>62</v>
      </c>
      <c r="J27" s="155" t="s">
        <v>118</v>
      </c>
      <c r="K27" s="48">
        <v>4</v>
      </c>
      <c r="L27" s="156">
        <f>VLOOKUP(I27,'Prices Used in Budgets'!$C$4:$E$31,3,FALSE)</f>
        <v>1.22</v>
      </c>
      <c r="M27" s="156"/>
      <c r="N27" s="65"/>
      <c r="O27" s="161"/>
      <c r="P27" s="49" t="s">
        <v>47</v>
      </c>
      <c r="Q27" s="155" t="s">
        <v>118</v>
      </c>
      <c r="R27" s="48"/>
      <c r="S27" s="156">
        <f>VLOOKUP(P27,'Prices Used in Budgets'!$C$4:$E$31,3,FALSE)</f>
        <v>0</v>
      </c>
      <c r="T27" s="156"/>
      <c r="U27" s="65"/>
      <c r="V27" s="51"/>
      <c r="W27" s="49" t="s">
        <v>47</v>
      </c>
      <c r="X27" s="155" t="s">
        <v>118</v>
      </c>
      <c r="Y27" s="48"/>
      <c r="Z27" s="156">
        <f>VLOOKUP(W27,'Prices Used in Budgets'!$C$4:$E$31,3,FALSE)</f>
        <v>0</v>
      </c>
      <c r="AA27" s="156"/>
      <c r="AB27" s="65"/>
      <c r="AC27" s="51"/>
      <c r="AD27" s="154" t="s">
        <v>119</v>
      </c>
      <c r="AE27" s="78">
        <f>D32*E32</f>
        <v>0</v>
      </c>
      <c r="AF27" s="78">
        <f>K32*L32</f>
        <v>21</v>
      </c>
      <c r="AG27" s="78">
        <f>R32*S32</f>
        <v>0</v>
      </c>
      <c r="AH27" s="65">
        <f>Y32*Z32</f>
        <v>0</v>
      </c>
      <c r="AI27" s="127"/>
    </row>
    <row r="28" spans="2:37" ht="16.5">
      <c r="B28" s="49" t="s">
        <v>47</v>
      </c>
      <c r="C28" s="155" t="s">
        <v>118</v>
      </c>
      <c r="D28" s="52"/>
      <c r="E28" s="156">
        <f>VLOOKUP(B28,'Prices Used in Budgets'!$C$4:$E$31,3,FALSE)</f>
        <v>0</v>
      </c>
      <c r="F28" s="156"/>
      <c r="G28" s="65"/>
      <c r="H28" s="161"/>
      <c r="I28" s="49" t="s">
        <v>47</v>
      </c>
      <c r="J28" s="155" t="s">
        <v>118</v>
      </c>
      <c r="K28" s="48"/>
      <c r="L28" s="156">
        <f>VLOOKUP(I28,'Prices Used in Budgets'!$C$4:$E$31,3,FALSE)</f>
        <v>0</v>
      </c>
      <c r="M28" s="156"/>
      <c r="N28" s="65"/>
      <c r="O28" s="161"/>
      <c r="P28" s="49" t="s">
        <v>47</v>
      </c>
      <c r="Q28" s="155" t="s">
        <v>118</v>
      </c>
      <c r="R28" s="52"/>
      <c r="S28" s="156">
        <f>VLOOKUP(P28,'Prices Used in Budgets'!$C$4:$E$31,3,FALSE)</f>
        <v>0</v>
      </c>
      <c r="T28" s="156"/>
      <c r="U28" s="65"/>
      <c r="V28" s="51"/>
      <c r="W28" s="49" t="s">
        <v>47</v>
      </c>
      <c r="X28" s="155" t="s">
        <v>118</v>
      </c>
      <c r="Y28" s="48"/>
      <c r="Z28" s="156">
        <f>VLOOKUP(W28,'Prices Used in Budgets'!$C$4:$E$31,3,FALSE)</f>
        <v>0</v>
      </c>
      <c r="AA28" s="156"/>
      <c r="AB28" s="65"/>
      <c r="AC28" s="51"/>
      <c r="AD28" s="154" t="s">
        <v>120</v>
      </c>
      <c r="AE28" s="78">
        <f>F33</f>
        <v>0</v>
      </c>
      <c r="AF28" s="78">
        <f>M33</f>
        <v>0</v>
      </c>
      <c r="AG28" s="78">
        <f>T33</f>
        <v>138.46153846153845</v>
      </c>
      <c r="AH28" s="87">
        <f>AA33</f>
        <v>184.61538461538461</v>
      </c>
      <c r="AI28" s="127"/>
    </row>
    <row r="29" spans="2:37" ht="16.5">
      <c r="B29" s="154" t="s">
        <v>114</v>
      </c>
      <c r="C29" s="176"/>
      <c r="D29" s="124"/>
      <c r="E29" s="178"/>
      <c r="F29" s="178"/>
      <c r="G29" s="65">
        <f>SUMPRODUCT(D30:D32,E30:E32)+SUMPRODUCT(D34:D35,E34:E35)+F33</f>
        <v>15.129999999999999</v>
      </c>
      <c r="H29" s="161"/>
      <c r="I29" s="154" t="s">
        <v>114</v>
      </c>
      <c r="J29" s="176"/>
      <c r="K29" s="124"/>
      <c r="L29" s="178"/>
      <c r="M29" s="178"/>
      <c r="N29" s="65">
        <f>SUMPRODUCT(K30:K32,L30:L32)+SUMPRODUCT(K34:K35,L34:L35)+M33</f>
        <v>53.75</v>
      </c>
      <c r="O29" s="161"/>
      <c r="P29" s="154" t="s">
        <v>114</v>
      </c>
      <c r="Q29" s="176"/>
      <c r="R29" s="124"/>
      <c r="S29" s="178"/>
      <c r="T29" s="178"/>
      <c r="U29" s="65">
        <f>SUMPRODUCT(R30:R32,S30:S32)+SUMPRODUCT(R34:R35,S34:S35)+T33</f>
        <v>145.84153846153845</v>
      </c>
      <c r="V29" s="51"/>
      <c r="W29" s="154" t="s">
        <v>114</v>
      </c>
      <c r="X29" s="176"/>
      <c r="Y29" s="124"/>
      <c r="Z29" s="178"/>
      <c r="AA29" s="178"/>
      <c r="AB29" s="65">
        <f>SUMPRODUCT(Y30:Y32,Z30:Z32)+SUMPRODUCT(Y34:Y35,Z34:Z35)+AA33</f>
        <v>191.99538461538461</v>
      </c>
      <c r="AC29" s="51"/>
      <c r="AD29" s="154" t="s">
        <v>121</v>
      </c>
      <c r="AE29" s="78">
        <f>E34*D34</f>
        <v>0</v>
      </c>
      <c r="AF29" s="78">
        <f>L34*K34</f>
        <v>25</v>
      </c>
      <c r="AG29" s="78">
        <f>S34*R34</f>
        <v>0</v>
      </c>
      <c r="AH29" s="87">
        <f>Z34*Y34</f>
        <v>0</v>
      </c>
      <c r="AI29" s="127"/>
    </row>
    <row r="30" spans="2:37" ht="16.5">
      <c r="B30" s="154" t="s">
        <v>115</v>
      </c>
      <c r="C30" s="155" t="s">
        <v>122</v>
      </c>
      <c r="D30" s="48">
        <v>1</v>
      </c>
      <c r="E30" s="156">
        <f>'Prices Used in Budgets'!E23</f>
        <v>7.38</v>
      </c>
      <c r="F30" s="156"/>
      <c r="G30" s="65"/>
      <c r="H30" s="161"/>
      <c r="I30" s="154" t="s">
        <v>115</v>
      </c>
      <c r="J30" s="155" t="s">
        <v>122</v>
      </c>
      <c r="K30" s="48"/>
      <c r="L30" s="156">
        <f>E30</f>
        <v>7.38</v>
      </c>
      <c r="M30" s="156"/>
      <c r="N30" s="65"/>
      <c r="O30" s="161"/>
      <c r="P30" s="154" t="s">
        <v>115</v>
      </c>
      <c r="Q30" s="155" t="s">
        <v>122</v>
      </c>
      <c r="R30" s="48">
        <v>1</v>
      </c>
      <c r="S30" s="156">
        <f>L30</f>
        <v>7.38</v>
      </c>
      <c r="T30" s="156"/>
      <c r="U30" s="65"/>
      <c r="V30" s="69"/>
      <c r="W30" s="154" t="s">
        <v>115</v>
      </c>
      <c r="X30" s="155" t="s">
        <v>122</v>
      </c>
      <c r="Y30" s="48">
        <v>1</v>
      </c>
      <c r="Z30" s="156">
        <f>S30</f>
        <v>7.38</v>
      </c>
      <c r="AA30" s="156"/>
      <c r="AB30" s="65"/>
      <c r="AC30" s="69"/>
      <c r="AD30" s="154" t="s">
        <v>123</v>
      </c>
      <c r="AE30" s="78">
        <f>D35*E35</f>
        <v>0</v>
      </c>
      <c r="AF30" s="78">
        <f>K35*L35</f>
        <v>0</v>
      </c>
      <c r="AG30" s="78">
        <f>R35*S35</f>
        <v>0</v>
      </c>
      <c r="AH30" s="65">
        <f>Z35*Y35</f>
        <v>0</v>
      </c>
    </row>
    <row r="31" spans="2:37" ht="16.5">
      <c r="B31" s="154" t="s">
        <v>117</v>
      </c>
      <c r="C31" s="155" t="s">
        <v>122</v>
      </c>
      <c r="D31" s="48">
        <v>1</v>
      </c>
      <c r="E31" s="156">
        <f>'Prices Used in Budgets'!E22</f>
        <v>7.75</v>
      </c>
      <c r="F31" s="156"/>
      <c r="G31" s="65"/>
      <c r="H31" s="161"/>
      <c r="I31" s="154" t="s">
        <v>117</v>
      </c>
      <c r="J31" s="155" t="s">
        <v>122</v>
      </c>
      <c r="K31" s="48">
        <v>1</v>
      </c>
      <c r="L31" s="156">
        <f t="shared" ref="L31:L33" si="10">E31</f>
        <v>7.75</v>
      </c>
      <c r="M31" s="156"/>
      <c r="N31" s="65"/>
      <c r="O31" s="161"/>
      <c r="P31" s="154" t="s">
        <v>117</v>
      </c>
      <c r="Q31" s="155" t="s">
        <v>122</v>
      </c>
      <c r="R31" s="48"/>
      <c r="S31" s="156">
        <f t="shared" ref="S31:S33" si="11">L31</f>
        <v>7.75</v>
      </c>
      <c r="T31" s="156"/>
      <c r="U31" s="65"/>
      <c r="V31" s="69"/>
      <c r="W31" s="154" t="s">
        <v>117</v>
      </c>
      <c r="X31" s="155" t="s">
        <v>122</v>
      </c>
      <c r="Y31" s="48"/>
      <c r="Z31" s="156">
        <f t="shared" ref="Z31:Z33" si="12">S31</f>
        <v>7.75</v>
      </c>
      <c r="AA31" s="156"/>
      <c r="AB31" s="65"/>
      <c r="AC31" s="69"/>
      <c r="AD31" s="154" t="s">
        <v>124</v>
      </c>
      <c r="AE31" s="88">
        <f>G36</f>
        <v>0</v>
      </c>
      <c r="AF31" s="88">
        <f>N36</f>
        <v>9.25</v>
      </c>
      <c r="AG31" s="88">
        <f>U36</f>
        <v>0</v>
      </c>
      <c r="AH31" s="65">
        <f>AB36</f>
        <v>0</v>
      </c>
    </row>
    <row r="32" spans="2:37" ht="16.5">
      <c r="B32" s="154" t="s">
        <v>119</v>
      </c>
      <c r="C32" s="155" t="s">
        <v>122</v>
      </c>
      <c r="D32" s="48"/>
      <c r="E32" s="156">
        <f>'Prices Used in Budgets'!E24</f>
        <v>21</v>
      </c>
      <c r="F32" s="78"/>
      <c r="G32" s="65"/>
      <c r="H32" s="161"/>
      <c r="I32" s="154" t="s">
        <v>119</v>
      </c>
      <c r="J32" s="155" t="s">
        <v>122</v>
      </c>
      <c r="K32" s="48">
        <v>1</v>
      </c>
      <c r="L32" s="156">
        <f t="shared" si="10"/>
        <v>21</v>
      </c>
      <c r="M32" s="78"/>
      <c r="N32" s="65"/>
      <c r="O32" s="161"/>
      <c r="P32" s="154" t="s">
        <v>119</v>
      </c>
      <c r="Q32" s="155" t="s">
        <v>122</v>
      </c>
      <c r="R32" s="48"/>
      <c r="S32" s="156">
        <f t="shared" si="11"/>
        <v>21</v>
      </c>
      <c r="T32" s="156"/>
      <c r="U32" s="65"/>
      <c r="V32" s="69"/>
      <c r="W32" s="154" t="s">
        <v>119</v>
      </c>
      <c r="X32" s="155" t="s">
        <v>122</v>
      </c>
      <c r="Y32" s="48"/>
      <c r="Z32" s="156">
        <f t="shared" si="12"/>
        <v>21</v>
      </c>
      <c r="AA32" s="156"/>
      <c r="AB32" s="65"/>
      <c r="AC32" s="69"/>
      <c r="AD32" s="154" t="s">
        <v>125</v>
      </c>
      <c r="AE32" s="88">
        <f>G37</f>
        <v>0</v>
      </c>
      <c r="AF32" s="88">
        <f>N37</f>
        <v>0</v>
      </c>
      <c r="AG32" s="88">
        <f>U37</f>
        <v>0</v>
      </c>
      <c r="AH32" s="65">
        <f>AB37</f>
        <v>0</v>
      </c>
      <c r="AI32" s="173"/>
    </row>
    <row r="33" spans="2:35" ht="16.5">
      <c r="B33" s="154" t="s">
        <v>120</v>
      </c>
      <c r="C33" s="155" t="s">
        <v>126</v>
      </c>
      <c r="D33" s="85">
        <v>1300</v>
      </c>
      <c r="E33" s="156">
        <f>'Prices Used in Budgets'!E25</f>
        <v>30</v>
      </c>
      <c r="F33" s="78">
        <f>(D9+D10)*2000/D33*E33</f>
        <v>0</v>
      </c>
      <c r="G33" s="65"/>
      <c r="H33" s="161"/>
      <c r="I33" s="154" t="s">
        <v>120</v>
      </c>
      <c r="J33" s="155" t="s">
        <v>126</v>
      </c>
      <c r="K33" s="85">
        <v>1300</v>
      </c>
      <c r="L33" s="156">
        <f t="shared" si="10"/>
        <v>30</v>
      </c>
      <c r="M33" s="78">
        <f>(K9+K10)*2000/K33*L33</f>
        <v>0</v>
      </c>
      <c r="N33" s="65"/>
      <c r="O33" s="161"/>
      <c r="P33" s="154" t="s">
        <v>120</v>
      </c>
      <c r="Q33" s="155" t="s">
        <v>126</v>
      </c>
      <c r="R33" s="85">
        <v>1300</v>
      </c>
      <c r="S33" s="156">
        <f t="shared" si="11"/>
        <v>30</v>
      </c>
      <c r="T33" s="78">
        <f>(R9+R10)*2000/R33*S33</f>
        <v>138.46153846153845</v>
      </c>
      <c r="U33" s="65"/>
      <c r="V33" s="69"/>
      <c r="W33" s="154" t="s">
        <v>120</v>
      </c>
      <c r="X33" s="155" t="s">
        <v>126</v>
      </c>
      <c r="Y33" s="85">
        <v>1300</v>
      </c>
      <c r="Z33" s="156">
        <f t="shared" si="12"/>
        <v>30</v>
      </c>
      <c r="AA33" s="78">
        <f>(Y9+Y10)*2000/Y33*Z33</f>
        <v>184.61538461538461</v>
      </c>
      <c r="AB33" s="65"/>
      <c r="AC33" s="69"/>
      <c r="AD33" s="154" t="s">
        <v>127</v>
      </c>
      <c r="AE33" s="93">
        <f>G38</f>
        <v>4.1954624999999997</v>
      </c>
      <c r="AF33" s="93">
        <f>N38</f>
        <v>11.655225</v>
      </c>
      <c r="AG33" s="93">
        <f>U38</f>
        <v>7.1596278028846143</v>
      </c>
      <c r="AH33" s="66">
        <f>AB38</f>
        <v>9.9411375288461539</v>
      </c>
      <c r="AI33" s="127"/>
    </row>
    <row r="34" spans="2:35" ht="17.25">
      <c r="B34" s="154" t="s">
        <v>121</v>
      </c>
      <c r="C34" s="155" t="s">
        <v>122</v>
      </c>
      <c r="D34" s="48"/>
      <c r="E34" s="156">
        <f>'Prices Used in Budgets'!$E$21</f>
        <v>25</v>
      </c>
      <c r="F34" s="78"/>
      <c r="G34" s="65"/>
      <c r="H34" s="161"/>
      <c r="I34" s="154" t="s">
        <v>128</v>
      </c>
      <c r="J34" s="155" t="s">
        <v>122</v>
      </c>
      <c r="K34" s="48">
        <v>1</v>
      </c>
      <c r="L34" s="156">
        <f>'Prices Used in Budgets'!$E$21</f>
        <v>25</v>
      </c>
      <c r="M34" s="78"/>
      <c r="N34" s="65"/>
      <c r="O34" s="161"/>
      <c r="P34" s="154" t="s">
        <v>121</v>
      </c>
      <c r="Q34" s="155" t="s">
        <v>122</v>
      </c>
      <c r="R34" s="48"/>
      <c r="S34" s="156">
        <f>'Prices Used in Budgets'!$E$21</f>
        <v>25</v>
      </c>
      <c r="T34" s="78"/>
      <c r="U34" s="87"/>
      <c r="V34" s="72"/>
      <c r="W34" s="154" t="s">
        <v>121</v>
      </c>
      <c r="X34" s="155" t="s">
        <v>122</v>
      </c>
      <c r="Y34" s="48"/>
      <c r="Z34" s="156">
        <f>'Prices Used in Budgets'!$E$21</f>
        <v>25</v>
      </c>
      <c r="AA34" s="78"/>
      <c r="AB34" s="87"/>
      <c r="AC34" s="72"/>
      <c r="AD34" s="160" t="s">
        <v>129</v>
      </c>
      <c r="AE34" s="88">
        <f>SUM(AE16:AE33)</f>
        <v>112.4654625</v>
      </c>
      <c r="AF34" s="88">
        <f>SUM(AF16:AF33)</f>
        <v>312.43522499999995</v>
      </c>
      <c r="AG34" s="88">
        <f>SUM(AG16:AG33)</f>
        <v>191.92421626442305</v>
      </c>
      <c r="AH34" s="87">
        <f>SUM(AH16:AH33)</f>
        <v>266.48662214423075</v>
      </c>
      <c r="AI34" s="127"/>
    </row>
    <row r="35" spans="2:35" ht="16.5">
      <c r="B35" s="154" t="s">
        <v>123</v>
      </c>
      <c r="C35" s="155" t="s">
        <v>122</v>
      </c>
      <c r="D35" s="48"/>
      <c r="E35" s="156">
        <f>'Prices Used in Budgets'!E26</f>
        <v>25</v>
      </c>
      <c r="F35" s="78"/>
      <c r="G35" s="65"/>
      <c r="H35" s="161"/>
      <c r="I35" s="154" t="s">
        <v>123</v>
      </c>
      <c r="J35" s="155" t="s">
        <v>122</v>
      </c>
      <c r="K35" s="48"/>
      <c r="L35" s="156">
        <f>'Prices Used in Budgets'!E26</f>
        <v>25</v>
      </c>
      <c r="M35" s="78"/>
      <c r="N35" s="87"/>
      <c r="O35" s="161"/>
      <c r="P35" s="154" t="s">
        <v>123</v>
      </c>
      <c r="Q35" s="155" t="s">
        <v>122</v>
      </c>
      <c r="R35" s="48"/>
      <c r="S35" s="156">
        <f>'Prices Used in Budgets'!E26</f>
        <v>25</v>
      </c>
      <c r="T35" s="78"/>
      <c r="U35" s="87"/>
      <c r="V35" s="72"/>
      <c r="W35" s="154" t="s">
        <v>123</v>
      </c>
      <c r="X35" s="155" t="s">
        <v>122</v>
      </c>
      <c r="Y35" s="48"/>
      <c r="Z35" s="156">
        <f>'Prices Used in Budgets'!E26</f>
        <v>25</v>
      </c>
      <c r="AA35" s="78"/>
      <c r="AB35" s="87"/>
      <c r="AC35" s="51"/>
      <c r="AD35" s="160"/>
      <c r="AE35" s="90"/>
      <c r="AF35" s="90"/>
      <c r="AG35" s="90"/>
      <c r="AH35" s="81"/>
      <c r="AI35" s="127"/>
    </row>
    <row r="36" spans="2:35" ht="16.5">
      <c r="B36" s="154" t="s">
        <v>124</v>
      </c>
      <c r="C36" s="155" t="s">
        <v>74</v>
      </c>
      <c r="D36" s="48"/>
      <c r="E36" s="156">
        <f>'Prices Used in Budgets'!E27</f>
        <v>18.5</v>
      </c>
      <c r="F36" s="156"/>
      <c r="G36" s="65">
        <f>D36*E36</f>
        <v>0</v>
      </c>
      <c r="H36" s="161"/>
      <c r="I36" s="154" t="s">
        <v>124</v>
      </c>
      <c r="J36" s="155" t="s">
        <v>74</v>
      </c>
      <c r="K36" s="48">
        <v>0.5</v>
      </c>
      <c r="L36" s="156">
        <f>E36</f>
        <v>18.5</v>
      </c>
      <c r="M36" s="156"/>
      <c r="N36" s="65">
        <f>K36*L36</f>
        <v>9.25</v>
      </c>
      <c r="O36" s="161"/>
      <c r="P36" s="154" t="s">
        <v>124</v>
      </c>
      <c r="Q36" s="155" t="s">
        <v>74</v>
      </c>
      <c r="R36" s="48"/>
      <c r="S36" s="156">
        <f>L36</f>
        <v>18.5</v>
      </c>
      <c r="T36" s="156"/>
      <c r="U36" s="65">
        <f>R36*S36</f>
        <v>0</v>
      </c>
      <c r="V36" s="51"/>
      <c r="W36" s="154" t="s">
        <v>124</v>
      </c>
      <c r="X36" s="155" t="s">
        <v>74</v>
      </c>
      <c r="Y36" s="48"/>
      <c r="Z36" s="156">
        <f>S36</f>
        <v>18.5</v>
      </c>
      <c r="AA36" s="156"/>
      <c r="AB36" s="65">
        <f>Y36*Z36</f>
        <v>0</v>
      </c>
      <c r="AC36" s="74"/>
      <c r="AD36" s="179" t="s">
        <v>130</v>
      </c>
      <c r="AE36" s="89">
        <f>G46</f>
        <v>12.5</v>
      </c>
      <c r="AF36" s="89">
        <f>N46</f>
        <v>50</v>
      </c>
      <c r="AG36" s="89">
        <f>U46</f>
        <v>50</v>
      </c>
      <c r="AH36" s="87">
        <f>AB46</f>
        <v>50</v>
      </c>
      <c r="AI36" s="127"/>
    </row>
    <row r="37" spans="2:35" ht="16.5">
      <c r="B37" s="154" t="s">
        <v>125</v>
      </c>
      <c r="C37" s="155"/>
      <c r="D37" s="161"/>
      <c r="E37" s="156"/>
      <c r="F37" s="156"/>
      <c r="G37" s="67"/>
      <c r="H37" s="161"/>
      <c r="I37" s="154" t="s">
        <v>125</v>
      </c>
      <c r="J37" s="155"/>
      <c r="K37" s="161"/>
      <c r="L37" s="156"/>
      <c r="M37" s="156"/>
      <c r="N37" s="67"/>
      <c r="O37" s="161"/>
      <c r="P37" s="154" t="s">
        <v>125</v>
      </c>
      <c r="Q37" s="155"/>
      <c r="R37" s="161"/>
      <c r="S37" s="161"/>
      <c r="T37" s="156"/>
      <c r="U37" s="67"/>
      <c r="V37" s="74"/>
      <c r="W37" s="154" t="s">
        <v>125</v>
      </c>
      <c r="X37" s="155"/>
      <c r="Y37" s="161"/>
      <c r="Z37" s="156"/>
      <c r="AA37" s="156"/>
      <c r="AB37" s="67"/>
      <c r="AC37" s="75"/>
      <c r="AD37" s="160"/>
      <c r="AE37" s="156"/>
      <c r="AF37" s="156"/>
      <c r="AG37" s="156"/>
      <c r="AH37" s="92"/>
      <c r="AI37" s="127"/>
    </row>
    <row r="38" spans="2:35" ht="16.5">
      <c r="B38" s="154" t="s">
        <v>127</v>
      </c>
      <c r="C38" s="155" t="s">
        <v>131</v>
      </c>
      <c r="D38" s="54"/>
      <c r="E38" s="54">
        <f>'Prices Used in Budgets'!E28</f>
        <v>7.7499999999999999E-2</v>
      </c>
      <c r="F38" s="78">
        <f>SUM(G15:G37)/2</f>
        <v>54.134999999999998</v>
      </c>
      <c r="G38" s="68">
        <f>F38*E38</f>
        <v>4.1954624999999997</v>
      </c>
      <c r="H38" s="161"/>
      <c r="I38" s="154" t="s">
        <v>127</v>
      </c>
      <c r="J38" s="155" t="s">
        <v>131</v>
      </c>
      <c r="K38" s="54"/>
      <c r="L38" s="54">
        <f>E38</f>
        <v>7.7499999999999999E-2</v>
      </c>
      <c r="M38" s="78">
        <f>SUM(N15:N37)/2</f>
        <v>150.38999999999999</v>
      </c>
      <c r="N38" s="68">
        <f>M38*L38</f>
        <v>11.655225</v>
      </c>
      <c r="O38" s="161"/>
      <c r="P38" s="154" t="s">
        <v>127</v>
      </c>
      <c r="Q38" s="155" t="s">
        <v>131</v>
      </c>
      <c r="R38" s="54"/>
      <c r="S38" s="54">
        <f>L38</f>
        <v>7.7499999999999999E-2</v>
      </c>
      <c r="T38" s="78">
        <f>SUM(U15:U37)/2</f>
        <v>92.382294230769219</v>
      </c>
      <c r="U38" s="103">
        <f>T38*S38</f>
        <v>7.1596278028846143</v>
      </c>
      <c r="V38" s="99"/>
      <c r="W38" s="154" t="s">
        <v>127</v>
      </c>
      <c r="X38" s="155" t="s">
        <v>131</v>
      </c>
      <c r="Y38" s="54"/>
      <c r="Z38" s="54">
        <f>S38</f>
        <v>7.7499999999999999E-2</v>
      </c>
      <c r="AA38" s="78">
        <f>SUM(AB15:AB37)/2</f>
        <v>128.27274230769231</v>
      </c>
      <c r="AB38" s="103">
        <f>AA38*Z38</f>
        <v>9.9411375288461539</v>
      </c>
      <c r="AC38" s="74"/>
      <c r="AD38" s="180" t="s">
        <v>132</v>
      </c>
      <c r="AE38" s="94">
        <f>AE34+AE36</f>
        <v>124.9654625</v>
      </c>
      <c r="AF38" s="94">
        <f t="shared" ref="AF38:AH38" si="13">AF34+AF36</f>
        <v>362.43522499999995</v>
      </c>
      <c r="AG38" s="94">
        <f t="shared" si="13"/>
        <v>241.92421626442305</v>
      </c>
      <c r="AH38" s="95">
        <f t="shared" si="13"/>
        <v>316.48662214423075</v>
      </c>
      <c r="AI38" s="127"/>
    </row>
    <row r="39" spans="2:35" ht="16.5">
      <c r="B39" s="160" t="s">
        <v>129</v>
      </c>
      <c r="C39" s="155"/>
      <c r="D39" s="161"/>
      <c r="E39" s="161"/>
      <c r="F39" s="156"/>
      <c r="G39" s="65">
        <f>SUM(G15:G38)</f>
        <v>112.4654625</v>
      </c>
      <c r="H39" s="161"/>
      <c r="I39" s="160" t="s">
        <v>129</v>
      </c>
      <c r="J39" s="161"/>
      <c r="K39" s="161"/>
      <c r="L39" s="161"/>
      <c r="M39" s="156"/>
      <c r="N39" s="65">
        <f>SUM(N15:N38)</f>
        <v>312.43522499999995</v>
      </c>
      <c r="O39" s="161"/>
      <c r="P39" s="160" t="s">
        <v>129</v>
      </c>
      <c r="Q39" s="155"/>
      <c r="R39" s="161"/>
      <c r="S39" s="161"/>
      <c r="T39" s="156"/>
      <c r="U39" s="65">
        <f>SUM(U15:U38)</f>
        <v>191.92421626442305</v>
      </c>
      <c r="V39" s="51"/>
      <c r="W39" s="154" t="s">
        <v>129</v>
      </c>
      <c r="X39" s="155"/>
      <c r="Y39" s="161"/>
      <c r="Z39" s="161"/>
      <c r="AA39" s="156"/>
      <c r="AB39" s="65">
        <f>SUM(AB15:AB38)</f>
        <v>266.48662214423075</v>
      </c>
      <c r="AC39" s="76"/>
      <c r="AD39" s="181" t="s">
        <v>133</v>
      </c>
      <c r="AE39" s="90">
        <f>AE13-AE34</f>
        <v>-112.4654625</v>
      </c>
      <c r="AF39" s="90">
        <f>AF13-AF34</f>
        <v>-312.43522499999995</v>
      </c>
      <c r="AG39" s="90">
        <f>AG13-AG34</f>
        <v>209.07578373557695</v>
      </c>
      <c r="AH39" s="92">
        <f>AH13-AH34</f>
        <v>285.51337785576925</v>
      </c>
      <c r="AI39" s="159"/>
    </row>
    <row r="40" spans="2:35" ht="16.5">
      <c r="B40" s="160"/>
      <c r="C40" s="161"/>
      <c r="D40" s="54"/>
      <c r="E40" s="54"/>
      <c r="F40" s="183"/>
      <c r="G40" s="79"/>
      <c r="H40" s="161"/>
      <c r="I40" s="160"/>
      <c r="J40" s="161"/>
      <c r="K40" s="54"/>
      <c r="L40" s="54"/>
      <c r="M40" s="183"/>
      <c r="N40" s="79"/>
      <c r="O40" s="161"/>
      <c r="P40" s="160"/>
      <c r="Q40" s="155"/>
      <c r="R40" s="54"/>
      <c r="S40" s="54"/>
      <c r="T40" s="183"/>
      <c r="U40" s="79"/>
      <c r="V40" s="100"/>
      <c r="W40" s="160"/>
      <c r="X40" s="155"/>
      <c r="Y40" s="54"/>
      <c r="Z40" s="54"/>
      <c r="AA40" s="183"/>
      <c r="AB40" s="79"/>
      <c r="AC40" s="76"/>
      <c r="AD40" s="184" t="s">
        <v>134</v>
      </c>
      <c r="AE40" s="96">
        <f>AE13-AE38</f>
        <v>-124.9654625</v>
      </c>
      <c r="AF40" s="96">
        <f>AF13-AF38</f>
        <v>-362.43522499999995</v>
      </c>
      <c r="AG40" s="96">
        <f>AG13-AG38</f>
        <v>159.07578373557695</v>
      </c>
      <c r="AH40" s="91">
        <f>AH13-AH38</f>
        <v>235.51337785576925</v>
      </c>
      <c r="AI40" s="127"/>
    </row>
    <row r="41" spans="2:35" ht="16.5">
      <c r="B41" s="185" t="s">
        <v>130</v>
      </c>
      <c r="C41" s="161"/>
      <c r="D41" s="54"/>
      <c r="E41" s="54"/>
      <c r="F41" s="183"/>
      <c r="G41" s="79"/>
      <c r="H41" s="161"/>
      <c r="I41" s="185" t="s">
        <v>130</v>
      </c>
      <c r="J41" s="161"/>
      <c r="K41" s="54"/>
      <c r="L41" s="54"/>
      <c r="M41" s="183"/>
      <c r="N41" s="79"/>
      <c r="O41" s="161"/>
      <c r="P41" s="185" t="s">
        <v>130</v>
      </c>
      <c r="Q41" s="161"/>
      <c r="R41" s="54"/>
      <c r="S41" s="54"/>
      <c r="T41" s="183"/>
      <c r="U41" s="79"/>
      <c r="V41" s="100"/>
      <c r="W41" s="185" t="s">
        <v>130</v>
      </c>
      <c r="X41" s="155"/>
      <c r="Y41" s="54"/>
      <c r="Z41" s="54"/>
      <c r="AA41" s="183"/>
      <c r="AB41" s="79"/>
      <c r="AC41" s="75"/>
      <c r="AD41" s="161"/>
      <c r="AE41" s="161"/>
      <c r="AF41" s="75"/>
      <c r="AG41" s="75"/>
      <c r="AH41" s="75"/>
      <c r="AI41" s="186"/>
    </row>
    <row r="42" spans="2:35" ht="16.5">
      <c r="B42" s="154" t="s">
        <v>135</v>
      </c>
      <c r="C42" s="161"/>
      <c r="D42" s="54"/>
      <c r="E42" s="161"/>
      <c r="F42" s="183"/>
      <c r="G42" s="80"/>
      <c r="H42" s="161"/>
      <c r="I42" s="154" t="s">
        <v>135</v>
      </c>
      <c r="J42" s="161"/>
      <c r="K42" s="54"/>
      <c r="L42" s="161"/>
      <c r="M42" s="183"/>
      <c r="N42" s="80"/>
      <c r="O42" s="161"/>
      <c r="P42" s="154" t="s">
        <v>135</v>
      </c>
      <c r="Q42" s="161"/>
      <c r="R42" s="54"/>
      <c r="S42" s="161"/>
      <c r="T42" s="183"/>
      <c r="U42" s="80"/>
      <c r="V42" s="75"/>
      <c r="W42" s="154" t="s">
        <v>135</v>
      </c>
      <c r="X42" s="155"/>
      <c r="Y42" s="54"/>
      <c r="Z42" s="161"/>
      <c r="AA42" s="183"/>
      <c r="AB42" s="80"/>
      <c r="AC42" s="75"/>
      <c r="AD42" s="161"/>
      <c r="AE42" s="161"/>
      <c r="AF42" s="75"/>
      <c r="AG42" s="75"/>
      <c r="AH42" s="75"/>
      <c r="AI42" s="127"/>
    </row>
    <row r="43" spans="2:35" ht="16.5">
      <c r="B43" s="154" t="s">
        <v>136</v>
      </c>
      <c r="C43" s="161"/>
      <c r="D43" s="54"/>
      <c r="E43" s="161"/>
      <c r="F43" s="183"/>
      <c r="G43" s="80"/>
      <c r="H43" s="161"/>
      <c r="I43" s="154" t="s">
        <v>136</v>
      </c>
      <c r="J43" s="161"/>
      <c r="K43" s="54"/>
      <c r="L43" s="161"/>
      <c r="M43" s="183"/>
      <c r="N43" s="80"/>
      <c r="O43" s="161"/>
      <c r="P43" s="154" t="s">
        <v>136</v>
      </c>
      <c r="Q43" s="161"/>
      <c r="R43" s="54"/>
      <c r="S43" s="161"/>
      <c r="T43" s="183"/>
      <c r="U43" s="80"/>
      <c r="V43" s="75"/>
      <c r="W43" s="154" t="s">
        <v>136</v>
      </c>
      <c r="X43" s="155"/>
      <c r="Y43" s="54"/>
      <c r="Z43" s="161"/>
      <c r="AA43" s="183"/>
      <c r="AB43" s="80"/>
      <c r="AC43" s="75"/>
      <c r="AD43" s="123"/>
      <c r="AE43" s="161"/>
      <c r="AF43" s="75"/>
      <c r="AG43" s="75"/>
      <c r="AH43" s="75"/>
      <c r="AI43" s="127"/>
    </row>
    <row r="44" spans="2:35" ht="16.5">
      <c r="B44" s="154" t="s">
        <v>137</v>
      </c>
      <c r="C44" s="161"/>
      <c r="D44" s="54"/>
      <c r="E44" s="161"/>
      <c r="F44" s="183"/>
      <c r="G44" s="80"/>
      <c r="H44" s="161"/>
      <c r="I44" s="154" t="s">
        <v>137</v>
      </c>
      <c r="J44" s="161"/>
      <c r="K44" s="54"/>
      <c r="L44" s="161"/>
      <c r="M44" s="183"/>
      <c r="N44" s="80"/>
      <c r="O44" s="161"/>
      <c r="P44" s="154" t="s">
        <v>137</v>
      </c>
      <c r="Q44" s="161"/>
      <c r="R44" s="54"/>
      <c r="S44" s="161"/>
      <c r="T44" s="183"/>
      <c r="U44" s="80"/>
      <c r="V44" s="75"/>
      <c r="W44" s="154" t="s">
        <v>137</v>
      </c>
      <c r="X44" s="155"/>
      <c r="Y44" s="54"/>
      <c r="Z44" s="161"/>
      <c r="AA44" s="183"/>
      <c r="AB44" s="80"/>
      <c r="AC44" s="75"/>
      <c r="AD44" s="161"/>
      <c r="AE44" s="123"/>
      <c r="AF44" s="161"/>
      <c r="AG44" s="161"/>
      <c r="AH44" s="161"/>
      <c r="AI44" s="127"/>
    </row>
    <row r="45" spans="2:35" ht="16.5">
      <c r="B45" s="154" t="s">
        <v>138</v>
      </c>
      <c r="C45" s="161"/>
      <c r="D45" s="54"/>
      <c r="E45" s="161"/>
      <c r="F45" s="183"/>
      <c r="G45" s="68">
        <f>'Prices Used in Budgets'!E30/4</f>
        <v>12.5</v>
      </c>
      <c r="H45" s="161"/>
      <c r="I45" s="154" t="s">
        <v>138</v>
      </c>
      <c r="J45" s="161"/>
      <c r="K45" s="54"/>
      <c r="L45" s="161"/>
      <c r="M45" s="183"/>
      <c r="N45" s="68">
        <f>'Prices Used in Budgets'!E30</f>
        <v>50</v>
      </c>
      <c r="O45" s="161"/>
      <c r="P45" s="154" t="s">
        <v>138</v>
      </c>
      <c r="Q45" s="161"/>
      <c r="R45" s="54"/>
      <c r="S45" s="161"/>
      <c r="T45" s="183"/>
      <c r="U45" s="68">
        <f>N45</f>
        <v>50</v>
      </c>
      <c r="V45" s="75"/>
      <c r="W45" s="154" t="s">
        <v>138</v>
      </c>
      <c r="X45" s="155"/>
      <c r="Y45" s="54"/>
      <c r="Z45" s="161"/>
      <c r="AA45" s="183"/>
      <c r="AB45" s="68">
        <f>U45</f>
        <v>50</v>
      </c>
      <c r="AC45" s="75"/>
      <c r="AD45" s="161"/>
      <c r="AE45" s="161" t="s">
        <v>162</v>
      </c>
      <c r="AF45" s="161"/>
      <c r="AG45" s="161"/>
      <c r="AH45" s="161"/>
      <c r="AI45" s="127"/>
    </row>
    <row r="46" spans="2:35" ht="16.5">
      <c r="B46" s="160" t="s">
        <v>139</v>
      </c>
      <c r="C46" s="161"/>
      <c r="D46" s="54"/>
      <c r="E46" s="54"/>
      <c r="F46" s="183"/>
      <c r="G46" s="81">
        <f>SUM(G42:G45)</f>
        <v>12.5</v>
      </c>
      <c r="H46" s="161"/>
      <c r="I46" s="160" t="s">
        <v>139</v>
      </c>
      <c r="J46" s="161"/>
      <c r="K46" s="54"/>
      <c r="L46" s="54"/>
      <c r="M46" s="183"/>
      <c r="N46" s="81">
        <f>SUM(N42:N45)</f>
        <v>50</v>
      </c>
      <c r="O46" s="161"/>
      <c r="P46" s="160" t="s">
        <v>139</v>
      </c>
      <c r="Q46" s="161"/>
      <c r="R46" s="54"/>
      <c r="S46" s="54"/>
      <c r="T46" s="183"/>
      <c r="U46" s="81">
        <f>SUM(U42:U45)</f>
        <v>50</v>
      </c>
      <c r="V46" s="75"/>
      <c r="W46" s="154" t="s">
        <v>139</v>
      </c>
      <c r="X46" s="155"/>
      <c r="Y46" s="54"/>
      <c r="Z46" s="54"/>
      <c r="AA46" s="183"/>
      <c r="AB46" s="68">
        <f>SUM(AB42:AB45)</f>
        <v>50</v>
      </c>
      <c r="AC46" s="161"/>
      <c r="AD46" s="161"/>
      <c r="AE46" s="161"/>
      <c r="AF46" s="161"/>
      <c r="AG46" s="161"/>
      <c r="AH46" s="161"/>
      <c r="AI46" s="127"/>
    </row>
    <row r="47" spans="2:35" ht="16.5">
      <c r="B47" s="160"/>
      <c r="C47" s="161"/>
      <c r="D47" s="54"/>
      <c r="E47" s="54"/>
      <c r="F47" s="182"/>
      <c r="G47" s="56"/>
      <c r="H47" s="161"/>
      <c r="I47" s="160"/>
      <c r="J47" s="161"/>
      <c r="K47" s="54"/>
      <c r="L47" s="54"/>
      <c r="M47" s="182"/>
      <c r="N47" s="56"/>
      <c r="O47" s="161"/>
      <c r="P47" s="160"/>
      <c r="Q47" s="161"/>
      <c r="R47" s="54"/>
      <c r="S47" s="54"/>
      <c r="T47" s="182"/>
      <c r="U47" s="56"/>
      <c r="V47" s="75"/>
      <c r="W47" s="154"/>
      <c r="X47" s="155"/>
      <c r="Y47" s="54"/>
      <c r="Z47" s="54"/>
      <c r="AA47" s="183"/>
      <c r="AB47" s="68"/>
      <c r="AC47" s="161"/>
      <c r="AD47" s="161"/>
      <c r="AE47" s="161"/>
      <c r="AF47" s="161"/>
      <c r="AG47" s="161"/>
      <c r="AH47" s="161"/>
      <c r="AI47" s="127"/>
    </row>
    <row r="48" spans="2:35" ht="16.5">
      <c r="B48" s="187"/>
      <c r="C48" s="188"/>
      <c r="D48" s="57"/>
      <c r="E48" s="189" t="s">
        <v>140</v>
      </c>
      <c r="F48" s="189" t="s">
        <v>101</v>
      </c>
      <c r="G48" s="191"/>
      <c r="H48" s="161"/>
      <c r="I48" s="187"/>
      <c r="J48" s="188"/>
      <c r="K48" s="57"/>
      <c r="L48" s="189" t="s">
        <v>140</v>
      </c>
      <c r="M48" s="189" t="s">
        <v>101</v>
      </c>
      <c r="N48" s="191"/>
      <c r="O48" s="161"/>
      <c r="P48" s="187"/>
      <c r="Q48" s="188"/>
      <c r="R48" s="57"/>
      <c r="S48" s="189" t="s">
        <v>140</v>
      </c>
      <c r="T48" s="189" t="s">
        <v>101</v>
      </c>
      <c r="U48" s="191"/>
      <c r="V48" s="161"/>
      <c r="W48" s="187"/>
      <c r="X48" s="188"/>
      <c r="Y48" s="57"/>
      <c r="Z48" s="189" t="s">
        <v>140</v>
      </c>
      <c r="AA48" s="189" t="s">
        <v>101</v>
      </c>
      <c r="AB48" s="191"/>
      <c r="AC48" s="161"/>
      <c r="AD48" s="161"/>
      <c r="AE48" s="161"/>
      <c r="AF48" s="161"/>
      <c r="AG48" s="161"/>
      <c r="AH48" s="161"/>
      <c r="AI48" s="127"/>
    </row>
    <row r="49" spans="2:35" ht="16.5">
      <c r="B49" s="169"/>
      <c r="C49" s="192" t="s">
        <v>132</v>
      </c>
      <c r="D49" s="171"/>
      <c r="E49" s="58" t="str">
        <f>IF(G12=0,"",(G39+G46)/(SUM(D9:D10,(D11*0.4))))</f>
        <v/>
      </c>
      <c r="F49" s="82">
        <f>SUM(G39,G46)</f>
        <v>124.9654625</v>
      </c>
      <c r="G49" s="212"/>
      <c r="H49" s="161"/>
      <c r="I49" s="169"/>
      <c r="J49" s="192" t="s">
        <v>132</v>
      </c>
      <c r="K49" s="171"/>
      <c r="L49" s="58"/>
      <c r="M49" s="82">
        <f>SUM(N39,N46)</f>
        <v>362.43522499999995</v>
      </c>
      <c r="N49" s="212"/>
      <c r="O49" s="161"/>
      <c r="P49" s="169"/>
      <c r="Q49" s="192" t="s">
        <v>132</v>
      </c>
      <c r="R49" s="171"/>
      <c r="S49" s="82">
        <f>(U39+U46)/(SUM(R9:R10,(R11*0.4)))</f>
        <v>71.154181254242076</v>
      </c>
      <c r="T49" s="82">
        <f>SUM(U39,U46)</f>
        <v>241.92421626442305</v>
      </c>
      <c r="U49" s="212"/>
      <c r="V49" s="161"/>
      <c r="W49" s="169"/>
      <c r="X49" s="192" t="s">
        <v>132</v>
      </c>
      <c r="Y49" s="171"/>
      <c r="Z49" s="82">
        <f>(AB39+AB46)/(SUM(Y9:Y10,(Y11*0.4)))</f>
        <v>65.93471294671474</v>
      </c>
      <c r="AA49" s="82">
        <f>SUM(AB39,AB46)</f>
        <v>316.48662214423075</v>
      </c>
      <c r="AB49" s="212"/>
      <c r="AC49" s="161"/>
      <c r="AD49" s="161"/>
      <c r="AE49" s="161"/>
      <c r="AF49" s="161"/>
      <c r="AG49" s="161"/>
      <c r="AH49" s="161"/>
    </row>
    <row r="50" spans="2:35" ht="16.5">
      <c r="B50" s="168"/>
      <c r="C50" s="181" t="s">
        <v>133</v>
      </c>
      <c r="D50" s="161"/>
      <c r="E50" s="51" t="str">
        <f>IF(G12=0,"",(G12-G39)/SUM(D9:D10,D11*0.4))</f>
        <v/>
      </c>
      <c r="F50" s="83">
        <f>G12-G39</f>
        <v>-112.4654625</v>
      </c>
      <c r="G50" s="214"/>
      <c r="H50" s="161"/>
      <c r="I50" s="168"/>
      <c r="J50" s="181" t="s">
        <v>133</v>
      </c>
      <c r="K50" s="161"/>
      <c r="L50" s="51"/>
      <c r="M50" s="83">
        <f>N12-N39</f>
        <v>-312.43522499999995</v>
      </c>
      <c r="N50" s="214"/>
      <c r="O50" s="161"/>
      <c r="P50" s="168"/>
      <c r="Q50" s="181" t="s">
        <v>133</v>
      </c>
      <c r="R50" s="161"/>
      <c r="S50" s="83">
        <f>(U12-U39)/SUM(R9:R10,R11*0.4)</f>
        <v>61.492877569287337</v>
      </c>
      <c r="T50" s="83">
        <f>U12-U39</f>
        <v>209.07578373557695</v>
      </c>
      <c r="U50" s="214"/>
      <c r="V50" s="161"/>
      <c r="W50" s="168"/>
      <c r="X50" s="181" t="s">
        <v>133</v>
      </c>
      <c r="Y50" s="161"/>
      <c r="Z50" s="83">
        <f>(AB12-AB39)/SUM(Y9:Y10,Y11*0.4)</f>
        <v>59.481953719951932</v>
      </c>
      <c r="AA50" s="83">
        <f>AB12-AB39</f>
        <v>285.51337785576925</v>
      </c>
      <c r="AB50" s="214"/>
      <c r="AC50" s="161"/>
      <c r="AD50" s="161"/>
      <c r="AE50" s="161"/>
      <c r="AF50" s="161"/>
      <c r="AG50" s="161"/>
      <c r="AH50" s="161"/>
    </row>
    <row r="51" spans="2:35" ht="16.5">
      <c r="B51" s="196"/>
      <c r="C51" s="184" t="s">
        <v>134</v>
      </c>
      <c r="D51" s="165"/>
      <c r="E51" s="59" t="str">
        <f>IF(G12=0,"",(G12-G39-G46)/SUM(D9:D10,D11*0.4))</f>
        <v/>
      </c>
      <c r="F51" s="84">
        <f>G12-F49</f>
        <v>-124.9654625</v>
      </c>
      <c r="G51" s="216"/>
      <c r="H51" s="161"/>
      <c r="I51" s="196"/>
      <c r="J51" s="184" t="s">
        <v>134</v>
      </c>
      <c r="K51" s="165"/>
      <c r="L51" s="59"/>
      <c r="M51" s="84">
        <f>N12-M49</f>
        <v>-362.43522499999995</v>
      </c>
      <c r="N51" s="216"/>
      <c r="O51" s="161"/>
      <c r="P51" s="196"/>
      <c r="Q51" s="184" t="s">
        <v>134</v>
      </c>
      <c r="R51" s="165"/>
      <c r="S51" s="84">
        <f>(U12-U39-U46)/SUM(R9:R10,R11*0.4)</f>
        <v>46.786995216346163</v>
      </c>
      <c r="T51" s="84">
        <f>U12-T49</f>
        <v>159.07578373557695</v>
      </c>
      <c r="U51" s="216"/>
      <c r="V51" s="161"/>
      <c r="W51" s="196"/>
      <c r="X51" s="184" t="s">
        <v>134</v>
      </c>
      <c r="Y51" s="165"/>
      <c r="Z51" s="84">
        <f>(AB12-AB39-AB46)/SUM(Y9:Y10,Y11*0.4)</f>
        <v>49.06528705328526</v>
      </c>
      <c r="AA51" s="84">
        <f>AB12-AA49</f>
        <v>235.51337785576925</v>
      </c>
      <c r="AB51" s="216"/>
      <c r="AC51" s="161"/>
      <c r="AD51" s="161"/>
      <c r="AE51" s="161"/>
      <c r="AF51" s="161"/>
      <c r="AG51" s="161"/>
      <c r="AH51" s="161"/>
    </row>
    <row r="52" spans="2:35">
      <c r="I52" s="200" t="s">
        <v>141</v>
      </c>
      <c r="K52" s="43"/>
      <c r="L52" s="43"/>
      <c r="P52" s="200" t="s">
        <v>142</v>
      </c>
      <c r="W52" s="200" t="s">
        <v>142</v>
      </c>
    </row>
    <row r="53" spans="2:35">
      <c r="I53" s="200" t="s">
        <v>143</v>
      </c>
      <c r="K53" s="43"/>
      <c r="L53" s="43"/>
      <c r="P53" s="200" t="s">
        <v>144</v>
      </c>
      <c r="W53" s="200" t="s">
        <v>144</v>
      </c>
    </row>
    <row r="54" spans="2:35">
      <c r="I54" s="200" t="s">
        <v>145</v>
      </c>
      <c r="K54" s="43"/>
      <c r="L54" s="43"/>
    </row>
    <row r="55" spans="2:35">
      <c r="I55" s="127"/>
      <c r="J55" s="159"/>
      <c r="K55" s="47"/>
      <c r="L55" s="43"/>
      <c r="M55" s="159"/>
      <c r="N55" s="159"/>
    </row>
    <row r="56" spans="2:35">
      <c r="I56" s="159"/>
      <c r="M56" s="47"/>
      <c r="N56" s="47"/>
      <c r="AC56" s="159"/>
      <c r="AI56" s="159"/>
    </row>
    <row r="57" spans="2:35" s="159" customFormat="1">
      <c r="B57" s="128"/>
      <c r="C57" s="128"/>
      <c r="D57" s="128"/>
      <c r="E57" s="128"/>
      <c r="F57" s="128"/>
      <c r="G57" s="128"/>
      <c r="H57" s="128"/>
      <c r="I57" s="26"/>
      <c r="J57" s="201"/>
      <c r="K57" s="201"/>
      <c r="L57" s="202"/>
      <c r="M57" s="128"/>
      <c r="N57" s="128"/>
      <c r="O57" s="128"/>
      <c r="P57" s="128"/>
      <c r="Q57" s="128"/>
      <c r="R57" s="128"/>
      <c r="S57" s="128"/>
      <c r="T57" s="128"/>
      <c r="U57" s="128"/>
      <c r="V57" s="128"/>
      <c r="W57" s="128"/>
      <c r="X57" s="128"/>
      <c r="Y57" s="128"/>
      <c r="Z57" s="128"/>
      <c r="AA57" s="128"/>
      <c r="AC57" s="128"/>
      <c r="AD57" s="128"/>
      <c r="AE57" s="128"/>
      <c r="AF57" s="128"/>
      <c r="AG57" s="128"/>
      <c r="AH57" s="128"/>
      <c r="AI57" s="128"/>
    </row>
    <row r="58" spans="2:35">
      <c r="I58" s="26"/>
      <c r="J58" s="47"/>
      <c r="K58" s="159"/>
      <c r="L58" s="159"/>
      <c r="M58" s="202"/>
      <c r="N58" s="202"/>
      <c r="O58" s="159"/>
      <c r="P58" s="159"/>
      <c r="Q58" s="159"/>
      <c r="R58" s="159"/>
      <c r="S58" s="159"/>
      <c r="T58" s="159"/>
      <c r="U58" s="159"/>
      <c r="V58" s="159"/>
      <c r="W58" s="159"/>
      <c r="X58" s="159"/>
      <c r="Y58" s="159"/>
      <c r="Z58" s="159"/>
      <c r="AA58" s="159"/>
      <c r="AF58" s="159"/>
      <c r="AG58" s="159"/>
      <c r="AH58" s="159"/>
    </row>
    <row r="60" spans="2:35">
      <c r="B60" s="122"/>
      <c r="C60" s="122"/>
      <c r="D60" s="122"/>
      <c r="E60" s="122"/>
      <c r="F60" s="122"/>
      <c r="G60" s="130"/>
      <c r="I60" s="159"/>
      <c r="M60" s="47"/>
      <c r="N60" s="47"/>
    </row>
    <row r="61" spans="2:35">
      <c r="B61" s="122"/>
      <c r="C61" s="122"/>
      <c r="D61" s="122"/>
      <c r="E61" s="122"/>
      <c r="F61" s="122"/>
      <c r="G61" s="122"/>
      <c r="I61" s="127"/>
      <c r="K61" s="44"/>
      <c r="L61" s="122"/>
      <c r="M61" s="133"/>
      <c r="N61" s="133"/>
    </row>
    <row r="62" spans="2:35">
      <c r="B62" s="122"/>
      <c r="C62" s="122"/>
      <c r="D62" s="122"/>
      <c r="E62" s="122"/>
      <c r="F62" s="122"/>
      <c r="G62" s="122"/>
      <c r="I62" s="186"/>
      <c r="K62" s="44"/>
      <c r="L62" s="122"/>
      <c r="M62" s="133"/>
      <c r="N62" s="133"/>
    </row>
    <row r="63" spans="2:35">
      <c r="B63" s="122"/>
      <c r="C63" s="201"/>
      <c r="D63" s="122"/>
      <c r="E63" s="130"/>
      <c r="F63" s="130"/>
      <c r="G63" s="122"/>
      <c r="I63" s="26"/>
      <c r="K63" s="44"/>
      <c r="L63" s="122"/>
      <c r="M63" s="122"/>
      <c r="N63" s="122"/>
    </row>
    <row r="64" spans="2:35">
      <c r="B64" s="122"/>
      <c r="C64" s="201"/>
      <c r="D64" s="122"/>
      <c r="E64" s="130"/>
      <c r="F64" s="130"/>
      <c r="G64" s="130"/>
      <c r="I64" s="26"/>
      <c r="K64" s="44"/>
      <c r="L64" s="122"/>
      <c r="M64" s="122"/>
      <c r="N64" s="122"/>
    </row>
    <row r="65" spans="7:14">
      <c r="G65" s="130"/>
      <c r="I65" s="26"/>
      <c r="K65" s="44"/>
      <c r="L65" s="122"/>
      <c r="M65" s="122"/>
      <c r="N65" s="122"/>
    </row>
    <row r="66" spans="7:14">
      <c r="I66" s="26"/>
      <c r="K66" s="44"/>
      <c r="L66" s="122"/>
      <c r="M66" s="133"/>
      <c r="N66" s="133"/>
    </row>
    <row r="67" spans="7:14">
      <c r="I67" s="127"/>
      <c r="K67" s="44"/>
      <c r="L67" s="122"/>
      <c r="M67" s="122"/>
      <c r="N67" s="122"/>
    </row>
    <row r="68" spans="7:14">
      <c r="I68" s="173"/>
      <c r="K68" s="44"/>
      <c r="L68" s="122"/>
      <c r="M68" s="46"/>
      <c r="N68" s="46"/>
    </row>
    <row r="70" spans="7:14">
      <c r="I70" s="159"/>
      <c r="M70" s="47"/>
      <c r="N70" s="47"/>
    </row>
    <row r="88" spans="8:14">
      <c r="H88" s="159"/>
    </row>
    <row r="94" spans="8:14">
      <c r="I94" s="159"/>
      <c r="J94" s="159"/>
      <c r="K94" s="159"/>
      <c r="L94" s="159"/>
      <c r="M94" s="159"/>
      <c r="N94" s="159"/>
    </row>
  </sheetData>
  <sheetProtection sheet="1" objects="1" scenarios="1"/>
  <protectedRanges>
    <protectedRange algorithmName="SHA-512" hashValue="tB7os3uymNmRWrw2Zp9bBs8FfBTWS1ypsCBmNgzB6WNzQsjE3AcqPj2RGXzOoGnhYttavSwMiUIwiEbcyF8yzw==" saltValue="VhIhAO7qVykFl0IYTHtqBg==" spinCount="100000" sqref="P16:P19 W16:W19 I16:I19 B16:B19" name="Year 1_5"/>
    <protectedRange algorithmName="SHA-512" hashValue="tB7os3uymNmRWrw2Zp9bBs8FfBTWS1ypsCBmNgzB6WNzQsjE3AcqPj2RGXzOoGnhYttavSwMiUIwiEbcyF8yzw==" saltValue="VhIhAO7qVykFl0IYTHtqBg==" spinCount="100000" sqref="W27:W28" name="Year 1_4"/>
    <protectedRange algorithmName="SHA-512" hashValue="tB7os3uymNmRWrw2Zp9bBs8FfBTWS1ypsCBmNgzB6WNzQsjE3AcqPj2RGXzOoGnhYttavSwMiUIwiEbcyF8yzw==" saltValue="VhIhAO7qVykFl0IYTHtqBg==" spinCount="100000" sqref="P27:P28" name="Year 1_6"/>
    <protectedRange algorithmName="SHA-512" hashValue="tB7os3uymNmRWrw2Zp9bBs8FfBTWS1ypsCBmNgzB6WNzQsjE3AcqPj2RGXzOoGnhYttavSwMiUIwiEbcyF8yzw==" saltValue="VhIhAO7qVykFl0IYTHtqBg==" spinCount="100000" sqref="I27:I28" name="Year 1_7"/>
    <protectedRange algorithmName="SHA-512" hashValue="tB7os3uymNmRWrw2Zp9bBs8FfBTWS1ypsCBmNgzB6WNzQsjE3AcqPj2RGXzOoGnhYttavSwMiUIwiEbcyF8yzw==" saltValue="VhIhAO7qVykFl0IYTHtqBg==" spinCount="100000" sqref="B27:B28" name="Year 1_8"/>
    <protectedRange algorithmName="SHA-512" hashValue="tB7os3uymNmRWrw2Zp9bBs8FfBTWS1ypsCBmNgzB6WNzQsjE3AcqPj2RGXzOoGnhYttavSwMiUIwiEbcyF8yzw==" saltValue="VhIhAO7qVykFl0IYTHtqBg==" spinCount="100000" sqref="E16:E19 E27:E28 L16:L19 L27:L28 S16:S19 S27:S28 Z16:Z19 Z27:Z28" name="Year 1_3_1"/>
  </protectedRanges>
  <mergeCells count="16">
    <mergeCell ref="AH7:AH8"/>
    <mergeCell ref="B4:G4"/>
    <mergeCell ref="I4:N4"/>
    <mergeCell ref="P4:U4"/>
    <mergeCell ref="B6:G6"/>
    <mergeCell ref="I6:N6"/>
    <mergeCell ref="P6:U6"/>
    <mergeCell ref="W4:AB4"/>
    <mergeCell ref="W6:AB6"/>
    <mergeCell ref="AD6:AH6"/>
    <mergeCell ref="AD5:AH5"/>
    <mergeCell ref="AD4:AH4"/>
    <mergeCell ref="AD7:AD8"/>
    <mergeCell ref="AE7:AE8"/>
    <mergeCell ref="AF7:AF8"/>
    <mergeCell ref="AG7:AG8"/>
  </mergeCells>
  <pageMargins left="0.7" right="0.7" top="0.75" bottom="0.75" header="0.3" footer="0.3"/>
  <pageSetup scale="85" orientation="portrait" r:id="rId1"/>
  <ignoredErrors>
    <ignoredError sqref="AE28:AG28" formula="1"/>
    <ignoredError sqref="E34:E35 L34:L35 S34:S35 Z34:Z35"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A124DE8-37BF-4B4C-B276-CA2D99AA3A47}">
          <x14:formula1>
            <xm:f>'Prices Used in Budgets'!$C$6:$C$12</xm:f>
          </x14:formula1>
          <xm:sqref>W16:W19 B16:B19 I16:I19 P16:P19</xm:sqref>
        </x14:dataValidation>
        <x14:dataValidation type="list" allowBlank="1" showInputMessage="1" showErrorMessage="1" xr:uid="{12F28A62-B01F-42CF-8D75-9C5F7927266D}">
          <x14:formula1>
            <xm:f>'Prices Used in Budgets'!$C$18:$C$20</xm:f>
          </x14:formula1>
          <xm:sqref>B27:B28 I27:I28 P27:P28 W27:W28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9C4C-3892-4908-A7B1-7E9AF3CA0685}">
  <dimension ref="B1:AI94"/>
  <sheetViews>
    <sheetView topLeftCell="Q9" workbookViewId="0">
      <selection activeCell="Y38" sqref="Y38"/>
    </sheetView>
  </sheetViews>
  <sheetFormatPr defaultRowHeight="14.25"/>
  <cols>
    <col min="1" max="1" width="2.625" style="128" customWidth="1"/>
    <col min="2" max="2" width="32.625" style="128" customWidth="1"/>
    <col min="3" max="6" width="10.625" style="128" customWidth="1"/>
    <col min="7" max="7" width="14.625" style="128" customWidth="1"/>
    <col min="8" max="8" width="2.625" style="128" customWidth="1"/>
    <col min="9" max="9" width="33.75" style="128" customWidth="1"/>
    <col min="10" max="13" width="10.625" style="128" customWidth="1"/>
    <col min="14" max="14" width="14.625" style="128" customWidth="1"/>
    <col min="15" max="15" width="2.625" style="128" customWidth="1"/>
    <col min="16" max="16" width="32.625" style="128" customWidth="1"/>
    <col min="17" max="20" width="10.625" style="128" customWidth="1"/>
    <col min="21" max="21" width="14.625" style="128" customWidth="1"/>
    <col min="22" max="22" width="2.625" style="128" customWidth="1"/>
    <col min="23" max="23" width="32.625" style="128" customWidth="1"/>
    <col min="24" max="27" width="10.625" style="128" customWidth="1"/>
    <col min="28" max="28" width="14.625" style="128" customWidth="1"/>
    <col min="29" max="29" width="2.625" style="128" customWidth="1"/>
    <col min="30" max="30" width="32.625" style="128" customWidth="1"/>
    <col min="31" max="34" width="16.625" style="128" customWidth="1"/>
    <col min="35" max="35" width="2.625" style="128" customWidth="1"/>
    <col min="36" max="36" width="9" style="128"/>
    <col min="37" max="251" width="8" style="128"/>
    <col min="252" max="252" width="28.125" style="128" customWidth="1"/>
    <col min="253" max="253" width="8.125" style="128" customWidth="1"/>
    <col min="254" max="254" width="9.125" style="128" customWidth="1"/>
    <col min="255" max="255" width="9.75" style="128" customWidth="1"/>
    <col min="256" max="256" width="11.125" style="128" customWidth="1"/>
    <col min="257" max="257" width="10.375" style="128" customWidth="1"/>
    <col min="258" max="258" width="10.5" style="128" customWidth="1"/>
    <col min="259" max="507" width="8" style="128"/>
    <col min="508" max="508" width="28.125" style="128" customWidth="1"/>
    <col min="509" max="509" width="8.125" style="128" customWidth="1"/>
    <col min="510" max="510" width="9.125" style="128" customWidth="1"/>
    <col min="511" max="511" width="9.75" style="128" customWidth="1"/>
    <col min="512" max="512" width="11.125" style="128" customWidth="1"/>
    <col min="513" max="513" width="10.375" style="128" customWidth="1"/>
    <col min="514" max="514" width="10.5" style="128" customWidth="1"/>
    <col min="515" max="763" width="8" style="128"/>
    <col min="764" max="764" width="28.125" style="128" customWidth="1"/>
    <col min="765" max="765" width="8.125" style="128" customWidth="1"/>
    <col min="766" max="766" width="9.125" style="128" customWidth="1"/>
    <col min="767" max="767" width="9.75" style="128" customWidth="1"/>
    <col min="768" max="768" width="11.125" style="128" customWidth="1"/>
    <col min="769" max="769" width="10.375" style="128" customWidth="1"/>
    <col min="770" max="770" width="10.5" style="128" customWidth="1"/>
    <col min="771" max="1019" width="8" style="128"/>
    <col min="1020" max="1020" width="28.125" style="128" customWidth="1"/>
    <col min="1021" max="1021" width="8.125" style="128" customWidth="1"/>
    <col min="1022" max="1022" width="9.125" style="128" customWidth="1"/>
    <col min="1023" max="1023" width="9.75" style="128" customWidth="1"/>
    <col min="1024" max="1024" width="11.125" style="128" customWidth="1"/>
    <col min="1025" max="1025" width="10.375" style="128" customWidth="1"/>
    <col min="1026" max="1026" width="10.5" style="128" customWidth="1"/>
    <col min="1027" max="1275" width="8" style="128"/>
    <col min="1276" max="1276" width="28.125" style="128" customWidth="1"/>
    <col min="1277" max="1277" width="8.125" style="128" customWidth="1"/>
    <col min="1278" max="1278" width="9.125" style="128" customWidth="1"/>
    <col min="1279" max="1279" width="9.75" style="128" customWidth="1"/>
    <col min="1280" max="1280" width="11.125" style="128" customWidth="1"/>
    <col min="1281" max="1281" width="10.375" style="128" customWidth="1"/>
    <col min="1282" max="1282" width="10.5" style="128" customWidth="1"/>
    <col min="1283" max="1531" width="8" style="128"/>
    <col min="1532" max="1532" width="28.125" style="128" customWidth="1"/>
    <col min="1533" max="1533" width="8.125" style="128" customWidth="1"/>
    <col min="1534" max="1534" width="9.125" style="128" customWidth="1"/>
    <col min="1535" max="1535" width="9.75" style="128" customWidth="1"/>
    <col min="1536" max="1536" width="11.125" style="128" customWidth="1"/>
    <col min="1537" max="1537" width="10.375" style="128" customWidth="1"/>
    <col min="1538" max="1538" width="10.5" style="128" customWidth="1"/>
    <col min="1539" max="1787" width="8" style="128"/>
    <col min="1788" max="1788" width="28.125" style="128" customWidth="1"/>
    <col min="1789" max="1789" width="8.125" style="128" customWidth="1"/>
    <col min="1790" max="1790" width="9.125" style="128" customWidth="1"/>
    <col min="1791" max="1791" width="9.75" style="128" customWidth="1"/>
    <col min="1792" max="1792" width="11.125" style="128" customWidth="1"/>
    <col min="1793" max="1793" width="10.375" style="128" customWidth="1"/>
    <col min="1794" max="1794" width="10.5" style="128" customWidth="1"/>
    <col min="1795" max="2043" width="8" style="128"/>
    <col min="2044" max="2044" width="28.125" style="128" customWidth="1"/>
    <col min="2045" max="2045" width="8.125" style="128" customWidth="1"/>
    <col min="2046" max="2046" width="9.125" style="128" customWidth="1"/>
    <col min="2047" max="2047" width="9.75" style="128" customWidth="1"/>
    <col min="2048" max="2048" width="11.125" style="128" customWidth="1"/>
    <col min="2049" max="2049" width="10.375" style="128" customWidth="1"/>
    <col min="2050" max="2050" width="10.5" style="128" customWidth="1"/>
    <col min="2051" max="2299" width="8" style="128"/>
    <col min="2300" max="2300" width="28.125" style="128" customWidth="1"/>
    <col min="2301" max="2301" width="8.125" style="128" customWidth="1"/>
    <col min="2302" max="2302" width="9.125" style="128" customWidth="1"/>
    <col min="2303" max="2303" width="9.75" style="128" customWidth="1"/>
    <col min="2304" max="2304" width="11.125" style="128" customWidth="1"/>
    <col min="2305" max="2305" width="10.375" style="128" customWidth="1"/>
    <col min="2306" max="2306" width="10.5" style="128" customWidth="1"/>
    <col min="2307" max="2555" width="8" style="128"/>
    <col min="2556" max="2556" width="28.125" style="128" customWidth="1"/>
    <col min="2557" max="2557" width="8.125" style="128" customWidth="1"/>
    <col min="2558" max="2558" width="9.125" style="128" customWidth="1"/>
    <col min="2559" max="2559" width="9.75" style="128" customWidth="1"/>
    <col min="2560" max="2560" width="11.125" style="128" customWidth="1"/>
    <col min="2561" max="2561" width="10.375" style="128" customWidth="1"/>
    <col min="2562" max="2562" width="10.5" style="128" customWidth="1"/>
    <col min="2563" max="2811" width="8" style="128"/>
    <col min="2812" max="2812" width="28.125" style="128" customWidth="1"/>
    <col min="2813" max="2813" width="8.125" style="128" customWidth="1"/>
    <col min="2814" max="2814" width="9.125" style="128" customWidth="1"/>
    <col min="2815" max="2815" width="9.75" style="128" customWidth="1"/>
    <col min="2816" max="2816" width="11.125" style="128" customWidth="1"/>
    <col min="2817" max="2817" width="10.375" style="128" customWidth="1"/>
    <col min="2818" max="2818" width="10.5" style="128" customWidth="1"/>
    <col min="2819" max="3067" width="8" style="128"/>
    <col min="3068" max="3068" width="28.125" style="128" customWidth="1"/>
    <col min="3069" max="3069" width="8.125" style="128" customWidth="1"/>
    <col min="3070" max="3070" width="9.125" style="128" customWidth="1"/>
    <col min="3071" max="3071" width="9.75" style="128" customWidth="1"/>
    <col min="3072" max="3072" width="11.125" style="128" customWidth="1"/>
    <col min="3073" max="3073" width="10.375" style="128" customWidth="1"/>
    <col min="3074" max="3074" width="10.5" style="128" customWidth="1"/>
    <col min="3075" max="3323" width="8" style="128"/>
    <col min="3324" max="3324" width="28.125" style="128" customWidth="1"/>
    <col min="3325" max="3325" width="8.125" style="128" customWidth="1"/>
    <col min="3326" max="3326" width="9.125" style="128" customWidth="1"/>
    <col min="3327" max="3327" width="9.75" style="128" customWidth="1"/>
    <col min="3328" max="3328" width="11.125" style="128" customWidth="1"/>
    <col min="3329" max="3329" width="10.375" style="128" customWidth="1"/>
    <col min="3330" max="3330" width="10.5" style="128" customWidth="1"/>
    <col min="3331" max="3579" width="8" style="128"/>
    <col min="3580" max="3580" width="28.125" style="128" customWidth="1"/>
    <col min="3581" max="3581" width="8.125" style="128" customWidth="1"/>
    <col min="3582" max="3582" width="9.125" style="128" customWidth="1"/>
    <col min="3583" max="3583" width="9.75" style="128" customWidth="1"/>
    <col min="3584" max="3584" width="11.125" style="128" customWidth="1"/>
    <col min="3585" max="3585" width="10.375" style="128" customWidth="1"/>
    <col min="3586" max="3586" width="10.5" style="128" customWidth="1"/>
    <col min="3587" max="3835" width="8" style="128"/>
    <col min="3836" max="3836" width="28.125" style="128" customWidth="1"/>
    <col min="3837" max="3837" width="8.125" style="128" customWidth="1"/>
    <col min="3838" max="3838" width="9.125" style="128" customWidth="1"/>
    <col min="3839" max="3839" width="9.75" style="128" customWidth="1"/>
    <col min="3840" max="3840" width="11.125" style="128" customWidth="1"/>
    <col min="3841" max="3841" width="10.375" style="128" customWidth="1"/>
    <col min="3842" max="3842" width="10.5" style="128" customWidth="1"/>
    <col min="3843" max="4091" width="8" style="128"/>
    <col min="4092" max="4092" width="28.125" style="128" customWidth="1"/>
    <col min="4093" max="4093" width="8.125" style="128" customWidth="1"/>
    <col min="4094" max="4094" width="9.125" style="128" customWidth="1"/>
    <col min="4095" max="4095" width="9.75" style="128" customWidth="1"/>
    <col min="4096" max="4096" width="11.125" style="128" customWidth="1"/>
    <col min="4097" max="4097" width="10.375" style="128" customWidth="1"/>
    <col min="4098" max="4098" width="10.5" style="128" customWidth="1"/>
    <col min="4099" max="4347" width="8" style="128"/>
    <col min="4348" max="4348" width="28.125" style="128" customWidth="1"/>
    <col min="4349" max="4349" width="8.125" style="128" customWidth="1"/>
    <col min="4350" max="4350" width="9.125" style="128" customWidth="1"/>
    <col min="4351" max="4351" width="9.75" style="128" customWidth="1"/>
    <col min="4352" max="4352" width="11.125" style="128" customWidth="1"/>
    <col min="4353" max="4353" width="10.375" style="128" customWidth="1"/>
    <col min="4354" max="4354" width="10.5" style="128" customWidth="1"/>
    <col min="4355" max="4603" width="8" style="128"/>
    <col min="4604" max="4604" width="28.125" style="128" customWidth="1"/>
    <col min="4605" max="4605" width="8.125" style="128" customWidth="1"/>
    <col min="4606" max="4606" width="9.125" style="128" customWidth="1"/>
    <col min="4607" max="4607" width="9.75" style="128" customWidth="1"/>
    <col min="4608" max="4608" width="11.125" style="128" customWidth="1"/>
    <col min="4609" max="4609" width="10.375" style="128" customWidth="1"/>
    <col min="4610" max="4610" width="10.5" style="128" customWidth="1"/>
    <col min="4611" max="4859" width="8" style="128"/>
    <col min="4860" max="4860" width="28.125" style="128" customWidth="1"/>
    <col min="4861" max="4861" width="8.125" style="128" customWidth="1"/>
    <col min="4862" max="4862" width="9.125" style="128" customWidth="1"/>
    <col min="4863" max="4863" width="9.75" style="128" customWidth="1"/>
    <col min="4864" max="4864" width="11.125" style="128" customWidth="1"/>
    <col min="4865" max="4865" width="10.375" style="128" customWidth="1"/>
    <col min="4866" max="4866" width="10.5" style="128" customWidth="1"/>
    <col min="4867" max="5115" width="8" style="128"/>
    <col min="5116" max="5116" width="28.125" style="128" customWidth="1"/>
    <col min="5117" max="5117" width="8.125" style="128" customWidth="1"/>
    <col min="5118" max="5118" width="9.125" style="128" customWidth="1"/>
    <col min="5119" max="5119" width="9.75" style="128" customWidth="1"/>
    <col min="5120" max="5120" width="11.125" style="128" customWidth="1"/>
    <col min="5121" max="5121" width="10.375" style="128" customWidth="1"/>
    <col min="5122" max="5122" width="10.5" style="128" customWidth="1"/>
    <col min="5123" max="5371" width="8" style="128"/>
    <col min="5372" max="5372" width="28.125" style="128" customWidth="1"/>
    <col min="5373" max="5373" width="8.125" style="128" customWidth="1"/>
    <col min="5374" max="5374" width="9.125" style="128" customWidth="1"/>
    <col min="5375" max="5375" width="9.75" style="128" customWidth="1"/>
    <col min="5376" max="5376" width="11.125" style="128" customWidth="1"/>
    <col min="5377" max="5377" width="10.375" style="128" customWidth="1"/>
    <col min="5378" max="5378" width="10.5" style="128" customWidth="1"/>
    <col min="5379" max="5627" width="8" style="128"/>
    <col min="5628" max="5628" width="28.125" style="128" customWidth="1"/>
    <col min="5629" max="5629" width="8.125" style="128" customWidth="1"/>
    <col min="5630" max="5630" width="9.125" style="128" customWidth="1"/>
    <col min="5631" max="5631" width="9.75" style="128" customWidth="1"/>
    <col min="5632" max="5632" width="11.125" style="128" customWidth="1"/>
    <col min="5633" max="5633" width="10.375" style="128" customWidth="1"/>
    <col min="5634" max="5634" width="10.5" style="128" customWidth="1"/>
    <col min="5635" max="5883" width="8" style="128"/>
    <col min="5884" max="5884" width="28.125" style="128" customWidth="1"/>
    <col min="5885" max="5885" width="8.125" style="128" customWidth="1"/>
    <col min="5886" max="5886" width="9.125" style="128" customWidth="1"/>
    <col min="5887" max="5887" width="9.75" style="128" customWidth="1"/>
    <col min="5888" max="5888" width="11.125" style="128" customWidth="1"/>
    <col min="5889" max="5889" width="10.375" style="128" customWidth="1"/>
    <col min="5890" max="5890" width="10.5" style="128" customWidth="1"/>
    <col min="5891" max="6139" width="8" style="128"/>
    <col min="6140" max="6140" width="28.125" style="128" customWidth="1"/>
    <col min="6141" max="6141" width="8.125" style="128" customWidth="1"/>
    <col min="6142" max="6142" width="9.125" style="128" customWidth="1"/>
    <col min="6143" max="6143" width="9.75" style="128" customWidth="1"/>
    <col min="6144" max="6144" width="11.125" style="128" customWidth="1"/>
    <col min="6145" max="6145" width="10.375" style="128" customWidth="1"/>
    <col min="6146" max="6146" width="10.5" style="128" customWidth="1"/>
    <col min="6147" max="6395" width="8" style="128"/>
    <col min="6396" max="6396" width="28.125" style="128" customWidth="1"/>
    <col min="6397" max="6397" width="8.125" style="128" customWidth="1"/>
    <col min="6398" max="6398" width="9.125" style="128" customWidth="1"/>
    <col min="6399" max="6399" width="9.75" style="128" customWidth="1"/>
    <col min="6400" max="6400" width="11.125" style="128" customWidth="1"/>
    <col min="6401" max="6401" width="10.375" style="128" customWidth="1"/>
    <col min="6402" max="6402" width="10.5" style="128" customWidth="1"/>
    <col min="6403" max="6651" width="8" style="128"/>
    <col min="6652" max="6652" width="28.125" style="128" customWidth="1"/>
    <col min="6653" max="6653" width="8.125" style="128" customWidth="1"/>
    <col min="6654" max="6654" width="9.125" style="128" customWidth="1"/>
    <col min="6655" max="6655" width="9.75" style="128" customWidth="1"/>
    <col min="6656" max="6656" width="11.125" style="128" customWidth="1"/>
    <col min="6657" max="6657" width="10.375" style="128" customWidth="1"/>
    <col min="6658" max="6658" width="10.5" style="128" customWidth="1"/>
    <col min="6659" max="6907" width="8" style="128"/>
    <col min="6908" max="6908" width="28.125" style="128" customWidth="1"/>
    <col min="6909" max="6909" width="8.125" style="128" customWidth="1"/>
    <col min="6910" max="6910" width="9.125" style="128" customWidth="1"/>
    <col min="6911" max="6911" width="9.75" style="128" customWidth="1"/>
    <col min="6912" max="6912" width="11.125" style="128" customWidth="1"/>
    <col min="6913" max="6913" width="10.375" style="128" customWidth="1"/>
    <col min="6914" max="6914" width="10.5" style="128" customWidth="1"/>
    <col min="6915" max="7163" width="8" style="128"/>
    <col min="7164" max="7164" width="28.125" style="128" customWidth="1"/>
    <col min="7165" max="7165" width="8.125" style="128" customWidth="1"/>
    <col min="7166" max="7166" width="9.125" style="128" customWidth="1"/>
    <col min="7167" max="7167" width="9.75" style="128" customWidth="1"/>
    <col min="7168" max="7168" width="11.125" style="128" customWidth="1"/>
    <col min="7169" max="7169" width="10.375" style="128" customWidth="1"/>
    <col min="7170" max="7170" width="10.5" style="128" customWidth="1"/>
    <col min="7171" max="7419" width="8" style="128"/>
    <col min="7420" max="7420" width="28.125" style="128" customWidth="1"/>
    <col min="7421" max="7421" width="8.125" style="128" customWidth="1"/>
    <col min="7422" max="7422" width="9.125" style="128" customWidth="1"/>
    <col min="7423" max="7423" width="9.75" style="128" customWidth="1"/>
    <col min="7424" max="7424" width="11.125" style="128" customWidth="1"/>
    <col min="7425" max="7425" width="10.375" style="128" customWidth="1"/>
    <col min="7426" max="7426" width="10.5" style="128" customWidth="1"/>
    <col min="7427" max="7675" width="8" style="128"/>
    <col min="7676" max="7676" width="28.125" style="128" customWidth="1"/>
    <col min="7677" max="7677" width="8.125" style="128" customWidth="1"/>
    <col min="7678" max="7678" width="9.125" style="128" customWidth="1"/>
    <col min="7679" max="7679" width="9.75" style="128" customWidth="1"/>
    <col min="7680" max="7680" width="11.125" style="128" customWidth="1"/>
    <col min="7681" max="7681" width="10.375" style="128" customWidth="1"/>
    <col min="7682" max="7682" width="10.5" style="128" customWidth="1"/>
    <col min="7683" max="7931" width="8" style="128"/>
    <col min="7932" max="7932" width="28.125" style="128" customWidth="1"/>
    <col min="7933" max="7933" width="8.125" style="128" customWidth="1"/>
    <col min="7934" max="7934" width="9.125" style="128" customWidth="1"/>
    <col min="7935" max="7935" width="9.75" style="128" customWidth="1"/>
    <col min="7936" max="7936" width="11.125" style="128" customWidth="1"/>
    <col min="7937" max="7937" width="10.375" style="128" customWidth="1"/>
    <col min="7938" max="7938" width="10.5" style="128" customWidth="1"/>
    <col min="7939" max="8187" width="8" style="128"/>
    <col min="8188" max="8188" width="28.125" style="128" customWidth="1"/>
    <col min="8189" max="8189" width="8.125" style="128" customWidth="1"/>
    <col min="8190" max="8190" width="9.125" style="128" customWidth="1"/>
    <col min="8191" max="8191" width="9.75" style="128" customWidth="1"/>
    <col min="8192" max="8192" width="11.125" style="128" customWidth="1"/>
    <col min="8193" max="8193" width="10.375" style="128" customWidth="1"/>
    <col min="8194" max="8194" width="10.5" style="128" customWidth="1"/>
    <col min="8195" max="8443" width="8" style="128"/>
    <col min="8444" max="8444" width="28.125" style="128" customWidth="1"/>
    <col min="8445" max="8445" width="8.125" style="128" customWidth="1"/>
    <col min="8446" max="8446" width="9.125" style="128" customWidth="1"/>
    <col min="8447" max="8447" width="9.75" style="128" customWidth="1"/>
    <col min="8448" max="8448" width="11.125" style="128" customWidth="1"/>
    <col min="8449" max="8449" width="10.375" style="128" customWidth="1"/>
    <col min="8450" max="8450" width="10.5" style="128" customWidth="1"/>
    <col min="8451" max="8699" width="8" style="128"/>
    <col min="8700" max="8700" width="28.125" style="128" customWidth="1"/>
    <col min="8701" max="8701" width="8.125" style="128" customWidth="1"/>
    <col min="8702" max="8702" width="9.125" style="128" customWidth="1"/>
    <col min="8703" max="8703" width="9.75" style="128" customWidth="1"/>
    <col min="8704" max="8704" width="11.125" style="128" customWidth="1"/>
    <col min="8705" max="8705" width="10.375" style="128" customWidth="1"/>
    <col min="8706" max="8706" width="10.5" style="128" customWidth="1"/>
    <col min="8707" max="8955" width="8" style="128"/>
    <col min="8956" max="8956" width="28.125" style="128" customWidth="1"/>
    <col min="8957" max="8957" width="8.125" style="128" customWidth="1"/>
    <col min="8958" max="8958" width="9.125" style="128" customWidth="1"/>
    <col min="8959" max="8959" width="9.75" style="128" customWidth="1"/>
    <col min="8960" max="8960" width="11.125" style="128" customWidth="1"/>
    <col min="8961" max="8961" width="10.375" style="128" customWidth="1"/>
    <col min="8962" max="8962" width="10.5" style="128" customWidth="1"/>
    <col min="8963" max="9211" width="8" style="128"/>
    <col min="9212" max="9212" width="28.125" style="128" customWidth="1"/>
    <col min="9213" max="9213" width="8.125" style="128" customWidth="1"/>
    <col min="9214" max="9214" width="9.125" style="128" customWidth="1"/>
    <col min="9215" max="9215" width="9.75" style="128" customWidth="1"/>
    <col min="9216" max="9216" width="11.125" style="128" customWidth="1"/>
    <col min="9217" max="9217" width="10.375" style="128" customWidth="1"/>
    <col min="9218" max="9218" width="10.5" style="128" customWidth="1"/>
    <col min="9219" max="9467" width="8" style="128"/>
    <col min="9468" max="9468" width="28.125" style="128" customWidth="1"/>
    <col min="9469" max="9469" width="8.125" style="128" customWidth="1"/>
    <col min="9470" max="9470" width="9.125" style="128" customWidth="1"/>
    <col min="9471" max="9471" width="9.75" style="128" customWidth="1"/>
    <col min="9472" max="9472" width="11.125" style="128" customWidth="1"/>
    <col min="9473" max="9473" width="10.375" style="128" customWidth="1"/>
    <col min="9474" max="9474" width="10.5" style="128" customWidth="1"/>
    <col min="9475" max="9723" width="8" style="128"/>
    <col min="9724" max="9724" width="28.125" style="128" customWidth="1"/>
    <col min="9725" max="9725" width="8.125" style="128" customWidth="1"/>
    <col min="9726" max="9726" width="9.125" style="128" customWidth="1"/>
    <col min="9727" max="9727" width="9.75" style="128" customWidth="1"/>
    <col min="9728" max="9728" width="11.125" style="128" customWidth="1"/>
    <col min="9729" max="9729" width="10.375" style="128" customWidth="1"/>
    <col min="9730" max="9730" width="10.5" style="128" customWidth="1"/>
    <col min="9731" max="9979" width="8" style="128"/>
    <col min="9980" max="9980" width="28.125" style="128" customWidth="1"/>
    <col min="9981" max="9981" width="8.125" style="128" customWidth="1"/>
    <col min="9982" max="9982" width="9.125" style="128" customWidth="1"/>
    <col min="9983" max="9983" width="9.75" style="128" customWidth="1"/>
    <col min="9984" max="9984" width="11.125" style="128" customWidth="1"/>
    <col min="9985" max="9985" width="10.375" style="128" customWidth="1"/>
    <col min="9986" max="9986" width="10.5" style="128" customWidth="1"/>
    <col min="9987" max="10235" width="8" style="128"/>
    <col min="10236" max="10236" width="28.125" style="128" customWidth="1"/>
    <col min="10237" max="10237" width="8.125" style="128" customWidth="1"/>
    <col min="10238" max="10238" width="9.125" style="128" customWidth="1"/>
    <col min="10239" max="10239" width="9.75" style="128" customWidth="1"/>
    <col min="10240" max="10240" width="11.125" style="128" customWidth="1"/>
    <col min="10241" max="10241" width="10.375" style="128" customWidth="1"/>
    <col min="10242" max="10242" width="10.5" style="128" customWidth="1"/>
    <col min="10243" max="10491" width="8" style="128"/>
    <col min="10492" max="10492" width="28.125" style="128" customWidth="1"/>
    <col min="10493" max="10493" width="8.125" style="128" customWidth="1"/>
    <col min="10494" max="10494" width="9.125" style="128" customWidth="1"/>
    <col min="10495" max="10495" width="9.75" style="128" customWidth="1"/>
    <col min="10496" max="10496" width="11.125" style="128" customWidth="1"/>
    <col min="10497" max="10497" width="10.375" style="128" customWidth="1"/>
    <col min="10498" max="10498" width="10.5" style="128" customWidth="1"/>
    <col min="10499" max="10747" width="8" style="128"/>
    <col min="10748" max="10748" width="28.125" style="128" customWidth="1"/>
    <col min="10749" max="10749" width="8.125" style="128" customWidth="1"/>
    <col min="10750" max="10750" width="9.125" style="128" customWidth="1"/>
    <col min="10751" max="10751" width="9.75" style="128" customWidth="1"/>
    <col min="10752" max="10752" width="11.125" style="128" customWidth="1"/>
    <col min="10753" max="10753" width="10.375" style="128" customWidth="1"/>
    <col min="10754" max="10754" width="10.5" style="128" customWidth="1"/>
    <col min="10755" max="11003" width="8" style="128"/>
    <col min="11004" max="11004" width="28.125" style="128" customWidth="1"/>
    <col min="11005" max="11005" width="8.125" style="128" customWidth="1"/>
    <col min="11006" max="11006" width="9.125" style="128" customWidth="1"/>
    <col min="11007" max="11007" width="9.75" style="128" customWidth="1"/>
    <col min="11008" max="11008" width="11.125" style="128" customWidth="1"/>
    <col min="11009" max="11009" width="10.375" style="128" customWidth="1"/>
    <col min="11010" max="11010" width="10.5" style="128" customWidth="1"/>
    <col min="11011" max="11259" width="8" style="128"/>
    <col min="11260" max="11260" width="28.125" style="128" customWidth="1"/>
    <col min="11261" max="11261" width="8.125" style="128" customWidth="1"/>
    <col min="11262" max="11262" width="9.125" style="128" customWidth="1"/>
    <col min="11263" max="11263" width="9.75" style="128" customWidth="1"/>
    <col min="11264" max="11264" width="11.125" style="128" customWidth="1"/>
    <col min="11265" max="11265" width="10.375" style="128" customWidth="1"/>
    <col min="11266" max="11266" width="10.5" style="128" customWidth="1"/>
    <col min="11267" max="11515" width="8" style="128"/>
    <col min="11516" max="11516" width="28.125" style="128" customWidth="1"/>
    <col min="11517" max="11517" width="8.125" style="128" customWidth="1"/>
    <col min="11518" max="11518" width="9.125" style="128" customWidth="1"/>
    <col min="11519" max="11519" width="9.75" style="128" customWidth="1"/>
    <col min="11520" max="11520" width="11.125" style="128" customWidth="1"/>
    <col min="11521" max="11521" width="10.375" style="128" customWidth="1"/>
    <col min="11522" max="11522" width="10.5" style="128" customWidth="1"/>
    <col min="11523" max="11771" width="8" style="128"/>
    <col min="11772" max="11772" width="28.125" style="128" customWidth="1"/>
    <col min="11773" max="11773" width="8.125" style="128" customWidth="1"/>
    <col min="11774" max="11774" width="9.125" style="128" customWidth="1"/>
    <col min="11775" max="11775" width="9.75" style="128" customWidth="1"/>
    <col min="11776" max="11776" width="11.125" style="128" customWidth="1"/>
    <col min="11777" max="11777" width="10.375" style="128" customWidth="1"/>
    <col min="11778" max="11778" width="10.5" style="128" customWidth="1"/>
    <col min="11779" max="12027" width="8" style="128"/>
    <col min="12028" max="12028" width="28.125" style="128" customWidth="1"/>
    <col min="12029" max="12029" width="8.125" style="128" customWidth="1"/>
    <col min="12030" max="12030" width="9.125" style="128" customWidth="1"/>
    <col min="12031" max="12031" width="9.75" style="128" customWidth="1"/>
    <col min="12032" max="12032" width="11.125" style="128" customWidth="1"/>
    <col min="12033" max="12033" width="10.375" style="128" customWidth="1"/>
    <col min="12034" max="12034" width="10.5" style="128" customWidth="1"/>
    <col min="12035" max="12283" width="8" style="128"/>
    <col min="12284" max="12284" width="28.125" style="128" customWidth="1"/>
    <col min="12285" max="12285" width="8.125" style="128" customWidth="1"/>
    <col min="12286" max="12286" width="9.125" style="128" customWidth="1"/>
    <col min="12287" max="12287" width="9.75" style="128" customWidth="1"/>
    <col min="12288" max="12288" width="11.125" style="128" customWidth="1"/>
    <col min="12289" max="12289" width="10.375" style="128" customWidth="1"/>
    <col min="12290" max="12290" width="10.5" style="128" customWidth="1"/>
    <col min="12291" max="12539" width="8" style="128"/>
    <col min="12540" max="12540" width="28.125" style="128" customWidth="1"/>
    <col min="12541" max="12541" width="8.125" style="128" customWidth="1"/>
    <col min="12542" max="12542" width="9.125" style="128" customWidth="1"/>
    <col min="12543" max="12543" width="9.75" style="128" customWidth="1"/>
    <col min="12544" max="12544" width="11.125" style="128" customWidth="1"/>
    <col min="12545" max="12545" width="10.375" style="128" customWidth="1"/>
    <col min="12546" max="12546" width="10.5" style="128" customWidth="1"/>
    <col min="12547" max="12795" width="8" style="128"/>
    <col min="12796" max="12796" width="28.125" style="128" customWidth="1"/>
    <col min="12797" max="12797" width="8.125" style="128" customWidth="1"/>
    <col min="12798" max="12798" width="9.125" style="128" customWidth="1"/>
    <col min="12799" max="12799" width="9.75" style="128" customWidth="1"/>
    <col min="12800" max="12800" width="11.125" style="128" customWidth="1"/>
    <col min="12801" max="12801" width="10.375" style="128" customWidth="1"/>
    <col min="12802" max="12802" width="10.5" style="128" customWidth="1"/>
    <col min="12803" max="13051" width="8" style="128"/>
    <col min="13052" max="13052" width="28.125" style="128" customWidth="1"/>
    <col min="13053" max="13053" width="8.125" style="128" customWidth="1"/>
    <col min="13054" max="13054" width="9.125" style="128" customWidth="1"/>
    <col min="13055" max="13055" width="9.75" style="128" customWidth="1"/>
    <col min="13056" max="13056" width="11.125" style="128" customWidth="1"/>
    <col min="13057" max="13057" width="10.375" style="128" customWidth="1"/>
    <col min="13058" max="13058" width="10.5" style="128" customWidth="1"/>
    <col min="13059" max="13307" width="8" style="128"/>
    <col min="13308" max="13308" width="28.125" style="128" customWidth="1"/>
    <col min="13309" max="13309" width="8.125" style="128" customWidth="1"/>
    <col min="13310" max="13310" width="9.125" style="128" customWidth="1"/>
    <col min="13311" max="13311" width="9.75" style="128" customWidth="1"/>
    <col min="13312" max="13312" width="11.125" style="128" customWidth="1"/>
    <col min="13313" max="13313" width="10.375" style="128" customWidth="1"/>
    <col min="13314" max="13314" width="10.5" style="128" customWidth="1"/>
    <col min="13315" max="13563" width="8" style="128"/>
    <col min="13564" max="13564" width="28.125" style="128" customWidth="1"/>
    <col min="13565" max="13565" width="8.125" style="128" customWidth="1"/>
    <col min="13566" max="13566" width="9.125" style="128" customWidth="1"/>
    <col min="13567" max="13567" width="9.75" style="128" customWidth="1"/>
    <col min="13568" max="13568" width="11.125" style="128" customWidth="1"/>
    <col min="13569" max="13569" width="10.375" style="128" customWidth="1"/>
    <col min="13570" max="13570" width="10.5" style="128" customWidth="1"/>
    <col min="13571" max="13819" width="8" style="128"/>
    <col min="13820" max="13820" width="28.125" style="128" customWidth="1"/>
    <col min="13821" max="13821" width="8.125" style="128" customWidth="1"/>
    <col min="13822" max="13822" width="9.125" style="128" customWidth="1"/>
    <col min="13823" max="13823" width="9.75" style="128" customWidth="1"/>
    <col min="13824" max="13824" width="11.125" style="128" customWidth="1"/>
    <col min="13825" max="13825" width="10.375" style="128" customWidth="1"/>
    <col min="13826" max="13826" width="10.5" style="128" customWidth="1"/>
    <col min="13827" max="14075" width="8" style="128"/>
    <col min="14076" max="14076" width="28.125" style="128" customWidth="1"/>
    <col min="14077" max="14077" width="8.125" style="128" customWidth="1"/>
    <col min="14078" max="14078" width="9.125" style="128" customWidth="1"/>
    <col min="14079" max="14079" width="9.75" style="128" customWidth="1"/>
    <col min="14080" max="14080" width="11.125" style="128" customWidth="1"/>
    <col min="14081" max="14081" width="10.375" style="128" customWidth="1"/>
    <col min="14082" max="14082" width="10.5" style="128" customWidth="1"/>
    <col min="14083" max="14331" width="8" style="128"/>
    <col min="14332" max="14332" width="28.125" style="128" customWidth="1"/>
    <col min="14333" max="14333" width="8.125" style="128" customWidth="1"/>
    <col min="14334" max="14334" width="9.125" style="128" customWidth="1"/>
    <col min="14335" max="14335" width="9.75" style="128" customWidth="1"/>
    <col min="14336" max="14336" width="11.125" style="128" customWidth="1"/>
    <col min="14337" max="14337" width="10.375" style="128" customWidth="1"/>
    <col min="14338" max="14338" width="10.5" style="128" customWidth="1"/>
    <col min="14339" max="14587" width="8" style="128"/>
    <col min="14588" max="14588" width="28.125" style="128" customWidth="1"/>
    <col min="14589" max="14589" width="8.125" style="128" customWidth="1"/>
    <col min="14590" max="14590" width="9.125" style="128" customWidth="1"/>
    <col min="14591" max="14591" width="9.75" style="128" customWidth="1"/>
    <col min="14592" max="14592" width="11.125" style="128" customWidth="1"/>
    <col min="14593" max="14593" width="10.375" style="128" customWidth="1"/>
    <col min="14594" max="14594" width="10.5" style="128" customWidth="1"/>
    <col min="14595" max="14843" width="8" style="128"/>
    <col min="14844" max="14844" width="28.125" style="128" customWidth="1"/>
    <col min="14845" max="14845" width="8.125" style="128" customWidth="1"/>
    <col min="14846" max="14846" width="9.125" style="128" customWidth="1"/>
    <col min="14847" max="14847" width="9.75" style="128" customWidth="1"/>
    <col min="14848" max="14848" width="11.125" style="128" customWidth="1"/>
    <col min="14849" max="14849" width="10.375" style="128" customWidth="1"/>
    <col min="14850" max="14850" width="10.5" style="128" customWidth="1"/>
    <col min="14851" max="15099" width="8" style="128"/>
    <col min="15100" max="15100" width="28.125" style="128" customWidth="1"/>
    <col min="15101" max="15101" width="8.125" style="128" customWidth="1"/>
    <col min="15102" max="15102" width="9.125" style="128" customWidth="1"/>
    <col min="15103" max="15103" width="9.75" style="128" customWidth="1"/>
    <col min="15104" max="15104" width="11.125" style="128" customWidth="1"/>
    <col min="15105" max="15105" width="10.375" style="128" customWidth="1"/>
    <col min="15106" max="15106" width="10.5" style="128" customWidth="1"/>
    <col min="15107" max="15355" width="8" style="128"/>
    <col min="15356" max="15356" width="28.125" style="128" customWidth="1"/>
    <col min="15357" max="15357" width="8.125" style="128" customWidth="1"/>
    <col min="15358" max="15358" width="9.125" style="128" customWidth="1"/>
    <col min="15359" max="15359" width="9.75" style="128" customWidth="1"/>
    <col min="15360" max="15360" width="11.125" style="128" customWidth="1"/>
    <col min="15361" max="15361" width="10.375" style="128" customWidth="1"/>
    <col min="15362" max="15362" width="10.5" style="128" customWidth="1"/>
    <col min="15363" max="15611" width="8" style="128"/>
    <col min="15612" max="15612" width="28.125" style="128" customWidth="1"/>
    <col min="15613" max="15613" width="8.125" style="128" customWidth="1"/>
    <col min="15614" max="15614" width="9.125" style="128" customWidth="1"/>
    <col min="15615" max="15615" width="9.75" style="128" customWidth="1"/>
    <col min="15616" max="15616" width="11.125" style="128" customWidth="1"/>
    <col min="15617" max="15617" width="10.375" style="128" customWidth="1"/>
    <col min="15618" max="15618" width="10.5" style="128" customWidth="1"/>
    <col min="15619" max="15867" width="8" style="128"/>
    <col min="15868" max="15868" width="28.125" style="128" customWidth="1"/>
    <col min="15869" max="15869" width="8.125" style="128" customWidth="1"/>
    <col min="15870" max="15870" width="9.125" style="128" customWidth="1"/>
    <col min="15871" max="15871" width="9.75" style="128" customWidth="1"/>
    <col min="15872" max="15872" width="11.125" style="128" customWidth="1"/>
    <col min="15873" max="15873" width="10.375" style="128" customWidth="1"/>
    <col min="15874" max="15874" width="10.5" style="128" customWidth="1"/>
    <col min="15875" max="16123" width="8" style="128"/>
    <col min="16124" max="16124" width="28.125" style="128" customWidth="1"/>
    <col min="16125" max="16125" width="8.125" style="128" customWidth="1"/>
    <col min="16126" max="16126" width="9.125" style="128" customWidth="1"/>
    <col min="16127" max="16127" width="9.75" style="128" customWidth="1"/>
    <col min="16128" max="16128" width="11.125" style="128" customWidth="1"/>
    <col min="16129" max="16129" width="10.375" style="128" customWidth="1"/>
    <col min="16130" max="16130" width="10.5" style="128" customWidth="1"/>
    <col min="16131" max="16384" width="9" style="128"/>
  </cols>
  <sheetData>
    <row r="1" spans="2:35" ht="17.25">
      <c r="B1" s="126" t="s">
        <v>156</v>
      </c>
      <c r="C1" s="127"/>
      <c r="E1" s="122"/>
      <c r="F1" s="122"/>
      <c r="G1" s="129"/>
      <c r="H1" s="130"/>
      <c r="I1" s="129"/>
    </row>
    <row r="2" spans="2:35" ht="15.75" customHeight="1">
      <c r="B2" s="131" t="s">
        <v>146</v>
      </c>
      <c r="C2" s="127"/>
      <c r="E2" s="122"/>
      <c r="F2" s="122"/>
      <c r="G2" s="129"/>
      <c r="H2" s="130"/>
      <c r="I2" s="129"/>
    </row>
    <row r="3" spans="2:35">
      <c r="B3" s="133"/>
    </row>
    <row r="4" spans="2:35" ht="18" thickBot="1">
      <c r="B4" s="262" t="s">
        <v>81</v>
      </c>
      <c r="C4" s="263"/>
      <c r="D4" s="263"/>
      <c r="E4" s="263"/>
      <c r="F4" s="263"/>
      <c r="G4" s="263"/>
      <c r="H4" s="220"/>
      <c r="I4" s="262" t="s">
        <v>82</v>
      </c>
      <c r="J4" s="263"/>
      <c r="K4" s="263"/>
      <c r="L4" s="263"/>
      <c r="M4" s="263"/>
      <c r="N4" s="263"/>
      <c r="O4" s="203"/>
      <c r="P4" s="262" t="s">
        <v>83</v>
      </c>
      <c r="Q4" s="263"/>
      <c r="R4" s="263"/>
      <c r="S4" s="263"/>
      <c r="T4" s="263"/>
      <c r="U4" s="264"/>
      <c r="V4" s="136"/>
      <c r="W4" s="262" t="s">
        <v>84</v>
      </c>
      <c r="X4" s="263"/>
      <c r="Y4" s="263"/>
      <c r="Z4" s="263"/>
      <c r="AA4" s="263"/>
      <c r="AB4" s="264"/>
      <c r="AC4" s="136"/>
      <c r="AD4" s="265" t="s">
        <v>163</v>
      </c>
      <c r="AE4" s="266"/>
      <c r="AF4" s="266"/>
      <c r="AG4" s="266"/>
      <c r="AH4" s="267"/>
      <c r="AI4" s="134"/>
    </row>
    <row r="5" spans="2:35" ht="6.75" customHeight="1">
      <c r="B5" s="137"/>
      <c r="C5" s="138"/>
      <c r="D5" s="138"/>
      <c r="E5" s="138"/>
      <c r="F5" s="138"/>
      <c r="G5" s="138"/>
      <c r="H5" s="204"/>
      <c r="I5" s="140"/>
      <c r="J5" s="141"/>
      <c r="K5" s="141"/>
      <c r="L5" s="141"/>
      <c r="M5" s="141"/>
      <c r="N5" s="142"/>
      <c r="P5" s="204"/>
      <c r="Q5" s="134"/>
      <c r="R5" s="134"/>
      <c r="S5" s="134"/>
      <c r="T5" s="134"/>
      <c r="U5" s="205"/>
      <c r="V5" s="134"/>
      <c r="W5" s="204"/>
      <c r="X5" s="134"/>
      <c r="Y5" s="134"/>
      <c r="Z5" s="134"/>
      <c r="AA5" s="134"/>
      <c r="AB5" s="205"/>
      <c r="AC5" s="134"/>
      <c r="AD5" s="259"/>
      <c r="AE5" s="260"/>
      <c r="AF5" s="260"/>
      <c r="AG5" s="260"/>
      <c r="AH5" s="261"/>
      <c r="AI5" s="134"/>
    </row>
    <row r="6" spans="2:35" ht="60" customHeight="1">
      <c r="B6" s="247" t="s">
        <v>164</v>
      </c>
      <c r="C6" s="248"/>
      <c r="D6" s="248"/>
      <c r="E6" s="248"/>
      <c r="F6" s="248"/>
      <c r="G6" s="249"/>
      <c r="H6" s="221"/>
      <c r="I6" s="268" t="s">
        <v>165</v>
      </c>
      <c r="J6" s="269"/>
      <c r="K6" s="269"/>
      <c r="L6" s="269"/>
      <c r="M6" s="269"/>
      <c r="N6" s="270"/>
      <c r="P6" s="268" t="s">
        <v>159</v>
      </c>
      <c r="Q6" s="269"/>
      <c r="R6" s="269"/>
      <c r="S6" s="269"/>
      <c r="T6" s="269"/>
      <c r="U6" s="270"/>
      <c r="V6" s="144"/>
      <c r="W6" s="268" t="s">
        <v>166</v>
      </c>
      <c r="X6" s="269"/>
      <c r="Y6" s="269"/>
      <c r="Z6" s="269"/>
      <c r="AA6" s="269"/>
      <c r="AB6" s="270"/>
      <c r="AC6" s="144"/>
      <c r="AD6" s="268" t="s">
        <v>161</v>
      </c>
      <c r="AE6" s="269"/>
      <c r="AF6" s="269"/>
      <c r="AG6" s="269"/>
      <c r="AH6" s="270"/>
      <c r="AI6" s="144"/>
    </row>
    <row r="7" spans="2:35" ht="14.25" customHeight="1">
      <c r="B7" s="145"/>
      <c r="C7" s="147" t="s">
        <v>31</v>
      </c>
      <c r="D7" s="147" t="s">
        <v>91</v>
      </c>
      <c r="E7" s="147" t="s">
        <v>92</v>
      </c>
      <c r="F7" s="147" t="s">
        <v>93</v>
      </c>
      <c r="G7" s="148" t="s">
        <v>94</v>
      </c>
      <c r="H7" s="168"/>
      <c r="I7" s="145"/>
      <c r="J7" s="147" t="s">
        <v>31</v>
      </c>
      <c r="K7" s="147" t="s">
        <v>91</v>
      </c>
      <c r="L7" s="147" t="s">
        <v>92</v>
      </c>
      <c r="M7" s="147" t="s">
        <v>93</v>
      </c>
      <c r="N7" s="148" t="s">
        <v>94</v>
      </c>
      <c r="O7" s="161"/>
      <c r="P7" s="145"/>
      <c r="Q7" s="147" t="s">
        <v>31</v>
      </c>
      <c r="R7" s="147" t="s">
        <v>91</v>
      </c>
      <c r="S7" s="147" t="s">
        <v>92</v>
      </c>
      <c r="T7" s="147" t="s">
        <v>93</v>
      </c>
      <c r="U7" s="148" t="s">
        <v>94</v>
      </c>
      <c r="V7" s="149"/>
      <c r="W7" s="222"/>
      <c r="X7" s="147" t="s">
        <v>31</v>
      </c>
      <c r="Y7" s="147" t="s">
        <v>91</v>
      </c>
      <c r="Z7" s="147" t="s">
        <v>92</v>
      </c>
      <c r="AA7" s="147" t="s">
        <v>93</v>
      </c>
      <c r="AB7" s="148" t="s">
        <v>94</v>
      </c>
      <c r="AC7" s="149"/>
      <c r="AD7" s="253" t="s">
        <v>30</v>
      </c>
      <c r="AE7" s="255" t="s">
        <v>95</v>
      </c>
      <c r="AF7" s="255" t="s">
        <v>96</v>
      </c>
      <c r="AG7" s="255" t="s">
        <v>97</v>
      </c>
      <c r="AH7" s="257" t="s">
        <v>98</v>
      </c>
    </row>
    <row r="8" spans="2:35" ht="16.5">
      <c r="B8" s="150" t="s">
        <v>99</v>
      </c>
      <c r="C8" s="152"/>
      <c r="D8" s="152"/>
      <c r="E8" s="152"/>
      <c r="F8" s="152"/>
      <c r="G8" s="153"/>
      <c r="H8" s="168"/>
      <c r="I8" s="150" t="s">
        <v>99</v>
      </c>
      <c r="J8" s="152"/>
      <c r="K8" s="152"/>
      <c r="L8" s="152"/>
      <c r="M8" s="152"/>
      <c r="N8" s="153"/>
      <c r="O8" s="161"/>
      <c r="P8" s="150" t="s">
        <v>99</v>
      </c>
      <c r="Q8" s="152"/>
      <c r="R8" s="152"/>
      <c r="S8" s="152"/>
      <c r="T8" s="218"/>
      <c r="U8" s="219"/>
      <c r="V8" s="149"/>
      <c r="W8" s="150" t="s">
        <v>99</v>
      </c>
      <c r="X8" s="152"/>
      <c r="Y8" s="152"/>
      <c r="Z8" s="152"/>
      <c r="AA8" s="152"/>
      <c r="AB8" s="153"/>
      <c r="AC8" s="149"/>
      <c r="AD8" s="254"/>
      <c r="AE8" s="256"/>
      <c r="AF8" s="256"/>
      <c r="AG8" s="256"/>
      <c r="AH8" s="258"/>
    </row>
    <row r="9" spans="2:35" ht="16.5">
      <c r="B9" s="154" t="s">
        <v>100</v>
      </c>
      <c r="C9" s="155" t="s">
        <v>35</v>
      </c>
      <c r="D9" s="48"/>
      <c r="E9" s="156">
        <f>'Prices Used in Budgets'!E4</f>
        <v>125</v>
      </c>
      <c r="F9" s="156"/>
      <c r="G9" s="65">
        <f>D9*E9</f>
        <v>0</v>
      </c>
      <c r="H9" s="168"/>
      <c r="I9" s="154" t="s">
        <v>100</v>
      </c>
      <c r="J9" s="155" t="s">
        <v>35</v>
      </c>
      <c r="K9" s="48"/>
      <c r="L9" s="156">
        <f>E9</f>
        <v>125</v>
      </c>
      <c r="M9" s="156"/>
      <c r="N9" s="65">
        <f>K9*L9</f>
        <v>0</v>
      </c>
      <c r="O9" s="161"/>
      <c r="P9" s="154" t="s">
        <v>100</v>
      </c>
      <c r="Q9" s="155" t="s">
        <v>35</v>
      </c>
      <c r="R9" s="48">
        <v>3</v>
      </c>
      <c r="S9" s="223">
        <f>L9</f>
        <v>125</v>
      </c>
      <c r="T9" s="156"/>
      <c r="U9" s="65">
        <f>R9*S9</f>
        <v>375</v>
      </c>
      <c r="V9" s="51"/>
      <c r="W9" s="154" t="s">
        <v>100</v>
      </c>
      <c r="X9" s="155" t="s">
        <v>35</v>
      </c>
      <c r="Y9" s="48">
        <v>4</v>
      </c>
      <c r="Z9" s="156">
        <f>S9</f>
        <v>125</v>
      </c>
      <c r="AA9" s="156"/>
      <c r="AB9" s="65">
        <f>Y9*Z9</f>
        <v>500</v>
      </c>
      <c r="AC9" s="51"/>
      <c r="AD9" s="157" t="s">
        <v>99</v>
      </c>
      <c r="AE9" s="149" t="s">
        <v>101</v>
      </c>
      <c r="AF9" s="149" t="s">
        <v>101</v>
      </c>
      <c r="AG9" s="149" t="s">
        <v>101</v>
      </c>
      <c r="AH9" s="158" t="s">
        <v>101</v>
      </c>
    </row>
    <row r="10" spans="2:35" ht="16.5">
      <c r="B10" s="154" t="s">
        <v>102</v>
      </c>
      <c r="C10" s="155" t="s">
        <v>35</v>
      </c>
      <c r="D10" s="48"/>
      <c r="E10" s="156">
        <f>'Prices Used in Budgets'!E4</f>
        <v>125</v>
      </c>
      <c r="F10" s="156"/>
      <c r="G10" s="65">
        <f>D10*E10</f>
        <v>0</v>
      </c>
      <c r="H10" s="168"/>
      <c r="I10" s="154" t="s">
        <v>102</v>
      </c>
      <c r="J10" s="155" t="s">
        <v>35</v>
      </c>
      <c r="K10" s="48"/>
      <c r="L10" s="156">
        <f t="shared" ref="L10:L11" si="0">E10</f>
        <v>125</v>
      </c>
      <c r="M10" s="156"/>
      <c r="N10" s="65">
        <f>K10*L10</f>
        <v>0</v>
      </c>
      <c r="O10" s="161"/>
      <c r="P10" s="154" t="s">
        <v>102</v>
      </c>
      <c r="Q10" s="155" t="s">
        <v>35</v>
      </c>
      <c r="R10" s="48"/>
      <c r="S10" s="223">
        <f t="shared" ref="S10:S11" si="1">L10</f>
        <v>125</v>
      </c>
      <c r="T10" s="156"/>
      <c r="U10" s="65">
        <f>R10*S10</f>
        <v>0</v>
      </c>
      <c r="V10" s="51"/>
      <c r="W10" s="154" t="s">
        <v>102</v>
      </c>
      <c r="X10" s="155" t="s">
        <v>35</v>
      </c>
      <c r="Y10" s="48"/>
      <c r="Z10" s="156">
        <f t="shared" ref="Z10:Z11" si="2">S10</f>
        <v>125</v>
      </c>
      <c r="AA10" s="156"/>
      <c r="AB10" s="65">
        <f>Y10*Z10</f>
        <v>0</v>
      </c>
      <c r="AC10" s="51"/>
      <c r="AD10" s="154" t="str">
        <f>"  First hay cutting (" &amp;Y9&amp;" tons)"</f>
        <v xml:space="preserve">  First hay cutting (4 tons)</v>
      </c>
      <c r="AE10" s="78">
        <f>G9</f>
        <v>0</v>
      </c>
      <c r="AF10" s="78">
        <f>N9</f>
        <v>0</v>
      </c>
      <c r="AG10" s="78">
        <f>U9</f>
        <v>375</v>
      </c>
      <c r="AH10" s="65">
        <f>AB9</f>
        <v>500</v>
      </c>
    </row>
    <row r="11" spans="2:35" ht="16.5">
      <c r="B11" s="154" t="s">
        <v>103</v>
      </c>
      <c r="C11" s="155" t="s">
        <v>37</v>
      </c>
      <c r="D11" s="48"/>
      <c r="E11" s="156">
        <f>'Prices Used in Budgets'!E5</f>
        <v>26</v>
      </c>
      <c r="F11" s="156"/>
      <c r="G11" s="66">
        <f>D11*E11</f>
        <v>0</v>
      </c>
      <c r="H11" s="168"/>
      <c r="I11" s="154" t="s">
        <v>103</v>
      </c>
      <c r="J11" s="155" t="s">
        <v>37</v>
      </c>
      <c r="K11" s="48">
        <v>2</v>
      </c>
      <c r="L11" s="156">
        <f t="shared" si="0"/>
        <v>26</v>
      </c>
      <c r="M11" s="156"/>
      <c r="N11" s="66">
        <f>K11*L11</f>
        <v>52</v>
      </c>
      <c r="O11" s="161"/>
      <c r="P11" s="154" t="s">
        <v>104</v>
      </c>
      <c r="Q11" s="155" t="s">
        <v>37</v>
      </c>
      <c r="R11" s="48">
        <v>1</v>
      </c>
      <c r="S11" s="223">
        <f t="shared" si="1"/>
        <v>26</v>
      </c>
      <c r="T11" s="156"/>
      <c r="U11" s="66">
        <f>R11*S11</f>
        <v>26</v>
      </c>
      <c r="V11" s="51"/>
      <c r="W11" s="154" t="s">
        <v>104</v>
      </c>
      <c r="X11" s="155" t="s">
        <v>37</v>
      </c>
      <c r="Y11" s="48">
        <v>2</v>
      </c>
      <c r="Z11" s="156">
        <f t="shared" si="2"/>
        <v>26</v>
      </c>
      <c r="AA11" s="156"/>
      <c r="AB11" s="66">
        <f>Y11*Z11</f>
        <v>52</v>
      </c>
      <c r="AC11" s="51"/>
      <c r="AD11" s="154" t="str">
        <f>"  Second hay cutting (" &amp;Y10&amp;" tons)"</f>
        <v xml:space="preserve">  Second hay cutting ( tons)</v>
      </c>
      <c r="AE11" s="78">
        <f t="shared" ref="AE11:AE12" si="3">G10</f>
        <v>0</v>
      </c>
      <c r="AF11" s="78">
        <f t="shared" ref="AF11:AF12" si="4">N10</f>
        <v>0</v>
      </c>
      <c r="AG11" s="78">
        <f>U10</f>
        <v>0</v>
      </c>
      <c r="AH11" s="65">
        <f t="shared" ref="AH11:AH13" si="5">AB10</f>
        <v>0</v>
      </c>
      <c r="AI11" s="159"/>
    </row>
    <row r="12" spans="2:35" ht="16.5">
      <c r="B12" s="163" t="s">
        <v>105</v>
      </c>
      <c r="C12" s="164"/>
      <c r="D12" s="165"/>
      <c r="E12" s="166"/>
      <c r="F12" s="167"/>
      <c r="G12" s="66">
        <f>SUM(G9:G11)</f>
        <v>0</v>
      </c>
      <c r="H12" s="168"/>
      <c r="I12" s="163" t="s">
        <v>105</v>
      </c>
      <c r="J12" s="164"/>
      <c r="K12" s="165"/>
      <c r="L12" s="166"/>
      <c r="M12" s="167"/>
      <c r="N12" s="66">
        <f>SUM(N9:N11)</f>
        <v>52</v>
      </c>
      <c r="O12" s="206"/>
      <c r="P12" s="163" t="s">
        <v>105</v>
      </c>
      <c r="Q12" s="164"/>
      <c r="R12" s="165"/>
      <c r="S12" s="165"/>
      <c r="T12" s="167"/>
      <c r="U12" s="66">
        <f>SUM(U9:U11)</f>
        <v>401</v>
      </c>
      <c r="V12" s="51"/>
      <c r="W12" s="163" t="s">
        <v>105</v>
      </c>
      <c r="X12" s="164"/>
      <c r="Y12" s="165"/>
      <c r="Z12" s="166"/>
      <c r="AA12" s="167"/>
      <c r="AB12" s="66">
        <f>SUM(AB9:AB11)</f>
        <v>552</v>
      </c>
      <c r="AC12" s="51"/>
      <c r="AD12" s="154" t="str">
        <f>"  Pasture (" &amp;Y11&amp;" AUM)"</f>
        <v xml:space="preserve">  Pasture (2 AUM)</v>
      </c>
      <c r="AE12" s="86">
        <f t="shared" si="3"/>
        <v>0</v>
      </c>
      <c r="AF12" s="86">
        <f t="shared" si="4"/>
        <v>52</v>
      </c>
      <c r="AG12" s="86">
        <f>U11</f>
        <v>26</v>
      </c>
      <c r="AH12" s="66">
        <f t="shared" si="5"/>
        <v>52</v>
      </c>
    </row>
    <row r="13" spans="2:35" ht="16.5">
      <c r="B13" s="169"/>
      <c r="C13" s="170"/>
      <c r="D13" s="171"/>
      <c r="E13" s="172"/>
      <c r="F13" s="172"/>
      <c r="G13" s="77"/>
      <c r="H13" s="168"/>
      <c r="I13" s="169"/>
      <c r="J13" s="170"/>
      <c r="K13" s="171"/>
      <c r="L13" s="172"/>
      <c r="M13" s="172"/>
      <c r="N13" s="77"/>
      <c r="O13" s="161"/>
      <c r="P13" s="169"/>
      <c r="Q13" s="170"/>
      <c r="R13" s="171"/>
      <c r="S13" s="171"/>
      <c r="T13" s="172"/>
      <c r="U13" s="77"/>
      <c r="V13" s="69"/>
      <c r="W13" s="169"/>
      <c r="X13" s="170"/>
      <c r="Y13" s="171"/>
      <c r="Z13" s="172"/>
      <c r="AA13" s="172"/>
      <c r="AB13" s="77"/>
      <c r="AC13" s="69"/>
      <c r="AD13" s="160" t="s">
        <v>105</v>
      </c>
      <c r="AE13" s="78">
        <f>SUM(AE10:AE12)</f>
        <v>0</v>
      </c>
      <c r="AF13" s="78">
        <f>SUM(AF10:AF12)</f>
        <v>52</v>
      </c>
      <c r="AG13" s="78">
        <f>SUM(AG10:AG12)</f>
        <v>401</v>
      </c>
      <c r="AH13" s="65">
        <f t="shared" si="5"/>
        <v>552</v>
      </c>
      <c r="AI13" s="173"/>
    </row>
    <row r="14" spans="2:35" ht="16.5">
      <c r="B14" s="157" t="s">
        <v>106</v>
      </c>
      <c r="C14" s="155"/>
      <c r="D14" s="161"/>
      <c r="E14" s="156"/>
      <c r="F14" s="156"/>
      <c r="G14" s="61"/>
      <c r="H14" s="168"/>
      <c r="I14" s="157" t="s">
        <v>106</v>
      </c>
      <c r="J14" s="155"/>
      <c r="K14" s="161"/>
      <c r="L14" s="156"/>
      <c r="M14" s="156"/>
      <c r="N14" s="61"/>
      <c r="O14" s="161"/>
      <c r="P14" s="157" t="s">
        <v>106</v>
      </c>
      <c r="Q14" s="155"/>
      <c r="R14" s="161"/>
      <c r="S14" s="161"/>
      <c r="T14" s="156"/>
      <c r="U14" s="61"/>
      <c r="V14" s="70"/>
      <c r="W14" s="157" t="s">
        <v>106</v>
      </c>
      <c r="X14" s="155"/>
      <c r="Y14" s="161"/>
      <c r="Z14" s="156"/>
      <c r="AA14" s="156"/>
      <c r="AB14" s="61"/>
      <c r="AC14" s="70"/>
      <c r="AD14" s="168"/>
      <c r="AE14" s="78"/>
      <c r="AF14" s="78"/>
      <c r="AG14" s="78"/>
      <c r="AH14" s="61"/>
      <c r="AI14" s="127"/>
    </row>
    <row r="15" spans="2:35" ht="16.5">
      <c r="B15" s="168" t="s">
        <v>107</v>
      </c>
      <c r="C15" s="155"/>
      <c r="D15" s="161"/>
      <c r="E15" s="156"/>
      <c r="F15" s="156"/>
      <c r="G15" s="65">
        <f>D16*E16+D17*E17+D18*E18+D19*E19</f>
        <v>38</v>
      </c>
      <c r="H15" s="168"/>
      <c r="I15" s="168" t="s">
        <v>107</v>
      </c>
      <c r="J15" s="155"/>
      <c r="K15" s="161"/>
      <c r="L15" s="156"/>
      <c r="M15" s="156"/>
      <c r="N15" s="65">
        <f>K16*L16+K17*L17+K18*L18+K19*L19</f>
        <v>232.9</v>
      </c>
      <c r="O15" s="161"/>
      <c r="P15" s="168" t="s">
        <v>107</v>
      </c>
      <c r="Q15" s="155"/>
      <c r="R15" s="161"/>
      <c r="S15" s="223"/>
      <c r="T15" s="156"/>
      <c r="U15" s="65">
        <f>R16*S16+R17*S17+R18*S18+R19*S19</f>
        <v>0</v>
      </c>
      <c r="V15" s="51"/>
      <c r="W15" s="168" t="s">
        <v>107</v>
      </c>
      <c r="X15" s="155"/>
      <c r="Y15" s="161"/>
      <c r="Z15" s="156"/>
      <c r="AA15" s="156"/>
      <c r="AB15" s="65">
        <f>Y16*Z16+Y17*Z17+Y18*Z18+Y19*Z19</f>
        <v>0</v>
      </c>
      <c r="AC15" s="51"/>
      <c r="AD15" s="157" t="s">
        <v>106</v>
      </c>
      <c r="AE15" s="83"/>
      <c r="AF15" s="83"/>
      <c r="AG15" s="83"/>
      <c r="AH15" s="65"/>
      <c r="AI15" s="127"/>
    </row>
    <row r="16" spans="2:35" ht="16.5">
      <c r="B16" s="97" t="s">
        <v>39</v>
      </c>
      <c r="C16" s="155" t="str">
        <f>VLOOKUP(B16,'Prices Used in Budgets'!$C$6:$E$12,2,FALSE)</f>
        <v>Bushel</v>
      </c>
      <c r="D16" s="48">
        <v>2</v>
      </c>
      <c r="E16" s="156">
        <f>VLOOKUP(B16,'Prices Used in Budgets'!$C$4:$E$31,3,FALSE)</f>
        <v>19</v>
      </c>
      <c r="F16" s="156"/>
      <c r="G16" s="65"/>
      <c r="H16" s="168"/>
      <c r="I16" s="97" t="s">
        <v>41</v>
      </c>
      <c r="J16" s="155" t="str">
        <f>VLOOKUP(I16,'Prices Used in Budgets'!$C$6:$E$12,2,FALSE)</f>
        <v xml:space="preserve">PLS lb. </v>
      </c>
      <c r="K16" s="48">
        <v>5</v>
      </c>
      <c r="L16" s="156">
        <f>VLOOKUP(I16,'Prices Used in Budgets'!$C$4:$E$31,3,FALSE)</f>
        <v>16.149999999999999</v>
      </c>
      <c r="M16" s="156"/>
      <c r="N16" s="65"/>
      <c r="O16" s="161"/>
      <c r="P16" s="97" t="s">
        <v>47</v>
      </c>
      <c r="Q16" s="155" t="str">
        <f>VLOOKUP(P16,'Prices Used in Budgets'!$C$6:$E$12,2,FALSE)</f>
        <v xml:space="preserve">PLS lb. </v>
      </c>
      <c r="R16" s="48"/>
      <c r="S16" s="156">
        <f>VLOOKUP(P16,'Prices Used in Budgets'!$C$4:$E$31,3,FALSE)</f>
        <v>0</v>
      </c>
      <c r="T16" s="156"/>
      <c r="U16" s="65"/>
      <c r="V16" s="51"/>
      <c r="W16" s="97" t="s">
        <v>47</v>
      </c>
      <c r="X16" s="155" t="str">
        <f>VLOOKUP(W16,'Prices Used in Budgets'!$C$6:$E$12,2,FALSE)</f>
        <v xml:space="preserve">PLS lb. </v>
      </c>
      <c r="Y16" s="48"/>
      <c r="Z16" s="156">
        <f>VLOOKUP(W16,'Prices Used in Budgets'!$C$4:$E$31,3,FALSE)</f>
        <v>0</v>
      </c>
      <c r="AA16" s="156"/>
      <c r="AB16" s="65"/>
      <c r="AC16" s="51"/>
      <c r="AD16" s="168" t="s">
        <v>107</v>
      </c>
      <c r="AE16" s="78">
        <f>G15</f>
        <v>38</v>
      </c>
      <c r="AF16" s="78">
        <f>N15</f>
        <v>232.9</v>
      </c>
      <c r="AG16" s="78">
        <f>U15</f>
        <v>0</v>
      </c>
      <c r="AH16" s="65">
        <f>AB15</f>
        <v>0</v>
      </c>
      <c r="AI16" s="127"/>
    </row>
    <row r="17" spans="2:35" ht="16.5">
      <c r="B17" s="97" t="s">
        <v>47</v>
      </c>
      <c r="C17" s="155" t="str">
        <f>VLOOKUP(B17,'Prices Used in Budgets'!$C$6:$E$12,2,FALSE)</f>
        <v xml:space="preserve">PLS lb. </v>
      </c>
      <c r="D17" s="48"/>
      <c r="E17" s="156">
        <f>VLOOKUP(B17,'Prices Used in Budgets'!$C$4:$E$31,3,FALSE)</f>
        <v>0</v>
      </c>
      <c r="F17" s="156"/>
      <c r="G17" s="65"/>
      <c r="H17" s="168"/>
      <c r="I17" s="97" t="s">
        <v>43</v>
      </c>
      <c r="J17" s="155" t="str">
        <f>VLOOKUP(I17,'Prices Used in Budgets'!$C$6:$E$12,2,FALSE)</f>
        <v xml:space="preserve">PLS lb. </v>
      </c>
      <c r="K17" s="48">
        <v>5</v>
      </c>
      <c r="L17" s="156">
        <f>VLOOKUP(I17,'Prices Used in Budgets'!$C$4:$E$31,3,FALSE)</f>
        <v>14.95</v>
      </c>
      <c r="M17" s="156"/>
      <c r="N17" s="65"/>
      <c r="O17" s="161"/>
      <c r="P17" s="97" t="s">
        <v>47</v>
      </c>
      <c r="Q17" s="155" t="str">
        <f>VLOOKUP(P17,'Prices Used in Budgets'!$C$6:$E$12,2,FALSE)</f>
        <v xml:space="preserve">PLS lb. </v>
      </c>
      <c r="R17" s="48"/>
      <c r="S17" s="156">
        <f>VLOOKUP(P17,'Prices Used in Budgets'!$C$4:$E$31,3,FALSE)</f>
        <v>0</v>
      </c>
      <c r="T17" s="156"/>
      <c r="U17" s="65"/>
      <c r="V17" s="51"/>
      <c r="W17" s="97" t="s">
        <v>47</v>
      </c>
      <c r="X17" s="155" t="str">
        <f>VLOOKUP(W17,'Prices Used in Budgets'!$C$6:$E$12,2,FALSE)</f>
        <v xml:space="preserve">PLS lb. </v>
      </c>
      <c r="Y17" s="48"/>
      <c r="Z17" s="156">
        <f>VLOOKUP(W17,'Prices Used in Budgets'!$C$4:$E$31,3,FALSE)</f>
        <v>0</v>
      </c>
      <c r="AA17" s="156"/>
      <c r="AB17" s="65"/>
      <c r="AC17" s="51"/>
      <c r="AD17" s="168" t="s">
        <v>108</v>
      </c>
      <c r="AE17" s="78"/>
      <c r="AF17" s="78"/>
      <c r="AG17" s="78"/>
      <c r="AH17" s="65"/>
    </row>
    <row r="18" spans="2:35" ht="16.5">
      <c r="B18" s="97" t="s">
        <v>47</v>
      </c>
      <c r="C18" s="155" t="str">
        <f>VLOOKUP(B18,'Prices Used in Budgets'!$C$6:$E$12,2,FALSE)</f>
        <v xml:space="preserve">PLS lb. </v>
      </c>
      <c r="D18" s="48"/>
      <c r="E18" s="156">
        <f>VLOOKUP(B18,'Prices Used in Budgets'!$C$4:$E$31,3,FALSE)</f>
        <v>0</v>
      </c>
      <c r="F18" s="156"/>
      <c r="G18" s="174"/>
      <c r="H18" s="161"/>
      <c r="I18" s="97" t="s">
        <v>44</v>
      </c>
      <c r="J18" s="155" t="str">
        <f>VLOOKUP(I18,'Prices Used in Budgets'!$C$6:$E$12,2,FALSE)</f>
        <v xml:space="preserve">PLS lb. </v>
      </c>
      <c r="K18" s="48">
        <v>2</v>
      </c>
      <c r="L18" s="156">
        <f>VLOOKUP(I18,'Prices Used in Budgets'!$C$4:$E$31,3,FALSE)</f>
        <v>13.2</v>
      </c>
      <c r="M18" s="156"/>
      <c r="N18" s="174"/>
      <c r="O18" s="161"/>
      <c r="P18" s="97" t="s">
        <v>47</v>
      </c>
      <c r="Q18" s="155" t="str">
        <f>VLOOKUP(P18,'Prices Used in Budgets'!$C$6:$E$12,2,FALSE)</f>
        <v xml:space="preserve">PLS lb. </v>
      </c>
      <c r="R18" s="48"/>
      <c r="S18" s="156">
        <f>VLOOKUP(P18,'Prices Used in Budgets'!$C$4:$E$31,3,FALSE)</f>
        <v>0</v>
      </c>
      <c r="T18" s="156"/>
      <c r="U18" s="174"/>
      <c r="V18" s="161"/>
      <c r="W18" s="97" t="s">
        <v>47</v>
      </c>
      <c r="X18" s="155" t="str">
        <f>VLOOKUP(W18,'Prices Used in Budgets'!$C$6:$E$12,2,FALSE)</f>
        <v xml:space="preserve">PLS lb. </v>
      </c>
      <c r="Y18" s="48"/>
      <c r="Z18" s="156">
        <f>VLOOKUP(W18,'Prices Used in Budgets'!$C$4:$E$31,3,FALSE)</f>
        <v>0</v>
      </c>
      <c r="AA18" s="156"/>
      <c r="AB18" s="174"/>
      <c r="AC18" s="161"/>
      <c r="AD18" s="175" t="s">
        <v>49</v>
      </c>
      <c r="AE18" s="78">
        <f>F21</f>
        <v>18</v>
      </c>
      <c r="AF18" s="78">
        <f>M21</f>
        <v>0</v>
      </c>
      <c r="AG18" s="78">
        <f>T21</f>
        <v>18</v>
      </c>
      <c r="AH18" s="65">
        <f>AA21</f>
        <v>36</v>
      </c>
    </row>
    <row r="19" spans="2:35" ht="16.5">
      <c r="B19" s="97" t="s">
        <v>47</v>
      </c>
      <c r="C19" s="155" t="str">
        <f>VLOOKUP(B19,'Prices Used in Budgets'!$C$6:$E$12,2,FALSE)</f>
        <v xml:space="preserve">PLS lb. </v>
      </c>
      <c r="D19" s="48"/>
      <c r="E19" s="156">
        <f>VLOOKUP(B19,'Prices Used in Budgets'!$C$4:$E$31,3,FALSE)</f>
        <v>0</v>
      </c>
      <c r="F19" s="156"/>
      <c r="G19" s="174"/>
      <c r="H19" s="161"/>
      <c r="I19" s="97" t="s">
        <v>46</v>
      </c>
      <c r="J19" s="155" t="str">
        <f>VLOOKUP(I19,'Prices Used in Budgets'!$C$6:$E$12,2,FALSE)</f>
        <v xml:space="preserve">PLS lb. </v>
      </c>
      <c r="K19" s="48">
        <v>1</v>
      </c>
      <c r="L19" s="156">
        <f>VLOOKUP(I19,'Prices Used in Budgets'!$C$4:$E$31,3,FALSE)</f>
        <v>51</v>
      </c>
      <c r="M19" s="156"/>
      <c r="N19" s="174"/>
      <c r="O19" s="161"/>
      <c r="P19" s="97" t="s">
        <v>47</v>
      </c>
      <c r="Q19" s="155" t="str">
        <f>VLOOKUP(P19,'Prices Used in Budgets'!$C$6:$E$12,2,FALSE)</f>
        <v xml:space="preserve">PLS lb. </v>
      </c>
      <c r="R19" s="48"/>
      <c r="S19" s="156">
        <f>VLOOKUP(P19,'Prices Used in Budgets'!$C$4:$E$31,3,FALSE)</f>
        <v>0</v>
      </c>
      <c r="T19" s="156"/>
      <c r="U19" s="174"/>
      <c r="V19" s="161"/>
      <c r="W19" s="97" t="s">
        <v>47</v>
      </c>
      <c r="X19" s="155" t="str">
        <f>VLOOKUP(W19,'Prices Used in Budgets'!$C$6:$E$12,2,FALSE)</f>
        <v xml:space="preserve">PLS lb. </v>
      </c>
      <c r="Y19" s="48"/>
      <c r="Z19" s="156">
        <f>VLOOKUP(W19,'Prices Used in Budgets'!$C$4:$E$31,3,FALSE)</f>
        <v>0</v>
      </c>
      <c r="AA19" s="156"/>
      <c r="AB19" s="174"/>
      <c r="AC19" s="161"/>
      <c r="AD19" s="175" t="s">
        <v>51</v>
      </c>
      <c r="AE19" s="78">
        <f>F22</f>
        <v>0</v>
      </c>
      <c r="AF19" s="78">
        <f>M22</f>
        <v>16.5</v>
      </c>
      <c r="AG19" s="78">
        <f>T22</f>
        <v>3.4677500000000001</v>
      </c>
      <c r="AH19" s="65">
        <f>AA22</f>
        <v>4.7355</v>
      </c>
      <c r="AI19" s="159"/>
    </row>
    <row r="20" spans="2:35" ht="17.25">
      <c r="B20" s="168" t="s">
        <v>108</v>
      </c>
      <c r="C20" s="155"/>
      <c r="D20" s="161"/>
      <c r="E20" s="156"/>
      <c r="F20" s="156"/>
      <c r="G20" s="65">
        <f>SUM(F21:F25)</f>
        <v>73</v>
      </c>
      <c r="H20" s="168"/>
      <c r="I20" s="168" t="s">
        <v>108</v>
      </c>
      <c r="J20" s="155"/>
      <c r="K20" s="161"/>
      <c r="L20" s="156"/>
      <c r="M20" s="156"/>
      <c r="N20" s="65">
        <f>SUM(M21:M25)</f>
        <v>27.9</v>
      </c>
      <c r="O20" s="161"/>
      <c r="P20" s="168" t="s">
        <v>109</v>
      </c>
      <c r="Q20" s="155"/>
      <c r="R20" s="161"/>
      <c r="S20" s="156"/>
      <c r="T20" s="156"/>
      <c r="U20" s="65">
        <f>SUM(T21:T25)</f>
        <v>38.923049999999996</v>
      </c>
      <c r="V20" s="51"/>
      <c r="W20" s="168" t="s">
        <v>109</v>
      </c>
      <c r="X20" s="155"/>
      <c r="Y20" s="161"/>
      <c r="Z20" s="156"/>
      <c r="AA20" s="156"/>
      <c r="AB20" s="65">
        <f>SUM(AA21:AA25)</f>
        <v>64.5501</v>
      </c>
      <c r="AC20" s="51"/>
      <c r="AD20" s="175" t="s">
        <v>53</v>
      </c>
      <c r="AE20" s="78">
        <f>F23</f>
        <v>0</v>
      </c>
      <c r="AF20" s="78">
        <f>M23</f>
        <v>11.4</v>
      </c>
      <c r="AG20" s="78">
        <f>T23</f>
        <v>17.455299999999998</v>
      </c>
      <c r="AH20" s="65">
        <f>AA23</f>
        <v>23.814600000000002</v>
      </c>
      <c r="AI20" s="159"/>
    </row>
    <row r="21" spans="2:35" ht="16.5">
      <c r="B21" s="175" t="s">
        <v>49</v>
      </c>
      <c r="C21" s="155" t="s">
        <v>50</v>
      </c>
      <c r="D21" s="48">
        <v>30</v>
      </c>
      <c r="E21" s="156">
        <f>'Prices Used in Budgets'!E13</f>
        <v>0.6</v>
      </c>
      <c r="F21" s="78">
        <f>D21*E21</f>
        <v>18</v>
      </c>
      <c r="G21" s="174"/>
      <c r="H21" s="168"/>
      <c r="I21" s="175" t="s">
        <v>49</v>
      </c>
      <c r="J21" s="155" t="s">
        <v>50</v>
      </c>
      <c r="K21" s="48"/>
      <c r="L21" s="156">
        <f>E21</f>
        <v>0.6</v>
      </c>
      <c r="M21" s="78">
        <f>K21*L21</f>
        <v>0</v>
      </c>
      <c r="N21" s="174"/>
      <c r="O21" s="161"/>
      <c r="P21" s="175" t="s">
        <v>49</v>
      </c>
      <c r="Q21" s="155" t="s">
        <v>50</v>
      </c>
      <c r="R21" s="48">
        <v>30</v>
      </c>
      <c r="S21" s="156">
        <f>L21</f>
        <v>0.6</v>
      </c>
      <c r="T21" s="78">
        <f>R21*S21</f>
        <v>18</v>
      </c>
      <c r="U21" s="174"/>
      <c r="V21" s="161"/>
      <c r="W21" s="175" t="s">
        <v>49</v>
      </c>
      <c r="X21" s="155" t="s">
        <v>50</v>
      </c>
      <c r="Y21" s="48">
        <v>60</v>
      </c>
      <c r="Z21" s="156">
        <f>S21</f>
        <v>0.6</v>
      </c>
      <c r="AA21" s="78">
        <f>Y21*Z21</f>
        <v>36</v>
      </c>
      <c r="AB21" s="174"/>
      <c r="AC21" s="161"/>
      <c r="AD21" s="175" t="s">
        <v>110</v>
      </c>
      <c r="AE21" s="78">
        <f>F24</f>
        <v>30</v>
      </c>
      <c r="AF21" s="78">
        <f>M24</f>
        <v>0</v>
      </c>
      <c r="AG21" s="78">
        <f>T24</f>
        <v>0</v>
      </c>
      <c r="AH21" s="65">
        <f t="shared" ref="AH21:AH22" si="6">AA24</f>
        <v>0</v>
      </c>
      <c r="AI21" s="159"/>
    </row>
    <row r="22" spans="2:35" ht="16.5">
      <c r="B22" s="175" t="s">
        <v>51</v>
      </c>
      <c r="C22" s="155" t="s">
        <v>111</v>
      </c>
      <c r="D22" s="48"/>
      <c r="E22" s="156">
        <f>'Prices Used in Budgets'!E14</f>
        <v>0.55000000000000004</v>
      </c>
      <c r="F22" s="78">
        <f>D22*E22</f>
        <v>0</v>
      </c>
      <c r="G22" s="174"/>
      <c r="H22" s="168"/>
      <c r="I22" s="175" t="s">
        <v>51</v>
      </c>
      <c r="J22" s="155" t="s">
        <v>111</v>
      </c>
      <c r="K22" s="48">
        <v>30</v>
      </c>
      <c r="L22" s="156">
        <f t="shared" ref="L22:L25" si="7">E22</f>
        <v>0.55000000000000004</v>
      </c>
      <c r="M22" s="78">
        <f>K22*L22</f>
        <v>16.5</v>
      </c>
      <c r="N22" s="174"/>
      <c r="O22" s="161"/>
      <c r="P22" s="175" t="s">
        <v>51</v>
      </c>
      <c r="Q22" s="155" t="s">
        <v>111</v>
      </c>
      <c r="R22" s="98">
        <f>((R9+R10)*2+(R11*30.5*0.01))</f>
        <v>6.3049999999999997</v>
      </c>
      <c r="S22" s="156">
        <f t="shared" ref="S22:S25" si="8">L22</f>
        <v>0.55000000000000004</v>
      </c>
      <c r="T22" s="78">
        <f>R22*S22</f>
        <v>3.4677500000000001</v>
      </c>
      <c r="U22" s="174"/>
      <c r="V22" s="161"/>
      <c r="W22" s="175" t="s">
        <v>51</v>
      </c>
      <c r="X22" s="155" t="s">
        <v>111</v>
      </c>
      <c r="Y22" s="98">
        <f>((Y9+Y10)*2+(Y11*30.5*0.01))</f>
        <v>8.61</v>
      </c>
      <c r="Z22" s="156">
        <f t="shared" ref="Z22:Z25" si="9">S22</f>
        <v>0.55000000000000004</v>
      </c>
      <c r="AA22" s="78">
        <f>Y22*Z22</f>
        <v>4.7355</v>
      </c>
      <c r="AB22" s="174"/>
      <c r="AC22" s="161"/>
      <c r="AD22" s="175" t="s">
        <v>57</v>
      </c>
      <c r="AE22" s="78">
        <f>F25</f>
        <v>25</v>
      </c>
      <c r="AF22" s="78">
        <f>M25</f>
        <v>0</v>
      </c>
      <c r="AG22" s="78">
        <f>T25</f>
        <v>0</v>
      </c>
      <c r="AH22" s="65">
        <f t="shared" si="6"/>
        <v>0</v>
      </c>
    </row>
    <row r="23" spans="2:35" ht="16.5">
      <c r="B23" s="175" t="s">
        <v>53</v>
      </c>
      <c r="C23" s="155" t="s">
        <v>112</v>
      </c>
      <c r="D23" s="48"/>
      <c r="E23" s="156">
        <f>'Prices Used in Budgets'!E15</f>
        <v>0.38</v>
      </c>
      <c r="F23" s="78">
        <f>D23*E23</f>
        <v>0</v>
      </c>
      <c r="G23" s="174"/>
      <c r="H23" s="168"/>
      <c r="I23" s="175" t="s">
        <v>53</v>
      </c>
      <c r="J23" s="155" t="s">
        <v>112</v>
      </c>
      <c r="K23" s="48">
        <v>30</v>
      </c>
      <c r="L23" s="156">
        <f t="shared" si="7"/>
        <v>0.38</v>
      </c>
      <c r="M23" s="78">
        <f>K23*L23</f>
        <v>11.4</v>
      </c>
      <c r="N23" s="174"/>
      <c r="O23" s="161"/>
      <c r="P23" s="175" t="s">
        <v>53</v>
      </c>
      <c r="Q23" s="155" t="s">
        <v>112</v>
      </c>
      <c r="R23" s="71">
        <f>((R9+R10)*14.6+(R11*30.5*0.07))</f>
        <v>45.934999999999995</v>
      </c>
      <c r="S23" s="156">
        <f t="shared" si="8"/>
        <v>0.38</v>
      </c>
      <c r="T23" s="78">
        <f>R23*S23</f>
        <v>17.455299999999998</v>
      </c>
      <c r="U23" s="174"/>
      <c r="V23" s="161"/>
      <c r="W23" s="175" t="s">
        <v>53</v>
      </c>
      <c r="X23" s="155" t="s">
        <v>112</v>
      </c>
      <c r="Y23" s="71">
        <f>((Y9+Y10)*14.6+(Y11*30.5*0.07))</f>
        <v>62.67</v>
      </c>
      <c r="Z23" s="156">
        <f t="shared" si="9"/>
        <v>0.38</v>
      </c>
      <c r="AA23" s="78">
        <f>Y23*Z23</f>
        <v>23.814600000000002</v>
      </c>
      <c r="AB23" s="174"/>
      <c r="AC23" s="161"/>
      <c r="AD23" s="168" t="s">
        <v>113</v>
      </c>
      <c r="AE23" s="78">
        <f>G26</f>
        <v>10.24</v>
      </c>
      <c r="AF23" s="78">
        <f>N26</f>
        <v>15.120000000000001</v>
      </c>
      <c r="AG23" s="78">
        <f>U26</f>
        <v>0</v>
      </c>
      <c r="AH23" s="65">
        <f>AB26</f>
        <v>0</v>
      </c>
    </row>
    <row r="24" spans="2:35" ht="16.5">
      <c r="B24" s="175" t="s">
        <v>110</v>
      </c>
      <c r="C24" s="155" t="s">
        <v>56</v>
      </c>
      <c r="D24" s="48">
        <v>1</v>
      </c>
      <c r="E24" s="156">
        <f>'Prices Used in Budgets'!E16</f>
        <v>30</v>
      </c>
      <c r="F24" s="78">
        <f>D24*E24</f>
        <v>30</v>
      </c>
      <c r="G24" s="174"/>
      <c r="H24" s="168"/>
      <c r="I24" s="175" t="s">
        <v>110</v>
      </c>
      <c r="J24" s="155" t="s">
        <v>56</v>
      </c>
      <c r="K24" s="48"/>
      <c r="L24" s="156">
        <f t="shared" si="7"/>
        <v>30</v>
      </c>
      <c r="M24" s="78">
        <f>K24*L24</f>
        <v>0</v>
      </c>
      <c r="N24" s="174"/>
      <c r="O24" s="161"/>
      <c r="P24" s="175" t="s">
        <v>110</v>
      </c>
      <c r="Q24" s="155" t="s">
        <v>56</v>
      </c>
      <c r="R24" s="48"/>
      <c r="S24" s="156">
        <f t="shared" si="8"/>
        <v>30</v>
      </c>
      <c r="T24" s="78">
        <f>R24*S24</f>
        <v>0</v>
      </c>
      <c r="U24" s="174"/>
      <c r="V24" s="161"/>
      <c r="W24" s="175" t="s">
        <v>110</v>
      </c>
      <c r="X24" s="155" t="s">
        <v>56</v>
      </c>
      <c r="Y24" s="48"/>
      <c r="Z24" s="156">
        <f t="shared" si="9"/>
        <v>30</v>
      </c>
      <c r="AA24" s="78">
        <f>Y24*Z24</f>
        <v>0</v>
      </c>
      <c r="AB24" s="174"/>
      <c r="AC24" s="161"/>
      <c r="AD24" s="154" t="s">
        <v>114</v>
      </c>
      <c r="AE24" s="78"/>
      <c r="AF24" s="78"/>
      <c r="AG24" s="78"/>
      <c r="AH24" s="65"/>
      <c r="AI24" s="159"/>
    </row>
    <row r="25" spans="2:35" ht="16.5">
      <c r="B25" s="175" t="s">
        <v>57</v>
      </c>
      <c r="C25" s="155" t="s">
        <v>58</v>
      </c>
      <c r="D25" s="48">
        <v>1</v>
      </c>
      <c r="E25" s="156">
        <f>'Prices Used in Budgets'!E17</f>
        <v>25</v>
      </c>
      <c r="F25" s="78">
        <f>D25*E25</f>
        <v>25</v>
      </c>
      <c r="G25" s="174"/>
      <c r="H25" s="168"/>
      <c r="I25" s="175" t="s">
        <v>57</v>
      </c>
      <c r="J25" s="155" t="s">
        <v>58</v>
      </c>
      <c r="K25" s="48"/>
      <c r="L25" s="156">
        <f t="shared" si="7"/>
        <v>25</v>
      </c>
      <c r="M25" s="78">
        <f>K25*L25</f>
        <v>0</v>
      </c>
      <c r="N25" s="174"/>
      <c r="O25" s="161"/>
      <c r="P25" s="175" t="s">
        <v>57</v>
      </c>
      <c r="Q25" s="155" t="s">
        <v>58</v>
      </c>
      <c r="R25" s="48"/>
      <c r="S25" s="156">
        <f t="shared" si="8"/>
        <v>25</v>
      </c>
      <c r="T25" s="78">
        <f>R25*S25</f>
        <v>0</v>
      </c>
      <c r="U25" s="174"/>
      <c r="V25" s="161"/>
      <c r="W25" s="175" t="s">
        <v>57</v>
      </c>
      <c r="X25" s="155" t="s">
        <v>58</v>
      </c>
      <c r="Y25" s="48"/>
      <c r="Z25" s="156">
        <f t="shared" si="9"/>
        <v>25</v>
      </c>
      <c r="AA25" s="78">
        <f>Y25*Z25</f>
        <v>0</v>
      </c>
      <c r="AB25" s="174"/>
      <c r="AC25" s="161"/>
      <c r="AD25" s="154" t="s">
        <v>115</v>
      </c>
      <c r="AE25" s="78">
        <f>D30*E30</f>
        <v>0</v>
      </c>
      <c r="AF25" s="78">
        <f>K30*L30</f>
        <v>7.38</v>
      </c>
      <c r="AG25" s="78">
        <f>R30*S30</f>
        <v>7.38</v>
      </c>
      <c r="AH25" s="65">
        <f>Y30*Z30</f>
        <v>7.38</v>
      </c>
      <c r="AI25" s="159"/>
    </row>
    <row r="26" spans="2:35" ht="16.5">
      <c r="B26" s="168" t="s">
        <v>113</v>
      </c>
      <c r="C26" s="155"/>
      <c r="D26" s="123"/>
      <c r="E26" s="156"/>
      <c r="F26" s="156"/>
      <c r="G26" s="65">
        <f>D27*E27+D28*E28</f>
        <v>10.24</v>
      </c>
      <c r="H26" s="168"/>
      <c r="I26" s="168" t="s">
        <v>113</v>
      </c>
      <c r="J26" s="155"/>
      <c r="K26" s="123"/>
      <c r="L26" s="156"/>
      <c r="M26" s="156"/>
      <c r="N26" s="65">
        <f>K27*L27+K28*L28</f>
        <v>15.120000000000001</v>
      </c>
      <c r="O26" s="161"/>
      <c r="P26" s="168" t="s">
        <v>113</v>
      </c>
      <c r="Q26" s="155"/>
      <c r="R26" s="123"/>
      <c r="S26" s="156"/>
      <c r="T26" s="156"/>
      <c r="U26" s="65">
        <f>R27*S27+R28*S28</f>
        <v>0</v>
      </c>
      <c r="V26" s="51"/>
      <c r="W26" s="168" t="s">
        <v>113</v>
      </c>
      <c r="X26" s="155"/>
      <c r="Y26" s="123"/>
      <c r="Z26" s="156"/>
      <c r="AA26" s="156"/>
      <c r="AB26" s="65">
        <f>Y27*Z27+Y28*Z28</f>
        <v>0</v>
      </c>
      <c r="AC26" s="51"/>
      <c r="AD26" s="154" t="s">
        <v>117</v>
      </c>
      <c r="AE26" s="78">
        <f>D31*E31</f>
        <v>7.75</v>
      </c>
      <c r="AF26" s="78">
        <f>K31*L31</f>
        <v>7.75</v>
      </c>
      <c r="AG26" s="78">
        <f>R31*S31</f>
        <v>0</v>
      </c>
      <c r="AH26" s="65">
        <f>Y31*Z31</f>
        <v>0</v>
      </c>
      <c r="AI26" s="159"/>
    </row>
    <row r="27" spans="2:35" ht="16.5">
      <c r="B27" s="49" t="s">
        <v>60</v>
      </c>
      <c r="C27" s="155" t="s">
        <v>118</v>
      </c>
      <c r="D27" s="48">
        <v>64</v>
      </c>
      <c r="E27" s="156">
        <f>VLOOKUP(B27,'Prices Used in Budgets'!$C$4:$E$31,3,FALSE)</f>
        <v>0.16</v>
      </c>
      <c r="F27" s="156"/>
      <c r="G27" s="65"/>
      <c r="H27" s="168"/>
      <c r="I27" s="49" t="s">
        <v>60</v>
      </c>
      <c r="J27" s="155" t="s">
        <v>118</v>
      </c>
      <c r="K27" s="48">
        <v>64</v>
      </c>
      <c r="L27" s="156">
        <f>VLOOKUP(I27,'Prices Used in Budgets'!$C$4:$E$31,3,FALSE)</f>
        <v>0.16</v>
      </c>
      <c r="M27" s="156"/>
      <c r="N27" s="65"/>
      <c r="O27" s="161"/>
      <c r="P27" s="49" t="s">
        <v>47</v>
      </c>
      <c r="Q27" s="155" t="s">
        <v>118</v>
      </c>
      <c r="R27" s="48"/>
      <c r="S27" s="156">
        <f>VLOOKUP(P27,'Prices Used in Budgets'!$C$4:$E$31,3,FALSE)</f>
        <v>0</v>
      </c>
      <c r="T27" s="156"/>
      <c r="U27" s="65"/>
      <c r="V27" s="51"/>
      <c r="W27" s="49" t="s">
        <v>47</v>
      </c>
      <c r="X27" s="155" t="s">
        <v>118</v>
      </c>
      <c r="Y27" s="101"/>
      <c r="Z27" s="156">
        <f>VLOOKUP(W27,'Prices Used in Budgets'!$C$4:$E$31,3,FALSE)</f>
        <v>0</v>
      </c>
      <c r="AA27" s="156"/>
      <c r="AB27" s="65"/>
      <c r="AC27" s="51"/>
      <c r="AD27" s="154" t="s">
        <v>119</v>
      </c>
      <c r="AE27" s="78">
        <f>D32*E32</f>
        <v>21</v>
      </c>
      <c r="AF27" s="78">
        <f>K32*L32</f>
        <v>21</v>
      </c>
      <c r="AG27" s="78">
        <f>R32*S32</f>
        <v>0</v>
      </c>
      <c r="AH27" s="65">
        <f>Y32*Z32</f>
        <v>0</v>
      </c>
      <c r="AI27" s="127"/>
    </row>
    <row r="28" spans="2:35" ht="16.5">
      <c r="B28" s="49" t="s">
        <v>47</v>
      </c>
      <c r="C28" s="155" t="s">
        <v>118</v>
      </c>
      <c r="D28" s="52"/>
      <c r="E28" s="156">
        <f>VLOOKUP(B28,'Prices Used in Budgets'!$C$4:$E$31,3,FALSE)</f>
        <v>0</v>
      </c>
      <c r="F28" s="156"/>
      <c r="G28" s="65"/>
      <c r="H28" s="168"/>
      <c r="I28" s="49" t="s">
        <v>62</v>
      </c>
      <c r="J28" s="155" t="s">
        <v>118</v>
      </c>
      <c r="K28" s="48">
        <v>4</v>
      </c>
      <c r="L28" s="156">
        <f>VLOOKUP(I28,'Prices Used in Budgets'!$C$4:$E$31,3,FALSE)</f>
        <v>1.22</v>
      </c>
      <c r="M28" s="156"/>
      <c r="N28" s="65"/>
      <c r="O28" s="161"/>
      <c r="P28" s="49" t="s">
        <v>47</v>
      </c>
      <c r="Q28" s="155" t="s">
        <v>118</v>
      </c>
      <c r="R28" s="52"/>
      <c r="S28" s="156">
        <f>VLOOKUP(P28,'Prices Used in Budgets'!$C$4:$E$31,3,FALSE)</f>
        <v>0</v>
      </c>
      <c r="T28" s="156"/>
      <c r="U28" s="65"/>
      <c r="V28" s="51"/>
      <c r="W28" s="49" t="s">
        <v>47</v>
      </c>
      <c r="X28" s="155" t="s">
        <v>118</v>
      </c>
      <c r="Y28" s="52"/>
      <c r="Z28" s="156">
        <f>VLOOKUP(W28,'Prices Used in Budgets'!$C$4:$E$31,3,FALSE)</f>
        <v>0</v>
      </c>
      <c r="AA28" s="156"/>
      <c r="AB28" s="65"/>
      <c r="AC28" s="51"/>
      <c r="AD28" s="154" t="s">
        <v>120</v>
      </c>
      <c r="AE28" s="78">
        <f>F33</f>
        <v>0</v>
      </c>
      <c r="AF28" s="78">
        <f>M33</f>
        <v>0</v>
      </c>
      <c r="AG28" s="78">
        <f>T33</f>
        <v>138.46153846153845</v>
      </c>
      <c r="AH28" s="87">
        <f>AA33</f>
        <v>184.61538461538461</v>
      </c>
      <c r="AI28" s="127"/>
    </row>
    <row r="29" spans="2:35" ht="16.5">
      <c r="B29" s="154" t="s">
        <v>114</v>
      </c>
      <c r="C29" s="176"/>
      <c r="D29" s="124"/>
      <c r="E29" s="178"/>
      <c r="F29" s="178"/>
      <c r="G29" s="65">
        <f>SUMPRODUCT(D30:D32,E30:E32)+SUMPRODUCT(D34:D35,E34:E35)+F33</f>
        <v>28.75</v>
      </c>
      <c r="H29" s="168"/>
      <c r="I29" s="154" t="s">
        <v>114</v>
      </c>
      <c r="J29" s="176"/>
      <c r="K29" s="124"/>
      <c r="L29" s="178"/>
      <c r="M29" s="178"/>
      <c r="N29" s="65">
        <f>SUMPRODUCT(K30:K32,L30:L32)+SUMPRODUCT(K34:K35,L34:L35)+M33</f>
        <v>61.129999999999995</v>
      </c>
      <c r="O29" s="161"/>
      <c r="P29" s="154" t="s">
        <v>114</v>
      </c>
      <c r="Q29" s="176"/>
      <c r="R29" s="124"/>
      <c r="S29" s="178"/>
      <c r="T29" s="178"/>
      <c r="U29" s="65">
        <f>SUMPRODUCT(R30:R32,S30:S32)+SUMPRODUCT(R34:R35,S34:S35)+T33</f>
        <v>145.84153846153845</v>
      </c>
      <c r="V29" s="51"/>
      <c r="W29" s="154" t="s">
        <v>114</v>
      </c>
      <c r="X29" s="176"/>
      <c r="Y29" s="124"/>
      <c r="Z29" s="178"/>
      <c r="AA29" s="178"/>
      <c r="AB29" s="65">
        <f>SUMPRODUCT(Y30:Y32,Z30:Z32)+SUMPRODUCT(Y34:Y35,Z34:Z35)+AA33</f>
        <v>191.99538461538461</v>
      </c>
      <c r="AC29" s="51"/>
      <c r="AD29" s="154" t="s">
        <v>121</v>
      </c>
      <c r="AE29" s="78">
        <f>E34*D34</f>
        <v>0</v>
      </c>
      <c r="AF29" s="78">
        <f>L34*K34</f>
        <v>25</v>
      </c>
      <c r="AG29" s="78">
        <f>S34*R34</f>
        <v>0</v>
      </c>
      <c r="AH29" s="87">
        <f>Z34*Y34</f>
        <v>0</v>
      </c>
      <c r="AI29" s="127"/>
    </row>
    <row r="30" spans="2:35" ht="16.5">
      <c r="B30" s="154" t="s">
        <v>115</v>
      </c>
      <c r="C30" s="155" t="s">
        <v>122</v>
      </c>
      <c r="D30" s="48"/>
      <c r="E30" s="156">
        <f>'Prices Used in Budgets'!E23</f>
        <v>7.38</v>
      </c>
      <c r="F30" s="156"/>
      <c r="G30" s="65"/>
      <c r="H30" s="168"/>
      <c r="I30" s="154" t="s">
        <v>115</v>
      </c>
      <c r="J30" s="155" t="s">
        <v>122</v>
      </c>
      <c r="K30" s="48">
        <v>1</v>
      </c>
      <c r="L30" s="156">
        <f>E30</f>
        <v>7.38</v>
      </c>
      <c r="M30" s="156"/>
      <c r="N30" s="65"/>
      <c r="O30" s="161"/>
      <c r="P30" s="154" t="s">
        <v>115</v>
      </c>
      <c r="Q30" s="155" t="s">
        <v>122</v>
      </c>
      <c r="R30" s="48">
        <v>1</v>
      </c>
      <c r="S30" s="156">
        <f>L30</f>
        <v>7.38</v>
      </c>
      <c r="T30" s="156"/>
      <c r="U30" s="65"/>
      <c r="V30" s="69"/>
      <c r="W30" s="154" t="s">
        <v>115</v>
      </c>
      <c r="X30" s="155" t="s">
        <v>122</v>
      </c>
      <c r="Y30" s="48">
        <v>1</v>
      </c>
      <c r="Z30" s="156">
        <f>S30</f>
        <v>7.38</v>
      </c>
      <c r="AA30" s="156"/>
      <c r="AB30" s="65"/>
      <c r="AC30" s="69"/>
      <c r="AD30" s="154" t="s">
        <v>123</v>
      </c>
      <c r="AE30" s="78">
        <f>D35*E35</f>
        <v>0</v>
      </c>
      <c r="AF30" s="78">
        <f>K35*L35</f>
        <v>0</v>
      </c>
      <c r="AG30" s="78">
        <f>R35*S35</f>
        <v>0</v>
      </c>
      <c r="AH30" s="87">
        <f>Z35*Y35</f>
        <v>0</v>
      </c>
    </row>
    <row r="31" spans="2:35" ht="16.5">
      <c r="B31" s="154" t="s">
        <v>117</v>
      </c>
      <c r="C31" s="155" t="s">
        <v>122</v>
      </c>
      <c r="D31" s="48">
        <v>1</v>
      </c>
      <c r="E31" s="156">
        <f>'Prices Used in Budgets'!E22</f>
        <v>7.75</v>
      </c>
      <c r="F31" s="156"/>
      <c r="G31" s="65"/>
      <c r="H31" s="168"/>
      <c r="I31" s="154" t="s">
        <v>117</v>
      </c>
      <c r="J31" s="155" t="s">
        <v>122</v>
      </c>
      <c r="K31" s="48">
        <v>1</v>
      </c>
      <c r="L31" s="156">
        <f t="shared" ref="L31:L36" si="10">E31</f>
        <v>7.75</v>
      </c>
      <c r="M31" s="156"/>
      <c r="N31" s="65"/>
      <c r="O31" s="161"/>
      <c r="P31" s="154" t="s">
        <v>117</v>
      </c>
      <c r="Q31" s="155" t="s">
        <v>122</v>
      </c>
      <c r="R31" s="48"/>
      <c r="S31" s="156">
        <f t="shared" ref="S31:S36" si="11">L31</f>
        <v>7.75</v>
      </c>
      <c r="T31" s="156"/>
      <c r="U31" s="65"/>
      <c r="V31" s="69"/>
      <c r="W31" s="154" t="s">
        <v>117</v>
      </c>
      <c r="X31" s="155" t="s">
        <v>122</v>
      </c>
      <c r="Y31" s="48"/>
      <c r="Z31" s="156">
        <f t="shared" ref="Z31:Z36" si="12">S31</f>
        <v>7.75</v>
      </c>
      <c r="AA31" s="156"/>
      <c r="AB31" s="65"/>
      <c r="AC31" s="69"/>
      <c r="AD31" s="154" t="s">
        <v>124</v>
      </c>
      <c r="AE31" s="88">
        <f>G36</f>
        <v>0</v>
      </c>
      <c r="AF31" s="88">
        <f>N36</f>
        <v>9.25</v>
      </c>
      <c r="AG31" s="88">
        <f>U36</f>
        <v>0</v>
      </c>
      <c r="AH31" s="65">
        <f>AB36</f>
        <v>9.25</v>
      </c>
    </row>
    <row r="32" spans="2:35" ht="16.5">
      <c r="B32" s="154" t="s">
        <v>119</v>
      </c>
      <c r="C32" s="155" t="s">
        <v>122</v>
      </c>
      <c r="D32" s="48">
        <v>1</v>
      </c>
      <c r="E32" s="156">
        <f>'Prices Used in Budgets'!E24</f>
        <v>21</v>
      </c>
      <c r="F32" s="78"/>
      <c r="G32" s="65"/>
      <c r="H32" s="168"/>
      <c r="I32" s="154" t="s">
        <v>119</v>
      </c>
      <c r="J32" s="155" t="s">
        <v>122</v>
      </c>
      <c r="K32" s="48">
        <v>1</v>
      </c>
      <c r="L32" s="156">
        <f t="shared" si="10"/>
        <v>21</v>
      </c>
      <c r="M32" s="78"/>
      <c r="N32" s="65"/>
      <c r="O32" s="161"/>
      <c r="P32" s="154" t="s">
        <v>119</v>
      </c>
      <c r="Q32" s="155" t="s">
        <v>122</v>
      </c>
      <c r="R32" s="48"/>
      <c r="S32" s="156">
        <f t="shared" si="11"/>
        <v>21</v>
      </c>
      <c r="T32" s="156"/>
      <c r="U32" s="65"/>
      <c r="V32" s="69"/>
      <c r="W32" s="154" t="s">
        <v>119</v>
      </c>
      <c r="X32" s="155" t="s">
        <v>122</v>
      </c>
      <c r="Y32" s="48"/>
      <c r="Z32" s="156">
        <f t="shared" si="12"/>
        <v>21</v>
      </c>
      <c r="AA32" s="156"/>
      <c r="AB32" s="65"/>
      <c r="AC32" s="69"/>
      <c r="AD32" s="154" t="s">
        <v>125</v>
      </c>
      <c r="AE32" s="88">
        <f>G37</f>
        <v>0</v>
      </c>
      <c r="AF32" s="88">
        <f>N37</f>
        <v>0</v>
      </c>
      <c r="AG32" s="88">
        <f>U37</f>
        <v>0</v>
      </c>
      <c r="AH32" s="65">
        <f>AB37</f>
        <v>0</v>
      </c>
      <c r="AI32" s="173"/>
    </row>
    <row r="33" spans="2:35" ht="16.5">
      <c r="B33" s="154" t="s">
        <v>120</v>
      </c>
      <c r="C33" s="155" t="s">
        <v>126</v>
      </c>
      <c r="D33" s="85">
        <v>1300</v>
      </c>
      <c r="E33" s="156">
        <f>'Prices Used in Budgets'!E25</f>
        <v>30</v>
      </c>
      <c r="F33" s="78">
        <f>(D9+D10)*2000/D33*E33</f>
        <v>0</v>
      </c>
      <c r="G33" s="65"/>
      <c r="H33" s="168"/>
      <c r="I33" s="154" t="s">
        <v>120</v>
      </c>
      <c r="J33" s="155" t="s">
        <v>126</v>
      </c>
      <c r="K33" s="85">
        <v>1300</v>
      </c>
      <c r="L33" s="156">
        <f t="shared" si="10"/>
        <v>30</v>
      </c>
      <c r="M33" s="78">
        <f>(K9+K10)*2000/K33*L33</f>
        <v>0</v>
      </c>
      <c r="N33" s="65"/>
      <c r="O33" s="161"/>
      <c r="P33" s="154" t="s">
        <v>120</v>
      </c>
      <c r="Q33" s="155" t="s">
        <v>126</v>
      </c>
      <c r="R33" s="85">
        <v>1300</v>
      </c>
      <c r="S33" s="156">
        <f t="shared" si="11"/>
        <v>30</v>
      </c>
      <c r="T33" s="78">
        <f>(R9+R10)*2000/R33*S33</f>
        <v>138.46153846153845</v>
      </c>
      <c r="U33" s="65"/>
      <c r="V33" s="69"/>
      <c r="W33" s="154" t="s">
        <v>120</v>
      </c>
      <c r="X33" s="155" t="s">
        <v>126</v>
      </c>
      <c r="Y33" s="85">
        <v>1300</v>
      </c>
      <c r="Z33" s="156">
        <f t="shared" si="12"/>
        <v>30</v>
      </c>
      <c r="AA33" s="78">
        <f>(Y9+Y10)*2000/Y33*Z33</f>
        <v>184.61538461538461</v>
      </c>
      <c r="AB33" s="65"/>
      <c r="AC33" s="69"/>
      <c r="AD33" s="154" t="s">
        <v>127</v>
      </c>
      <c r="AE33" s="93">
        <f>G38</f>
        <v>5.8121125000000005</v>
      </c>
      <c r="AF33" s="93">
        <f>N38</f>
        <v>13.419125000000001</v>
      </c>
      <c r="AG33" s="93">
        <f>U38</f>
        <v>7.1596278028846143</v>
      </c>
      <c r="AH33" s="66">
        <f>AB38</f>
        <v>10.299575028846155</v>
      </c>
      <c r="AI33" s="127"/>
    </row>
    <row r="34" spans="2:35" ht="17.25">
      <c r="B34" s="154" t="s">
        <v>121</v>
      </c>
      <c r="C34" s="155" t="s">
        <v>122</v>
      </c>
      <c r="D34" s="48"/>
      <c r="E34" s="156">
        <f>'Prices Used in Budgets'!$E$21</f>
        <v>25</v>
      </c>
      <c r="F34" s="78"/>
      <c r="G34" s="65"/>
      <c r="H34" s="168"/>
      <c r="I34" s="154" t="s">
        <v>128</v>
      </c>
      <c r="J34" s="155" t="s">
        <v>122</v>
      </c>
      <c r="K34" s="48">
        <v>1</v>
      </c>
      <c r="L34" s="156">
        <f>'Prices Used in Budgets'!$E$21</f>
        <v>25</v>
      </c>
      <c r="M34" s="78"/>
      <c r="N34" s="65"/>
      <c r="O34" s="161"/>
      <c r="P34" s="154" t="s">
        <v>121</v>
      </c>
      <c r="Q34" s="155" t="s">
        <v>122</v>
      </c>
      <c r="R34" s="48"/>
      <c r="S34" s="156">
        <f>'Prices Used in Budgets'!$E$21</f>
        <v>25</v>
      </c>
      <c r="T34" s="78"/>
      <c r="U34" s="87"/>
      <c r="V34" s="72"/>
      <c r="W34" s="154" t="s">
        <v>121</v>
      </c>
      <c r="X34" s="155" t="s">
        <v>122</v>
      </c>
      <c r="Y34" s="48"/>
      <c r="Z34" s="156">
        <f>'Prices Used in Budgets'!$E$21</f>
        <v>25</v>
      </c>
      <c r="AA34" s="78"/>
      <c r="AB34" s="87"/>
      <c r="AC34" s="72"/>
      <c r="AD34" s="160" t="s">
        <v>129</v>
      </c>
      <c r="AE34" s="88">
        <f>SUM(AE16:AE33)</f>
        <v>155.80211250000002</v>
      </c>
      <c r="AF34" s="88">
        <f>SUM(AF16:AF33)</f>
        <v>359.71912500000002</v>
      </c>
      <c r="AG34" s="88">
        <f>SUM(AG16:AG33)</f>
        <v>191.92421626442305</v>
      </c>
      <c r="AH34" s="87">
        <f>SUM(AH16:AH33)</f>
        <v>276.09505964423079</v>
      </c>
      <c r="AI34" s="127"/>
    </row>
    <row r="35" spans="2:35" ht="16.5">
      <c r="B35" s="154" t="s">
        <v>123</v>
      </c>
      <c r="C35" s="155" t="s">
        <v>122</v>
      </c>
      <c r="D35" s="48"/>
      <c r="E35" s="156">
        <f>'Prices Used in Budgets'!E26</f>
        <v>25</v>
      </c>
      <c r="F35" s="78"/>
      <c r="G35" s="65"/>
      <c r="H35" s="168"/>
      <c r="I35" s="154" t="s">
        <v>123</v>
      </c>
      <c r="J35" s="155" t="s">
        <v>122</v>
      </c>
      <c r="K35" s="48"/>
      <c r="L35" s="156">
        <f>'Prices Used in Budgets'!E26</f>
        <v>25</v>
      </c>
      <c r="M35" s="78"/>
      <c r="N35" s="87"/>
      <c r="O35" s="161"/>
      <c r="P35" s="154" t="s">
        <v>123</v>
      </c>
      <c r="Q35" s="155" t="s">
        <v>122</v>
      </c>
      <c r="R35" s="48"/>
      <c r="S35" s="156">
        <f>'Prices Used in Budgets'!E26</f>
        <v>25</v>
      </c>
      <c r="T35" s="78"/>
      <c r="U35" s="87"/>
      <c r="V35" s="72"/>
      <c r="W35" s="154" t="s">
        <v>123</v>
      </c>
      <c r="X35" s="155" t="s">
        <v>122</v>
      </c>
      <c r="Y35" s="48"/>
      <c r="Z35" s="156">
        <f>'Prices Used in Budgets'!E26</f>
        <v>25</v>
      </c>
      <c r="AA35" s="78"/>
      <c r="AB35" s="87"/>
      <c r="AC35" s="51"/>
      <c r="AD35" s="160"/>
      <c r="AE35" s="90"/>
      <c r="AF35" s="90"/>
      <c r="AG35" s="90"/>
      <c r="AH35" s="81"/>
      <c r="AI35" s="127"/>
    </row>
    <row r="36" spans="2:35" ht="16.5">
      <c r="B36" s="154" t="s">
        <v>124</v>
      </c>
      <c r="C36" s="155" t="s">
        <v>74</v>
      </c>
      <c r="D36" s="48"/>
      <c r="E36" s="156">
        <f>'Prices Used in Budgets'!E27</f>
        <v>18.5</v>
      </c>
      <c r="F36" s="156"/>
      <c r="G36" s="65">
        <f>D36*E36</f>
        <v>0</v>
      </c>
      <c r="H36" s="168"/>
      <c r="I36" s="154" t="s">
        <v>124</v>
      </c>
      <c r="J36" s="155" t="s">
        <v>74</v>
      </c>
      <c r="K36" s="48">
        <v>0.5</v>
      </c>
      <c r="L36" s="156">
        <f t="shared" si="10"/>
        <v>18.5</v>
      </c>
      <c r="M36" s="156"/>
      <c r="N36" s="65">
        <f>K36*L36</f>
        <v>9.25</v>
      </c>
      <c r="O36" s="161"/>
      <c r="P36" s="154" t="s">
        <v>124</v>
      </c>
      <c r="Q36" s="155" t="s">
        <v>74</v>
      </c>
      <c r="R36" s="48"/>
      <c r="S36" s="156">
        <f t="shared" si="11"/>
        <v>18.5</v>
      </c>
      <c r="T36" s="156"/>
      <c r="U36" s="65">
        <f>R36*S36</f>
        <v>0</v>
      </c>
      <c r="V36" s="51"/>
      <c r="W36" s="154" t="s">
        <v>124</v>
      </c>
      <c r="X36" s="155" t="s">
        <v>74</v>
      </c>
      <c r="Y36" s="48">
        <v>0.5</v>
      </c>
      <c r="Z36" s="156">
        <f t="shared" si="12"/>
        <v>18.5</v>
      </c>
      <c r="AA36" s="156"/>
      <c r="AB36" s="65">
        <f>Y36*Z36</f>
        <v>9.25</v>
      </c>
      <c r="AC36" s="74"/>
      <c r="AD36" s="179" t="s">
        <v>130</v>
      </c>
      <c r="AE36" s="89">
        <f>G46</f>
        <v>12.5</v>
      </c>
      <c r="AF36" s="89">
        <f>N46</f>
        <v>50</v>
      </c>
      <c r="AG36" s="89">
        <f>U46</f>
        <v>50</v>
      </c>
      <c r="AH36" s="87">
        <f>AB46</f>
        <v>50</v>
      </c>
      <c r="AI36" s="127"/>
    </row>
    <row r="37" spans="2:35" ht="16.5">
      <c r="B37" s="154" t="s">
        <v>125</v>
      </c>
      <c r="C37" s="155"/>
      <c r="D37" s="161"/>
      <c r="E37" s="161"/>
      <c r="F37" s="156"/>
      <c r="G37" s="67">
        <v>0</v>
      </c>
      <c r="H37" s="168"/>
      <c r="I37" s="154" t="s">
        <v>155</v>
      </c>
      <c r="J37" s="155"/>
      <c r="K37" s="161"/>
      <c r="L37" s="156"/>
      <c r="M37" s="156"/>
      <c r="N37" s="67"/>
      <c r="O37" s="161"/>
      <c r="P37" s="154" t="s">
        <v>125</v>
      </c>
      <c r="Q37" s="155"/>
      <c r="R37" s="161"/>
      <c r="S37" s="161"/>
      <c r="T37" s="156"/>
      <c r="U37" s="67"/>
      <c r="V37" s="74"/>
      <c r="W37" s="154" t="s">
        <v>125</v>
      </c>
      <c r="X37" s="155"/>
      <c r="Y37" s="161"/>
      <c r="Z37" s="156"/>
      <c r="AA37" s="156"/>
      <c r="AB37" s="67"/>
      <c r="AC37" s="75"/>
      <c r="AD37" s="160"/>
      <c r="AE37" s="156"/>
      <c r="AF37" s="156"/>
      <c r="AG37" s="156"/>
      <c r="AH37" s="92"/>
      <c r="AI37" s="127"/>
    </row>
    <row r="38" spans="2:35" ht="16.5">
      <c r="B38" s="154" t="s">
        <v>127</v>
      </c>
      <c r="C38" s="155" t="s">
        <v>131</v>
      </c>
      <c r="D38" s="54"/>
      <c r="E38" s="54">
        <f>'Prices Used in Budgets'!E28</f>
        <v>7.7499999999999999E-2</v>
      </c>
      <c r="F38" s="78">
        <f>SUM(G15:G37)/2</f>
        <v>74.995000000000005</v>
      </c>
      <c r="G38" s="68">
        <f>F38*E38</f>
        <v>5.8121125000000005</v>
      </c>
      <c r="H38" s="168"/>
      <c r="I38" s="154" t="s">
        <v>127</v>
      </c>
      <c r="J38" s="155" t="s">
        <v>131</v>
      </c>
      <c r="K38" s="54"/>
      <c r="L38" s="54">
        <f>'Prices Used in Budgets'!E28</f>
        <v>7.7499999999999999E-2</v>
      </c>
      <c r="M38" s="78">
        <f>SUM(N15:N37)/2</f>
        <v>173.15</v>
      </c>
      <c r="N38" s="68">
        <f>M38*L38</f>
        <v>13.419125000000001</v>
      </c>
      <c r="O38" s="161"/>
      <c r="P38" s="154" t="s">
        <v>127</v>
      </c>
      <c r="Q38" s="155" t="s">
        <v>131</v>
      </c>
      <c r="R38" s="54"/>
      <c r="S38" s="54">
        <f>L38</f>
        <v>7.7499999999999999E-2</v>
      </c>
      <c r="T38" s="78">
        <f>SUM(U15:U37)/2</f>
        <v>92.382294230769219</v>
      </c>
      <c r="U38" s="103">
        <f>T38*S38</f>
        <v>7.1596278028846143</v>
      </c>
      <c r="V38" s="99"/>
      <c r="W38" s="154" t="s">
        <v>127</v>
      </c>
      <c r="X38" s="155" t="s">
        <v>131</v>
      </c>
      <c r="Y38" s="54"/>
      <c r="Z38" s="54">
        <f>S38</f>
        <v>7.7499999999999999E-2</v>
      </c>
      <c r="AA38" s="51">
        <f>SUM(AB15:AB37)/2</f>
        <v>132.89774230769231</v>
      </c>
      <c r="AB38" s="103">
        <f>AA38*Z38</f>
        <v>10.299575028846155</v>
      </c>
      <c r="AC38" s="74"/>
      <c r="AD38" s="180" t="s">
        <v>132</v>
      </c>
      <c r="AE38" s="94">
        <f>AE34+AE36</f>
        <v>168.30211250000002</v>
      </c>
      <c r="AF38" s="94">
        <f t="shared" ref="AF38:AH38" si="13">AF34+AF36</f>
        <v>409.71912500000002</v>
      </c>
      <c r="AG38" s="94">
        <f t="shared" si="13"/>
        <v>241.92421626442305</v>
      </c>
      <c r="AH38" s="95">
        <f t="shared" si="13"/>
        <v>326.09505964423079</v>
      </c>
      <c r="AI38" s="127"/>
    </row>
    <row r="39" spans="2:35" ht="16.5">
      <c r="B39" s="160" t="s">
        <v>129</v>
      </c>
      <c r="C39" s="155"/>
      <c r="D39" s="161"/>
      <c r="E39" s="161"/>
      <c r="F39" s="156"/>
      <c r="G39" s="65">
        <f>SUM(G15:G38)</f>
        <v>155.80211250000002</v>
      </c>
      <c r="H39" s="168"/>
      <c r="I39" s="160" t="s">
        <v>129</v>
      </c>
      <c r="J39" s="161"/>
      <c r="K39" s="161"/>
      <c r="L39" s="161"/>
      <c r="M39" s="156"/>
      <c r="N39" s="65">
        <f>SUM(N15:N38)</f>
        <v>359.71912500000002</v>
      </c>
      <c r="O39" s="161"/>
      <c r="P39" s="160" t="s">
        <v>129</v>
      </c>
      <c r="Q39" s="161"/>
      <c r="R39" s="161"/>
      <c r="S39" s="161"/>
      <c r="T39" s="156"/>
      <c r="U39" s="65">
        <f>SUM(U15:U38)</f>
        <v>191.92421626442305</v>
      </c>
      <c r="V39" s="51"/>
      <c r="W39" s="154" t="s">
        <v>129</v>
      </c>
      <c r="X39" s="161"/>
      <c r="Y39" s="161"/>
      <c r="Z39" s="161"/>
      <c r="AA39" s="161"/>
      <c r="AB39" s="65">
        <f>SUM(AB15:AB38)</f>
        <v>276.09505964423079</v>
      </c>
      <c r="AC39" s="76"/>
      <c r="AD39" s="181" t="s">
        <v>133</v>
      </c>
      <c r="AE39" s="90">
        <f>AE13-AE34</f>
        <v>-155.80211250000002</v>
      </c>
      <c r="AF39" s="90">
        <f>AF13-AF34</f>
        <v>-307.71912500000002</v>
      </c>
      <c r="AG39" s="90">
        <f>AG13-AG34</f>
        <v>209.07578373557695</v>
      </c>
      <c r="AH39" s="92">
        <f>AH13-AH34</f>
        <v>275.90494035576921</v>
      </c>
      <c r="AI39" s="159"/>
    </row>
    <row r="40" spans="2:35" ht="16.5">
      <c r="B40" s="160"/>
      <c r="C40" s="161"/>
      <c r="D40" s="54"/>
      <c r="E40" s="54"/>
      <c r="F40" s="183"/>
      <c r="G40" s="79"/>
      <c r="H40" s="168"/>
      <c r="I40" s="160"/>
      <c r="J40" s="161"/>
      <c r="K40" s="54"/>
      <c r="L40" s="54"/>
      <c r="M40" s="183"/>
      <c r="N40" s="79"/>
      <c r="O40" s="161"/>
      <c r="P40" s="160"/>
      <c r="Q40" s="161"/>
      <c r="R40" s="54"/>
      <c r="S40" s="54"/>
      <c r="T40" s="183"/>
      <c r="U40" s="79"/>
      <c r="V40" s="100"/>
      <c r="W40" s="160"/>
      <c r="X40" s="161"/>
      <c r="Y40" s="54"/>
      <c r="Z40" s="54"/>
      <c r="AA40" s="182"/>
      <c r="AB40" s="79"/>
      <c r="AC40" s="76"/>
      <c r="AD40" s="184" t="s">
        <v>134</v>
      </c>
      <c r="AE40" s="96">
        <f>AE13-AE38</f>
        <v>-168.30211250000002</v>
      </c>
      <c r="AF40" s="96">
        <f>AF13-AF38</f>
        <v>-357.71912500000002</v>
      </c>
      <c r="AG40" s="96">
        <f>AG13-AG38</f>
        <v>159.07578373557695</v>
      </c>
      <c r="AH40" s="91">
        <f>AH13-AH38</f>
        <v>225.90494035576921</v>
      </c>
      <c r="AI40" s="127"/>
    </row>
    <row r="41" spans="2:35" ht="16.5">
      <c r="B41" s="185" t="s">
        <v>130</v>
      </c>
      <c r="C41" s="161"/>
      <c r="D41" s="54"/>
      <c r="E41" s="54"/>
      <c r="F41" s="183"/>
      <c r="G41" s="79"/>
      <c r="H41" s="168"/>
      <c r="I41" s="185" t="s">
        <v>130</v>
      </c>
      <c r="J41" s="161"/>
      <c r="K41" s="54"/>
      <c r="L41" s="54"/>
      <c r="M41" s="183"/>
      <c r="N41" s="79"/>
      <c r="O41" s="161"/>
      <c r="P41" s="185" t="s">
        <v>130</v>
      </c>
      <c r="Q41" s="161"/>
      <c r="R41" s="54"/>
      <c r="S41" s="54"/>
      <c r="T41" s="183"/>
      <c r="U41" s="79"/>
      <c r="V41" s="100"/>
      <c r="W41" s="185" t="s">
        <v>130</v>
      </c>
      <c r="X41" s="161"/>
      <c r="Y41" s="54"/>
      <c r="Z41" s="54"/>
      <c r="AA41" s="182"/>
      <c r="AB41" s="79"/>
      <c r="AC41" s="75"/>
      <c r="AD41" s="161"/>
      <c r="AE41" s="161"/>
      <c r="AF41" s="75"/>
      <c r="AG41" s="75"/>
      <c r="AH41" s="45"/>
      <c r="AI41" s="186"/>
    </row>
    <row r="42" spans="2:35" ht="16.5">
      <c r="B42" s="154" t="s">
        <v>135</v>
      </c>
      <c r="C42" s="161"/>
      <c r="D42" s="54"/>
      <c r="E42" s="161"/>
      <c r="F42" s="183"/>
      <c r="G42" s="80">
        <v>0</v>
      </c>
      <c r="H42" s="168"/>
      <c r="I42" s="154" t="s">
        <v>135</v>
      </c>
      <c r="J42" s="161"/>
      <c r="K42" s="54"/>
      <c r="L42" s="161"/>
      <c r="M42" s="183"/>
      <c r="N42" s="80">
        <v>0</v>
      </c>
      <c r="O42" s="161"/>
      <c r="P42" s="154" t="s">
        <v>135</v>
      </c>
      <c r="Q42" s="161"/>
      <c r="R42" s="54"/>
      <c r="S42" s="161"/>
      <c r="T42" s="183"/>
      <c r="U42" s="80"/>
      <c r="V42" s="75"/>
      <c r="W42" s="154" t="s">
        <v>135</v>
      </c>
      <c r="X42" s="161"/>
      <c r="Y42" s="54"/>
      <c r="Z42" s="161"/>
      <c r="AA42" s="182"/>
      <c r="AB42" s="80"/>
      <c r="AC42" s="75"/>
      <c r="AD42" s="161"/>
      <c r="AE42" s="161"/>
      <c r="AF42" s="75"/>
      <c r="AG42" s="75"/>
      <c r="AH42" s="45"/>
      <c r="AI42" s="127"/>
    </row>
    <row r="43" spans="2:35" ht="16.5">
      <c r="B43" s="154" t="s">
        <v>136</v>
      </c>
      <c r="C43" s="161"/>
      <c r="D43" s="54"/>
      <c r="E43" s="161"/>
      <c r="F43" s="183"/>
      <c r="G43" s="80">
        <v>0</v>
      </c>
      <c r="H43" s="168"/>
      <c r="I43" s="154" t="s">
        <v>136</v>
      </c>
      <c r="J43" s="161"/>
      <c r="K43" s="54"/>
      <c r="L43" s="161"/>
      <c r="M43" s="183"/>
      <c r="N43" s="80">
        <v>0</v>
      </c>
      <c r="O43" s="161"/>
      <c r="P43" s="154" t="s">
        <v>136</v>
      </c>
      <c r="Q43" s="161"/>
      <c r="R43" s="54"/>
      <c r="S43" s="161"/>
      <c r="T43" s="183"/>
      <c r="U43" s="80"/>
      <c r="V43" s="75"/>
      <c r="W43" s="154" t="s">
        <v>136</v>
      </c>
      <c r="X43" s="161"/>
      <c r="Y43" s="54"/>
      <c r="Z43" s="161"/>
      <c r="AA43" s="182"/>
      <c r="AB43" s="80"/>
      <c r="AC43" s="75"/>
      <c r="AD43" s="123"/>
      <c r="AE43" s="161"/>
      <c r="AF43" s="75"/>
      <c r="AG43" s="75"/>
      <c r="AH43" s="45"/>
      <c r="AI43" s="127"/>
    </row>
    <row r="44" spans="2:35" ht="16.5">
      <c r="B44" s="154" t="s">
        <v>137</v>
      </c>
      <c r="C44" s="161"/>
      <c r="D44" s="54"/>
      <c r="E44" s="161"/>
      <c r="F44" s="183"/>
      <c r="G44" s="80">
        <v>0</v>
      </c>
      <c r="H44" s="168"/>
      <c r="I44" s="154" t="s">
        <v>137</v>
      </c>
      <c r="J44" s="161"/>
      <c r="K44" s="54"/>
      <c r="L44" s="161"/>
      <c r="M44" s="183"/>
      <c r="N44" s="80">
        <v>0</v>
      </c>
      <c r="O44" s="161"/>
      <c r="P44" s="154" t="s">
        <v>137</v>
      </c>
      <c r="Q44" s="161"/>
      <c r="R44" s="54"/>
      <c r="S44" s="161"/>
      <c r="T44" s="183"/>
      <c r="U44" s="80"/>
      <c r="V44" s="75"/>
      <c r="W44" s="154" t="s">
        <v>137</v>
      </c>
      <c r="X44" s="161"/>
      <c r="Y44" s="54"/>
      <c r="Z44" s="161"/>
      <c r="AA44" s="182"/>
      <c r="AB44" s="80"/>
      <c r="AC44" s="75"/>
      <c r="AD44" s="161"/>
      <c r="AE44" s="123"/>
      <c r="AF44" s="161"/>
      <c r="AG44" s="161"/>
      <c r="AI44" s="127"/>
    </row>
    <row r="45" spans="2:35" ht="16.5">
      <c r="B45" s="154" t="s">
        <v>138</v>
      </c>
      <c r="C45" s="161"/>
      <c r="D45" s="54"/>
      <c r="E45" s="161"/>
      <c r="F45" s="183"/>
      <c r="G45" s="68">
        <f>'Prices Used in Budgets'!E30/4</f>
        <v>12.5</v>
      </c>
      <c r="H45" s="168"/>
      <c r="I45" s="154" t="s">
        <v>138</v>
      </c>
      <c r="J45" s="161"/>
      <c r="K45" s="54"/>
      <c r="L45" s="161"/>
      <c r="M45" s="183"/>
      <c r="N45" s="68">
        <f>'Prices Used in Budgets'!E30</f>
        <v>50</v>
      </c>
      <c r="O45" s="161"/>
      <c r="P45" s="154" t="s">
        <v>138</v>
      </c>
      <c r="Q45" s="161"/>
      <c r="R45" s="54"/>
      <c r="S45" s="161"/>
      <c r="T45" s="183"/>
      <c r="U45" s="68">
        <f>N45</f>
        <v>50</v>
      </c>
      <c r="V45" s="75"/>
      <c r="W45" s="154" t="s">
        <v>138</v>
      </c>
      <c r="X45" s="161"/>
      <c r="Y45" s="54"/>
      <c r="Z45" s="161"/>
      <c r="AA45" s="182"/>
      <c r="AB45" s="68">
        <f>U45</f>
        <v>50</v>
      </c>
      <c r="AC45" s="75"/>
      <c r="AD45" s="161"/>
      <c r="AE45" s="161"/>
      <c r="AF45" s="161"/>
      <c r="AG45" s="161"/>
      <c r="AI45" s="127"/>
    </row>
    <row r="46" spans="2:35" ht="16.5">
      <c r="B46" s="160" t="s">
        <v>139</v>
      </c>
      <c r="C46" s="161"/>
      <c r="D46" s="54"/>
      <c r="E46" s="54"/>
      <c r="F46" s="183"/>
      <c r="G46" s="81">
        <f>SUM(G42:G45)</f>
        <v>12.5</v>
      </c>
      <c r="H46" s="168"/>
      <c r="I46" s="160" t="s">
        <v>139</v>
      </c>
      <c r="J46" s="161"/>
      <c r="K46" s="54"/>
      <c r="L46" s="54"/>
      <c r="M46" s="183"/>
      <c r="N46" s="81">
        <f>SUM(N42:N45)</f>
        <v>50</v>
      </c>
      <c r="O46" s="161"/>
      <c r="P46" s="160" t="s">
        <v>139</v>
      </c>
      <c r="Q46" s="161"/>
      <c r="R46" s="54"/>
      <c r="S46" s="54"/>
      <c r="T46" s="183"/>
      <c r="U46" s="81">
        <f>SUM(U42:U45)</f>
        <v>50</v>
      </c>
      <c r="V46" s="75"/>
      <c r="W46" s="154" t="s">
        <v>139</v>
      </c>
      <c r="X46" s="161"/>
      <c r="Y46" s="54"/>
      <c r="Z46" s="54"/>
      <c r="AA46" s="182"/>
      <c r="AB46" s="81">
        <f>SUM(AB42:AB45)</f>
        <v>50</v>
      </c>
      <c r="AC46" s="161"/>
      <c r="AD46" s="161"/>
      <c r="AE46" s="161"/>
      <c r="AF46" s="161"/>
      <c r="AG46" s="161"/>
      <c r="AI46" s="127"/>
    </row>
    <row r="47" spans="2:35" ht="16.5">
      <c r="B47" s="160"/>
      <c r="C47" s="161"/>
      <c r="D47" s="54"/>
      <c r="E47" s="54"/>
      <c r="F47" s="182"/>
      <c r="G47" s="56"/>
      <c r="H47" s="168"/>
      <c r="I47" s="160"/>
      <c r="J47" s="161"/>
      <c r="K47" s="54"/>
      <c r="L47" s="54"/>
      <c r="M47" s="182"/>
      <c r="N47" s="56"/>
      <c r="O47" s="161"/>
      <c r="P47" s="160"/>
      <c r="Q47" s="161"/>
      <c r="R47" s="54"/>
      <c r="S47" s="54"/>
      <c r="T47" s="182"/>
      <c r="U47" s="56"/>
      <c r="V47" s="75"/>
      <c r="W47" s="154"/>
      <c r="X47" s="161"/>
      <c r="Y47" s="54"/>
      <c r="Z47" s="54"/>
      <c r="AA47" s="182"/>
      <c r="AB47" s="56"/>
      <c r="AC47" s="161"/>
      <c r="AD47" s="161"/>
      <c r="AE47" s="161"/>
      <c r="AF47" s="161"/>
      <c r="AG47" s="161"/>
      <c r="AI47" s="127"/>
    </row>
    <row r="48" spans="2:35" ht="16.5">
      <c r="B48" s="187"/>
      <c r="C48" s="188"/>
      <c r="D48" s="57"/>
      <c r="E48" s="189" t="s">
        <v>140</v>
      </c>
      <c r="F48" s="189" t="s">
        <v>101</v>
      </c>
      <c r="G48" s="191"/>
      <c r="H48" s="168"/>
      <c r="I48" s="187"/>
      <c r="J48" s="188"/>
      <c r="K48" s="57"/>
      <c r="L48" s="189" t="s">
        <v>140</v>
      </c>
      <c r="M48" s="189" t="s">
        <v>101</v>
      </c>
      <c r="N48" s="191"/>
      <c r="O48" s="161"/>
      <c r="P48" s="187"/>
      <c r="Q48" s="188"/>
      <c r="R48" s="57"/>
      <c r="S48" s="189" t="s">
        <v>140</v>
      </c>
      <c r="T48" s="189" t="s">
        <v>101</v>
      </c>
      <c r="U48" s="191"/>
      <c r="V48" s="161"/>
      <c r="W48" s="187"/>
      <c r="X48" s="188"/>
      <c r="Y48" s="57"/>
      <c r="Z48" s="189" t="s">
        <v>140</v>
      </c>
      <c r="AA48" s="189" t="s">
        <v>101</v>
      </c>
      <c r="AB48" s="191"/>
      <c r="AC48" s="161"/>
      <c r="AD48" s="161"/>
      <c r="AE48" s="161"/>
      <c r="AF48" s="161"/>
      <c r="AG48" s="161"/>
      <c r="AI48" s="127"/>
    </row>
    <row r="49" spans="2:35" ht="16.5">
      <c r="B49" s="169"/>
      <c r="C49" s="192" t="s">
        <v>132</v>
      </c>
      <c r="D49" s="171"/>
      <c r="E49" s="104" t="str">
        <f>IF(G12=0,"",(G39+G46)/(SUM(D9:D10,(D11*0.4))))</f>
        <v/>
      </c>
      <c r="F49" s="82">
        <f>SUM(G39,G46)</f>
        <v>168.30211250000002</v>
      </c>
      <c r="G49" s="212"/>
      <c r="H49" s="168"/>
      <c r="I49" s="169"/>
      <c r="J49" s="192" t="s">
        <v>132</v>
      </c>
      <c r="K49" s="171"/>
      <c r="L49" s="82">
        <f>(N39+N46)/(SUM(K9:K10,(K11*0.4)))</f>
        <v>512.14890624999998</v>
      </c>
      <c r="M49" s="82">
        <f>SUM(N39,N46)</f>
        <v>409.71912500000002</v>
      </c>
      <c r="N49" s="212"/>
      <c r="O49" s="161"/>
      <c r="P49" s="169"/>
      <c r="Q49" s="192" t="s">
        <v>132</v>
      </c>
      <c r="R49" s="171"/>
      <c r="S49" s="82">
        <f>(U39+U46)/(SUM(R9:R10,(R11*0.4)))</f>
        <v>71.154181254242076</v>
      </c>
      <c r="T49" s="82">
        <f>SUM(U39,U46)</f>
        <v>241.92421626442305</v>
      </c>
      <c r="U49" s="212"/>
      <c r="V49" s="161"/>
      <c r="W49" s="169"/>
      <c r="X49" s="192" t="s">
        <v>132</v>
      </c>
      <c r="Y49" s="171"/>
      <c r="Z49" s="105">
        <f>(AB39+AB46)/(SUM(Y9:Y10,(Y11*0.4)))</f>
        <v>67.936470759214757</v>
      </c>
      <c r="AA49" s="105">
        <f>SUM(AB39,AB46)</f>
        <v>326.09505964423079</v>
      </c>
      <c r="AB49" s="212"/>
      <c r="AC49" s="161"/>
      <c r="AD49" s="161"/>
      <c r="AE49" s="161"/>
      <c r="AF49" s="161"/>
      <c r="AG49" s="161"/>
    </row>
    <row r="50" spans="2:35" ht="16.5">
      <c r="B50" s="168"/>
      <c r="C50" s="181" t="s">
        <v>133</v>
      </c>
      <c r="D50" s="161"/>
      <c r="E50" s="78" t="str">
        <f>IF(G12=0,"",(G12-G39)/SUM(D9:D10,D11*0.4))</f>
        <v/>
      </c>
      <c r="F50" s="83">
        <f>G12-G39</f>
        <v>-155.80211250000002</v>
      </c>
      <c r="G50" s="214"/>
      <c r="H50" s="168"/>
      <c r="I50" s="168"/>
      <c r="J50" s="181" t="s">
        <v>133</v>
      </c>
      <c r="K50" s="161"/>
      <c r="L50" s="83">
        <f>(N12-N39)/SUM(K9:K10,K11*0.4)</f>
        <v>-384.64890624999998</v>
      </c>
      <c r="M50" s="83">
        <f>N12-N39</f>
        <v>-307.71912500000002</v>
      </c>
      <c r="N50" s="214"/>
      <c r="O50" s="161"/>
      <c r="P50" s="168"/>
      <c r="Q50" s="181" t="s">
        <v>133</v>
      </c>
      <c r="R50" s="161"/>
      <c r="S50" s="83">
        <f>(U12-U39)/SUM(R9:R10,R11*0.4)</f>
        <v>61.492877569287337</v>
      </c>
      <c r="T50" s="83">
        <f>U12-U39</f>
        <v>209.07578373557695</v>
      </c>
      <c r="U50" s="214"/>
      <c r="V50" s="161"/>
      <c r="W50" s="168"/>
      <c r="X50" s="181" t="s">
        <v>133</v>
      </c>
      <c r="Y50" s="161"/>
      <c r="Z50" s="106">
        <f>(AB12-AB39)/SUM(Y9:Y10,Y11*0.4)</f>
        <v>57.480195907451922</v>
      </c>
      <c r="AA50" s="106">
        <f>AB12-AB39</f>
        <v>275.90494035576921</v>
      </c>
      <c r="AB50" s="214"/>
      <c r="AC50" s="161"/>
      <c r="AD50" s="161"/>
      <c r="AE50" s="161"/>
      <c r="AF50" s="161"/>
      <c r="AG50" s="161"/>
    </row>
    <row r="51" spans="2:35" ht="16.5">
      <c r="B51" s="196"/>
      <c r="C51" s="184" t="s">
        <v>134</v>
      </c>
      <c r="D51" s="165"/>
      <c r="E51" s="86" t="str">
        <f>IF(G12=0,"",(G12-G39-G46)/SUM(D9:D10,D11*0.4))</f>
        <v/>
      </c>
      <c r="F51" s="84">
        <f>G12-F49</f>
        <v>-168.30211250000002</v>
      </c>
      <c r="G51" s="216"/>
      <c r="H51" s="168"/>
      <c r="I51" s="196"/>
      <c r="J51" s="184" t="s">
        <v>134</v>
      </c>
      <c r="K51" s="165"/>
      <c r="L51" s="84">
        <f>(N12-N39-N46)/SUM(K9:K10,K11*0.4)</f>
        <v>-447.14890624999998</v>
      </c>
      <c r="M51" s="84">
        <f>N12-M49</f>
        <v>-357.71912500000002</v>
      </c>
      <c r="N51" s="216"/>
      <c r="O51" s="161"/>
      <c r="P51" s="196"/>
      <c r="Q51" s="184" t="s">
        <v>134</v>
      </c>
      <c r="R51" s="165"/>
      <c r="S51" s="84">
        <f>(U12-U39-U46)/SUM(R9:R10,R11*0.4)</f>
        <v>46.786995216346163</v>
      </c>
      <c r="T51" s="84">
        <f>U12-T49</f>
        <v>159.07578373557695</v>
      </c>
      <c r="U51" s="216"/>
      <c r="V51" s="161"/>
      <c r="W51" s="196"/>
      <c r="X51" s="184" t="s">
        <v>134</v>
      </c>
      <c r="Y51" s="165"/>
      <c r="Z51" s="107">
        <f>(AB12-AB39-AB46)/SUM(Y9:Y10,Y11*0.4)</f>
        <v>47.063529240785257</v>
      </c>
      <c r="AA51" s="107">
        <f>AB12-AA49</f>
        <v>225.90494035576921</v>
      </c>
      <c r="AB51" s="216"/>
      <c r="AC51" s="161"/>
      <c r="AD51" s="161"/>
      <c r="AE51" s="161"/>
      <c r="AF51" s="161"/>
      <c r="AG51" s="161"/>
    </row>
    <row r="52" spans="2:35">
      <c r="I52" s="200" t="s">
        <v>141</v>
      </c>
      <c r="K52" s="43"/>
      <c r="L52" s="43"/>
      <c r="P52" s="200" t="s">
        <v>142</v>
      </c>
      <c r="W52" s="200" t="s">
        <v>142</v>
      </c>
    </row>
    <row r="53" spans="2:35">
      <c r="I53" s="200" t="s">
        <v>143</v>
      </c>
      <c r="K53" s="43"/>
      <c r="L53" s="43"/>
      <c r="P53" s="200" t="s">
        <v>144</v>
      </c>
      <c r="W53" s="200" t="s">
        <v>144</v>
      </c>
    </row>
    <row r="54" spans="2:35">
      <c r="I54" s="200" t="s">
        <v>145</v>
      </c>
      <c r="K54" s="43"/>
      <c r="L54" s="43"/>
    </row>
    <row r="55" spans="2:35">
      <c r="I55" s="127"/>
      <c r="J55" s="159"/>
      <c r="K55" s="47"/>
      <c r="L55" s="43"/>
      <c r="M55" s="159"/>
      <c r="N55" s="159"/>
    </row>
    <row r="56" spans="2:35">
      <c r="I56" s="159"/>
      <c r="M56" s="47"/>
      <c r="N56" s="47"/>
      <c r="AC56" s="159"/>
      <c r="AI56" s="159"/>
    </row>
    <row r="57" spans="2:35" s="159" customFormat="1">
      <c r="B57" s="128"/>
      <c r="C57" s="128"/>
      <c r="D57" s="128"/>
      <c r="E57" s="128"/>
      <c r="F57" s="128"/>
      <c r="G57" s="128"/>
      <c r="H57" s="128"/>
      <c r="I57" s="26"/>
      <c r="J57" s="201"/>
      <c r="K57" s="201"/>
      <c r="L57" s="202"/>
      <c r="M57" s="128"/>
      <c r="N57" s="128"/>
      <c r="O57" s="128"/>
      <c r="P57" s="128"/>
      <c r="Q57" s="128"/>
      <c r="R57" s="128"/>
      <c r="S57" s="128"/>
      <c r="T57" s="128"/>
      <c r="U57" s="128"/>
      <c r="V57" s="128"/>
      <c r="W57" s="128"/>
      <c r="X57" s="128"/>
      <c r="Y57" s="128"/>
      <c r="Z57" s="128"/>
      <c r="AA57" s="128"/>
      <c r="AC57" s="128"/>
      <c r="AD57" s="128"/>
      <c r="AE57" s="128"/>
      <c r="AF57" s="128"/>
      <c r="AG57" s="128"/>
      <c r="AH57" s="128"/>
      <c r="AI57" s="128"/>
    </row>
    <row r="58" spans="2:35">
      <c r="I58" s="26"/>
      <c r="J58" s="47"/>
      <c r="K58" s="159"/>
      <c r="L58" s="159"/>
      <c r="M58" s="202"/>
      <c r="N58" s="202"/>
      <c r="O58" s="159"/>
      <c r="P58" s="159"/>
      <c r="Q58" s="159"/>
      <c r="R58" s="159"/>
      <c r="S58" s="159"/>
      <c r="T58" s="159"/>
      <c r="U58" s="159"/>
      <c r="V58" s="159"/>
      <c r="W58" s="159"/>
      <c r="X58" s="159"/>
      <c r="Y58" s="159"/>
      <c r="Z58" s="159"/>
      <c r="AA58" s="159"/>
      <c r="AF58" s="159"/>
      <c r="AG58" s="159"/>
      <c r="AH58" s="159"/>
    </row>
    <row r="60" spans="2:35">
      <c r="B60" s="122"/>
      <c r="C60" s="122"/>
      <c r="D60" s="122"/>
      <c r="E60" s="122"/>
      <c r="F60" s="122"/>
      <c r="G60" s="130"/>
      <c r="I60" s="159"/>
      <c r="M60" s="47"/>
      <c r="N60" s="47"/>
    </row>
    <row r="61" spans="2:35">
      <c r="B61" s="122"/>
      <c r="C61" s="122"/>
      <c r="D61" s="122"/>
      <c r="E61" s="122"/>
      <c r="F61" s="122"/>
      <c r="G61" s="122"/>
      <c r="I61" s="127"/>
      <c r="K61" s="44"/>
      <c r="L61" s="122"/>
      <c r="M61" s="133"/>
      <c r="N61" s="133"/>
    </row>
    <row r="62" spans="2:35">
      <c r="B62" s="122"/>
      <c r="C62" s="122"/>
      <c r="D62" s="122"/>
      <c r="E62" s="122"/>
      <c r="F62" s="122"/>
      <c r="G62" s="122"/>
      <c r="I62" s="186"/>
      <c r="K62" s="44"/>
      <c r="L62" s="122"/>
      <c r="M62" s="133"/>
      <c r="N62" s="133"/>
    </row>
    <row r="63" spans="2:35">
      <c r="B63" s="122"/>
      <c r="C63" s="201"/>
      <c r="D63" s="122"/>
      <c r="E63" s="130"/>
      <c r="F63" s="130"/>
      <c r="G63" s="122"/>
      <c r="I63" s="26"/>
      <c r="K63" s="44"/>
      <c r="L63" s="122"/>
      <c r="M63" s="122"/>
      <c r="N63" s="122"/>
    </row>
    <row r="64" spans="2:35">
      <c r="B64" s="122"/>
      <c r="C64" s="201"/>
      <c r="D64" s="122"/>
      <c r="E64" s="130"/>
      <c r="F64" s="130"/>
      <c r="G64" s="130"/>
      <c r="I64" s="26"/>
      <c r="K64" s="44"/>
      <c r="L64" s="122"/>
      <c r="M64" s="122"/>
      <c r="N64" s="122"/>
    </row>
    <row r="65" spans="7:14">
      <c r="G65" s="130"/>
      <c r="I65" s="26"/>
      <c r="K65" s="44"/>
      <c r="L65" s="122"/>
      <c r="M65" s="122"/>
      <c r="N65" s="122"/>
    </row>
    <row r="66" spans="7:14">
      <c r="I66" s="26"/>
      <c r="K66" s="44"/>
      <c r="L66" s="122"/>
      <c r="M66" s="133"/>
      <c r="N66" s="133"/>
    </row>
    <row r="67" spans="7:14">
      <c r="I67" s="127"/>
      <c r="K67" s="44"/>
      <c r="L67" s="122"/>
      <c r="M67" s="122"/>
      <c r="N67" s="122"/>
    </row>
    <row r="68" spans="7:14">
      <c r="I68" s="173"/>
      <c r="K68" s="44"/>
      <c r="L68" s="122"/>
      <c r="M68" s="46"/>
      <c r="N68" s="46"/>
    </row>
    <row r="70" spans="7:14">
      <c r="I70" s="159"/>
      <c r="M70" s="47"/>
      <c r="N70" s="47"/>
    </row>
    <row r="89" spans="8:14">
      <c r="H89" s="159"/>
    </row>
    <row r="94" spans="8:14">
      <c r="I94" s="159"/>
      <c r="J94" s="159"/>
      <c r="K94" s="159"/>
      <c r="L94" s="159"/>
      <c r="M94" s="159"/>
      <c r="N94" s="159"/>
    </row>
  </sheetData>
  <sheetProtection sheet="1" objects="1" scenarios="1"/>
  <protectedRanges>
    <protectedRange algorithmName="SHA-512" hashValue="tB7os3uymNmRWrw2Zp9bBs8FfBTWS1ypsCBmNgzB6WNzQsjE3AcqPj2RGXzOoGnhYttavSwMiUIwiEbcyF8yzw==" saltValue="VhIhAO7qVykFl0IYTHtqBg==" spinCount="100000" sqref="W16:W19" name="Year 1_5"/>
    <protectedRange algorithmName="SHA-512" hashValue="tB7os3uymNmRWrw2Zp9bBs8FfBTWS1ypsCBmNgzB6WNzQsjE3AcqPj2RGXzOoGnhYttavSwMiUIwiEbcyF8yzw==" saltValue="VhIhAO7qVykFl0IYTHtqBg==" spinCount="100000" sqref="P16:P19" name="Year 1_5_1"/>
    <protectedRange algorithmName="SHA-512" hashValue="tB7os3uymNmRWrw2Zp9bBs8FfBTWS1ypsCBmNgzB6WNzQsjE3AcqPj2RGXzOoGnhYttavSwMiUIwiEbcyF8yzw==" saltValue="VhIhAO7qVykFl0IYTHtqBg==" spinCount="100000" sqref="B16:B19" name="Year 1_5_2"/>
    <protectedRange algorithmName="SHA-512" hashValue="tB7os3uymNmRWrw2Zp9bBs8FfBTWS1ypsCBmNgzB6WNzQsjE3AcqPj2RGXzOoGnhYttavSwMiUIwiEbcyF8yzw==" saltValue="VhIhAO7qVykFl0IYTHtqBg==" spinCount="100000" sqref="I16:I19" name="Year 1_5_3"/>
    <protectedRange algorithmName="SHA-512" hashValue="tB7os3uymNmRWrw2Zp9bBs8FfBTWS1ypsCBmNgzB6WNzQsjE3AcqPj2RGXzOoGnhYttavSwMiUIwiEbcyF8yzw==" saltValue="VhIhAO7qVykFl0IYTHtqBg==" spinCount="100000" sqref="W27:W28" name="Year 1_4"/>
    <protectedRange algorithmName="SHA-512" hashValue="tB7os3uymNmRWrw2Zp9bBs8FfBTWS1ypsCBmNgzB6WNzQsjE3AcqPj2RGXzOoGnhYttavSwMiUIwiEbcyF8yzw==" saltValue="VhIhAO7qVykFl0IYTHtqBg==" spinCount="100000" sqref="P27:P28" name="Year 1_6"/>
    <protectedRange algorithmName="SHA-512" hashValue="tB7os3uymNmRWrw2Zp9bBs8FfBTWS1ypsCBmNgzB6WNzQsjE3AcqPj2RGXzOoGnhYttavSwMiUIwiEbcyF8yzw==" saltValue="VhIhAO7qVykFl0IYTHtqBg==" spinCount="100000" sqref="I27:I28" name="Year 1_7"/>
    <protectedRange algorithmName="SHA-512" hashValue="tB7os3uymNmRWrw2Zp9bBs8FfBTWS1ypsCBmNgzB6WNzQsjE3AcqPj2RGXzOoGnhYttavSwMiUIwiEbcyF8yzw==" saltValue="VhIhAO7qVykFl0IYTHtqBg==" spinCount="100000" sqref="B27:B28" name="Year 1_8"/>
    <protectedRange algorithmName="SHA-512" hashValue="tB7os3uymNmRWrw2Zp9bBs8FfBTWS1ypsCBmNgzB6WNzQsjE3AcqPj2RGXzOoGnhYttavSwMiUIwiEbcyF8yzw==" saltValue="VhIhAO7qVykFl0IYTHtqBg==" spinCount="100000" sqref="L16:L19 L27:L28 S16:S19 S27:S28 Z16:Z19 Z27:Z28 E16:E19 E27:E28" name="Year 1_3_1"/>
  </protectedRanges>
  <mergeCells count="16">
    <mergeCell ref="AD5:AH5"/>
    <mergeCell ref="B4:G4"/>
    <mergeCell ref="I4:N4"/>
    <mergeCell ref="P4:U4"/>
    <mergeCell ref="W4:AB4"/>
    <mergeCell ref="AD4:AH4"/>
    <mergeCell ref="AD7:AD8"/>
    <mergeCell ref="AE7:AE8"/>
    <mergeCell ref="AF7:AF8"/>
    <mergeCell ref="AG7:AG8"/>
    <mergeCell ref="AH7:AH8"/>
    <mergeCell ref="B6:G6"/>
    <mergeCell ref="I6:N6"/>
    <mergeCell ref="P6:U6"/>
    <mergeCell ref="W6:AB6"/>
    <mergeCell ref="AD6:AH6"/>
  </mergeCells>
  <pageMargins left="0.7" right="0.7" top="0.75" bottom="0.75" header="0.3" footer="0.3"/>
  <pageSetup scale="85" orientation="portrait" r:id="rId1"/>
  <ignoredErrors>
    <ignoredError sqref="E34:E35 L34:L35 S34:S35 Z34:Z35" unlockedFormula="1"/>
    <ignoredError sqref="AB29"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3DCAAB0-FAF0-493B-AE8A-E5788B0BA3AD}">
          <x14:formula1>
            <xm:f>'Prices Used in Budgets'!$C$6:$C$12</xm:f>
          </x14:formula1>
          <xm:sqref>W16:W19 B16:B19 I16:I19 P16:P19</xm:sqref>
        </x14:dataValidation>
        <x14:dataValidation type="list" allowBlank="1" showInputMessage="1" showErrorMessage="1" xr:uid="{1C9E1549-6EFA-43EC-AA85-4A9E158C9285}">
          <x14:formula1>
            <xm:f>'Prices Used in Budgets'!$C$18:$C$20</xm:f>
          </x14:formula1>
          <xm:sqref>W27:W28 P27:P28 I27:I28 B27:B28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4D9E3-796E-402F-8C6D-A4BABAA9E3F0}">
  <dimension ref="B1:AI94"/>
  <sheetViews>
    <sheetView topLeftCell="Q9" workbookViewId="0">
      <selection activeCell="AA35" sqref="AA35"/>
    </sheetView>
  </sheetViews>
  <sheetFormatPr defaultRowHeight="14.25"/>
  <cols>
    <col min="1" max="1" width="2.625" style="128" customWidth="1"/>
    <col min="2" max="2" width="32.625" style="128" customWidth="1"/>
    <col min="3" max="6" width="10.625" style="128" customWidth="1"/>
    <col min="7" max="7" width="14.625" style="128" customWidth="1"/>
    <col min="8" max="8" width="2.625" style="128" customWidth="1"/>
    <col min="9" max="9" width="34" style="128" customWidth="1"/>
    <col min="10" max="13" width="10.625" style="128" customWidth="1"/>
    <col min="14" max="14" width="14.625" style="128" customWidth="1"/>
    <col min="15" max="15" width="2.625" style="128" customWidth="1"/>
    <col min="16" max="16" width="32.625" style="128" customWidth="1"/>
    <col min="17" max="20" width="10.625" style="128" customWidth="1"/>
    <col min="21" max="21" width="14.625" style="128" customWidth="1"/>
    <col min="22" max="22" width="2.625" style="128" customWidth="1"/>
    <col min="23" max="23" width="32.625" style="128" customWidth="1"/>
    <col min="24" max="27" width="10.625" style="128" customWidth="1"/>
    <col min="28" max="28" width="14.625" style="128" customWidth="1"/>
    <col min="29" max="29" width="2.625" style="128" customWidth="1"/>
    <col min="30" max="30" width="32.75" style="128" customWidth="1"/>
    <col min="31" max="34" width="16.625" style="128" customWidth="1"/>
    <col min="35" max="35" width="2.625" style="128" customWidth="1"/>
    <col min="36" max="36" width="9" style="128"/>
    <col min="37" max="251" width="8" style="128"/>
    <col min="252" max="252" width="28.125" style="128" customWidth="1"/>
    <col min="253" max="253" width="8.125" style="128" customWidth="1"/>
    <col min="254" max="254" width="9.125" style="128" customWidth="1"/>
    <col min="255" max="255" width="9.75" style="128" customWidth="1"/>
    <col min="256" max="256" width="11.125" style="128" customWidth="1"/>
    <col min="257" max="257" width="10.375" style="128" customWidth="1"/>
    <col min="258" max="258" width="10.5" style="128" customWidth="1"/>
    <col min="259" max="507" width="8" style="128"/>
    <col min="508" max="508" width="28.125" style="128" customWidth="1"/>
    <col min="509" max="509" width="8.125" style="128" customWidth="1"/>
    <col min="510" max="510" width="9.125" style="128" customWidth="1"/>
    <col min="511" max="511" width="9.75" style="128" customWidth="1"/>
    <col min="512" max="512" width="11.125" style="128" customWidth="1"/>
    <col min="513" max="513" width="10.375" style="128" customWidth="1"/>
    <col min="514" max="514" width="10.5" style="128" customWidth="1"/>
    <col min="515" max="763" width="8" style="128"/>
    <col min="764" max="764" width="28.125" style="128" customWidth="1"/>
    <col min="765" max="765" width="8.125" style="128" customWidth="1"/>
    <col min="766" max="766" width="9.125" style="128" customWidth="1"/>
    <col min="767" max="767" width="9.75" style="128" customWidth="1"/>
    <col min="768" max="768" width="11.125" style="128" customWidth="1"/>
    <col min="769" max="769" width="10.375" style="128" customWidth="1"/>
    <col min="770" max="770" width="10.5" style="128" customWidth="1"/>
    <col min="771" max="1019" width="8" style="128"/>
    <col min="1020" max="1020" width="28.125" style="128" customWidth="1"/>
    <col min="1021" max="1021" width="8.125" style="128" customWidth="1"/>
    <col min="1022" max="1022" width="9.125" style="128" customWidth="1"/>
    <col min="1023" max="1023" width="9.75" style="128" customWidth="1"/>
    <col min="1024" max="1024" width="11.125" style="128" customWidth="1"/>
    <col min="1025" max="1025" width="10.375" style="128" customWidth="1"/>
    <col min="1026" max="1026" width="10.5" style="128" customWidth="1"/>
    <col min="1027" max="1275" width="8" style="128"/>
    <col min="1276" max="1276" width="28.125" style="128" customWidth="1"/>
    <col min="1277" max="1277" width="8.125" style="128" customWidth="1"/>
    <col min="1278" max="1278" width="9.125" style="128" customWidth="1"/>
    <col min="1279" max="1279" width="9.75" style="128" customWidth="1"/>
    <col min="1280" max="1280" width="11.125" style="128" customWidth="1"/>
    <col min="1281" max="1281" width="10.375" style="128" customWidth="1"/>
    <col min="1282" max="1282" width="10.5" style="128" customWidth="1"/>
    <col min="1283" max="1531" width="8" style="128"/>
    <col min="1532" max="1532" width="28.125" style="128" customWidth="1"/>
    <col min="1533" max="1533" width="8.125" style="128" customWidth="1"/>
    <col min="1534" max="1534" width="9.125" style="128" customWidth="1"/>
    <col min="1535" max="1535" width="9.75" style="128" customWidth="1"/>
    <col min="1536" max="1536" width="11.125" style="128" customWidth="1"/>
    <col min="1537" max="1537" width="10.375" style="128" customWidth="1"/>
    <col min="1538" max="1538" width="10.5" style="128" customWidth="1"/>
    <col min="1539" max="1787" width="8" style="128"/>
    <col min="1788" max="1788" width="28.125" style="128" customWidth="1"/>
    <col min="1789" max="1789" width="8.125" style="128" customWidth="1"/>
    <col min="1790" max="1790" width="9.125" style="128" customWidth="1"/>
    <col min="1791" max="1791" width="9.75" style="128" customWidth="1"/>
    <col min="1792" max="1792" width="11.125" style="128" customWidth="1"/>
    <col min="1793" max="1793" width="10.375" style="128" customWidth="1"/>
    <col min="1794" max="1794" width="10.5" style="128" customWidth="1"/>
    <col min="1795" max="2043" width="8" style="128"/>
    <col min="2044" max="2044" width="28.125" style="128" customWidth="1"/>
    <col min="2045" max="2045" width="8.125" style="128" customWidth="1"/>
    <col min="2046" max="2046" width="9.125" style="128" customWidth="1"/>
    <col min="2047" max="2047" width="9.75" style="128" customWidth="1"/>
    <col min="2048" max="2048" width="11.125" style="128" customWidth="1"/>
    <col min="2049" max="2049" width="10.375" style="128" customWidth="1"/>
    <col min="2050" max="2050" width="10.5" style="128" customWidth="1"/>
    <col min="2051" max="2299" width="8" style="128"/>
    <col min="2300" max="2300" width="28.125" style="128" customWidth="1"/>
    <col min="2301" max="2301" width="8.125" style="128" customWidth="1"/>
    <col min="2302" max="2302" width="9.125" style="128" customWidth="1"/>
    <col min="2303" max="2303" width="9.75" style="128" customWidth="1"/>
    <col min="2304" max="2304" width="11.125" style="128" customWidth="1"/>
    <col min="2305" max="2305" width="10.375" style="128" customWidth="1"/>
    <col min="2306" max="2306" width="10.5" style="128" customWidth="1"/>
    <col min="2307" max="2555" width="8" style="128"/>
    <col min="2556" max="2556" width="28.125" style="128" customWidth="1"/>
    <col min="2557" max="2557" width="8.125" style="128" customWidth="1"/>
    <col min="2558" max="2558" width="9.125" style="128" customWidth="1"/>
    <col min="2559" max="2559" width="9.75" style="128" customWidth="1"/>
    <col min="2560" max="2560" width="11.125" style="128" customWidth="1"/>
    <col min="2561" max="2561" width="10.375" style="128" customWidth="1"/>
    <col min="2562" max="2562" width="10.5" style="128" customWidth="1"/>
    <col min="2563" max="2811" width="8" style="128"/>
    <col min="2812" max="2812" width="28.125" style="128" customWidth="1"/>
    <col min="2813" max="2813" width="8.125" style="128" customWidth="1"/>
    <col min="2814" max="2814" width="9.125" style="128" customWidth="1"/>
    <col min="2815" max="2815" width="9.75" style="128" customWidth="1"/>
    <col min="2816" max="2816" width="11.125" style="128" customWidth="1"/>
    <col min="2817" max="2817" width="10.375" style="128" customWidth="1"/>
    <col min="2818" max="2818" width="10.5" style="128" customWidth="1"/>
    <col min="2819" max="3067" width="8" style="128"/>
    <col min="3068" max="3068" width="28.125" style="128" customWidth="1"/>
    <col min="3069" max="3069" width="8.125" style="128" customWidth="1"/>
    <col min="3070" max="3070" width="9.125" style="128" customWidth="1"/>
    <col min="3071" max="3071" width="9.75" style="128" customWidth="1"/>
    <col min="3072" max="3072" width="11.125" style="128" customWidth="1"/>
    <col min="3073" max="3073" width="10.375" style="128" customWidth="1"/>
    <col min="3074" max="3074" width="10.5" style="128" customWidth="1"/>
    <col min="3075" max="3323" width="8" style="128"/>
    <col min="3324" max="3324" width="28.125" style="128" customWidth="1"/>
    <col min="3325" max="3325" width="8.125" style="128" customWidth="1"/>
    <col min="3326" max="3326" width="9.125" style="128" customWidth="1"/>
    <col min="3327" max="3327" width="9.75" style="128" customWidth="1"/>
    <col min="3328" max="3328" width="11.125" style="128" customWidth="1"/>
    <col min="3329" max="3329" width="10.375" style="128" customWidth="1"/>
    <col min="3330" max="3330" width="10.5" style="128" customWidth="1"/>
    <col min="3331" max="3579" width="8" style="128"/>
    <col min="3580" max="3580" width="28.125" style="128" customWidth="1"/>
    <col min="3581" max="3581" width="8.125" style="128" customWidth="1"/>
    <col min="3582" max="3582" width="9.125" style="128" customWidth="1"/>
    <col min="3583" max="3583" width="9.75" style="128" customWidth="1"/>
    <col min="3584" max="3584" width="11.125" style="128" customWidth="1"/>
    <col min="3585" max="3585" width="10.375" style="128" customWidth="1"/>
    <col min="3586" max="3586" width="10.5" style="128" customWidth="1"/>
    <col min="3587" max="3835" width="8" style="128"/>
    <col min="3836" max="3836" width="28.125" style="128" customWidth="1"/>
    <col min="3837" max="3837" width="8.125" style="128" customWidth="1"/>
    <col min="3838" max="3838" width="9.125" style="128" customWidth="1"/>
    <col min="3839" max="3839" width="9.75" style="128" customWidth="1"/>
    <col min="3840" max="3840" width="11.125" style="128" customWidth="1"/>
    <col min="3841" max="3841" width="10.375" style="128" customWidth="1"/>
    <col min="3842" max="3842" width="10.5" style="128" customWidth="1"/>
    <col min="3843" max="4091" width="8" style="128"/>
    <col min="4092" max="4092" width="28.125" style="128" customWidth="1"/>
    <col min="4093" max="4093" width="8.125" style="128" customWidth="1"/>
    <col min="4094" max="4094" width="9.125" style="128" customWidth="1"/>
    <col min="4095" max="4095" width="9.75" style="128" customWidth="1"/>
    <col min="4096" max="4096" width="11.125" style="128" customWidth="1"/>
    <col min="4097" max="4097" width="10.375" style="128" customWidth="1"/>
    <col min="4098" max="4098" width="10.5" style="128" customWidth="1"/>
    <col min="4099" max="4347" width="8" style="128"/>
    <col min="4348" max="4348" width="28.125" style="128" customWidth="1"/>
    <col min="4349" max="4349" width="8.125" style="128" customWidth="1"/>
    <col min="4350" max="4350" width="9.125" style="128" customWidth="1"/>
    <col min="4351" max="4351" width="9.75" style="128" customWidth="1"/>
    <col min="4352" max="4352" width="11.125" style="128" customWidth="1"/>
    <col min="4353" max="4353" width="10.375" style="128" customWidth="1"/>
    <col min="4354" max="4354" width="10.5" style="128" customWidth="1"/>
    <col min="4355" max="4603" width="8" style="128"/>
    <col min="4604" max="4604" width="28.125" style="128" customWidth="1"/>
    <col min="4605" max="4605" width="8.125" style="128" customWidth="1"/>
    <col min="4606" max="4606" width="9.125" style="128" customWidth="1"/>
    <col min="4607" max="4607" width="9.75" style="128" customWidth="1"/>
    <col min="4608" max="4608" width="11.125" style="128" customWidth="1"/>
    <col min="4609" max="4609" width="10.375" style="128" customWidth="1"/>
    <col min="4610" max="4610" width="10.5" style="128" customWidth="1"/>
    <col min="4611" max="4859" width="8" style="128"/>
    <col min="4860" max="4860" width="28.125" style="128" customWidth="1"/>
    <col min="4861" max="4861" width="8.125" style="128" customWidth="1"/>
    <col min="4862" max="4862" width="9.125" style="128" customWidth="1"/>
    <col min="4863" max="4863" width="9.75" style="128" customWidth="1"/>
    <col min="4864" max="4864" width="11.125" style="128" customWidth="1"/>
    <col min="4865" max="4865" width="10.375" style="128" customWidth="1"/>
    <col min="4866" max="4866" width="10.5" style="128" customWidth="1"/>
    <col min="4867" max="5115" width="8" style="128"/>
    <col min="5116" max="5116" width="28.125" style="128" customWidth="1"/>
    <col min="5117" max="5117" width="8.125" style="128" customWidth="1"/>
    <col min="5118" max="5118" width="9.125" style="128" customWidth="1"/>
    <col min="5119" max="5119" width="9.75" style="128" customWidth="1"/>
    <col min="5120" max="5120" width="11.125" style="128" customWidth="1"/>
    <col min="5121" max="5121" width="10.375" style="128" customWidth="1"/>
    <col min="5122" max="5122" width="10.5" style="128" customWidth="1"/>
    <col min="5123" max="5371" width="8" style="128"/>
    <col min="5372" max="5372" width="28.125" style="128" customWidth="1"/>
    <col min="5373" max="5373" width="8.125" style="128" customWidth="1"/>
    <col min="5374" max="5374" width="9.125" style="128" customWidth="1"/>
    <col min="5375" max="5375" width="9.75" style="128" customWidth="1"/>
    <col min="5376" max="5376" width="11.125" style="128" customWidth="1"/>
    <col min="5377" max="5377" width="10.375" style="128" customWidth="1"/>
    <col min="5378" max="5378" width="10.5" style="128" customWidth="1"/>
    <col min="5379" max="5627" width="8" style="128"/>
    <col min="5628" max="5628" width="28.125" style="128" customWidth="1"/>
    <col min="5629" max="5629" width="8.125" style="128" customWidth="1"/>
    <col min="5630" max="5630" width="9.125" style="128" customWidth="1"/>
    <col min="5631" max="5631" width="9.75" style="128" customWidth="1"/>
    <col min="5632" max="5632" width="11.125" style="128" customWidth="1"/>
    <col min="5633" max="5633" width="10.375" style="128" customWidth="1"/>
    <col min="5634" max="5634" width="10.5" style="128" customWidth="1"/>
    <col min="5635" max="5883" width="8" style="128"/>
    <col min="5884" max="5884" width="28.125" style="128" customWidth="1"/>
    <col min="5885" max="5885" width="8.125" style="128" customWidth="1"/>
    <col min="5886" max="5886" width="9.125" style="128" customWidth="1"/>
    <col min="5887" max="5887" width="9.75" style="128" customWidth="1"/>
    <col min="5888" max="5888" width="11.125" style="128" customWidth="1"/>
    <col min="5889" max="5889" width="10.375" style="128" customWidth="1"/>
    <col min="5890" max="5890" width="10.5" style="128" customWidth="1"/>
    <col min="5891" max="6139" width="8" style="128"/>
    <col min="6140" max="6140" width="28.125" style="128" customWidth="1"/>
    <col min="6141" max="6141" width="8.125" style="128" customWidth="1"/>
    <col min="6142" max="6142" width="9.125" style="128" customWidth="1"/>
    <col min="6143" max="6143" width="9.75" style="128" customWidth="1"/>
    <col min="6144" max="6144" width="11.125" style="128" customWidth="1"/>
    <col min="6145" max="6145" width="10.375" style="128" customWidth="1"/>
    <col min="6146" max="6146" width="10.5" style="128" customWidth="1"/>
    <col min="6147" max="6395" width="8" style="128"/>
    <col min="6396" max="6396" width="28.125" style="128" customWidth="1"/>
    <col min="6397" max="6397" width="8.125" style="128" customWidth="1"/>
    <col min="6398" max="6398" width="9.125" style="128" customWidth="1"/>
    <col min="6399" max="6399" width="9.75" style="128" customWidth="1"/>
    <col min="6400" max="6400" width="11.125" style="128" customWidth="1"/>
    <col min="6401" max="6401" width="10.375" style="128" customWidth="1"/>
    <col min="6402" max="6402" width="10.5" style="128" customWidth="1"/>
    <col min="6403" max="6651" width="8" style="128"/>
    <col min="6652" max="6652" width="28.125" style="128" customWidth="1"/>
    <col min="6653" max="6653" width="8.125" style="128" customWidth="1"/>
    <col min="6654" max="6654" width="9.125" style="128" customWidth="1"/>
    <col min="6655" max="6655" width="9.75" style="128" customWidth="1"/>
    <col min="6656" max="6656" width="11.125" style="128" customWidth="1"/>
    <col min="6657" max="6657" width="10.375" style="128" customWidth="1"/>
    <col min="6658" max="6658" width="10.5" style="128" customWidth="1"/>
    <col min="6659" max="6907" width="8" style="128"/>
    <col min="6908" max="6908" width="28.125" style="128" customWidth="1"/>
    <col min="6909" max="6909" width="8.125" style="128" customWidth="1"/>
    <col min="6910" max="6910" width="9.125" style="128" customWidth="1"/>
    <col min="6911" max="6911" width="9.75" style="128" customWidth="1"/>
    <col min="6912" max="6912" width="11.125" style="128" customWidth="1"/>
    <col min="6913" max="6913" width="10.375" style="128" customWidth="1"/>
    <col min="6914" max="6914" width="10.5" style="128" customWidth="1"/>
    <col min="6915" max="7163" width="8" style="128"/>
    <col min="7164" max="7164" width="28.125" style="128" customWidth="1"/>
    <col min="7165" max="7165" width="8.125" style="128" customWidth="1"/>
    <col min="7166" max="7166" width="9.125" style="128" customWidth="1"/>
    <col min="7167" max="7167" width="9.75" style="128" customWidth="1"/>
    <col min="7168" max="7168" width="11.125" style="128" customWidth="1"/>
    <col min="7169" max="7169" width="10.375" style="128" customWidth="1"/>
    <col min="7170" max="7170" width="10.5" style="128" customWidth="1"/>
    <col min="7171" max="7419" width="8" style="128"/>
    <col min="7420" max="7420" width="28.125" style="128" customWidth="1"/>
    <col min="7421" max="7421" width="8.125" style="128" customWidth="1"/>
    <col min="7422" max="7422" width="9.125" style="128" customWidth="1"/>
    <col min="7423" max="7423" width="9.75" style="128" customWidth="1"/>
    <col min="7424" max="7424" width="11.125" style="128" customWidth="1"/>
    <col min="7425" max="7425" width="10.375" style="128" customWidth="1"/>
    <col min="7426" max="7426" width="10.5" style="128" customWidth="1"/>
    <col min="7427" max="7675" width="8" style="128"/>
    <col min="7676" max="7676" width="28.125" style="128" customWidth="1"/>
    <col min="7677" max="7677" width="8.125" style="128" customWidth="1"/>
    <col min="7678" max="7678" width="9.125" style="128" customWidth="1"/>
    <col min="7679" max="7679" width="9.75" style="128" customWidth="1"/>
    <col min="7680" max="7680" width="11.125" style="128" customWidth="1"/>
    <col min="7681" max="7681" width="10.375" style="128" customWidth="1"/>
    <col min="7682" max="7682" width="10.5" style="128" customWidth="1"/>
    <col min="7683" max="7931" width="8" style="128"/>
    <col min="7932" max="7932" width="28.125" style="128" customWidth="1"/>
    <col min="7933" max="7933" width="8.125" style="128" customWidth="1"/>
    <col min="7934" max="7934" width="9.125" style="128" customWidth="1"/>
    <col min="7935" max="7935" width="9.75" style="128" customWidth="1"/>
    <col min="7936" max="7936" width="11.125" style="128" customWidth="1"/>
    <col min="7937" max="7937" width="10.375" style="128" customWidth="1"/>
    <col min="7938" max="7938" width="10.5" style="128" customWidth="1"/>
    <col min="7939" max="8187" width="8" style="128"/>
    <col min="8188" max="8188" width="28.125" style="128" customWidth="1"/>
    <col min="8189" max="8189" width="8.125" style="128" customWidth="1"/>
    <col min="8190" max="8190" width="9.125" style="128" customWidth="1"/>
    <col min="8191" max="8191" width="9.75" style="128" customWidth="1"/>
    <col min="8192" max="8192" width="11.125" style="128" customWidth="1"/>
    <col min="8193" max="8193" width="10.375" style="128" customWidth="1"/>
    <col min="8194" max="8194" width="10.5" style="128" customWidth="1"/>
    <col min="8195" max="8443" width="8" style="128"/>
    <col min="8444" max="8444" width="28.125" style="128" customWidth="1"/>
    <col min="8445" max="8445" width="8.125" style="128" customWidth="1"/>
    <col min="8446" max="8446" width="9.125" style="128" customWidth="1"/>
    <col min="8447" max="8447" width="9.75" style="128" customWidth="1"/>
    <col min="8448" max="8448" width="11.125" style="128" customWidth="1"/>
    <col min="8449" max="8449" width="10.375" style="128" customWidth="1"/>
    <col min="8450" max="8450" width="10.5" style="128" customWidth="1"/>
    <col min="8451" max="8699" width="8" style="128"/>
    <col min="8700" max="8700" width="28.125" style="128" customWidth="1"/>
    <col min="8701" max="8701" width="8.125" style="128" customWidth="1"/>
    <col min="8702" max="8702" width="9.125" style="128" customWidth="1"/>
    <col min="8703" max="8703" width="9.75" style="128" customWidth="1"/>
    <col min="8704" max="8704" width="11.125" style="128" customWidth="1"/>
    <col min="8705" max="8705" width="10.375" style="128" customWidth="1"/>
    <col min="8706" max="8706" width="10.5" style="128" customWidth="1"/>
    <col min="8707" max="8955" width="8" style="128"/>
    <col min="8956" max="8956" width="28.125" style="128" customWidth="1"/>
    <col min="8957" max="8957" width="8.125" style="128" customWidth="1"/>
    <col min="8958" max="8958" width="9.125" style="128" customWidth="1"/>
    <col min="8959" max="8959" width="9.75" style="128" customWidth="1"/>
    <col min="8960" max="8960" width="11.125" style="128" customWidth="1"/>
    <col min="8961" max="8961" width="10.375" style="128" customWidth="1"/>
    <col min="8962" max="8962" width="10.5" style="128" customWidth="1"/>
    <col min="8963" max="9211" width="8" style="128"/>
    <col min="9212" max="9212" width="28.125" style="128" customWidth="1"/>
    <col min="9213" max="9213" width="8.125" style="128" customWidth="1"/>
    <col min="9214" max="9214" width="9.125" style="128" customWidth="1"/>
    <col min="9215" max="9215" width="9.75" style="128" customWidth="1"/>
    <col min="9216" max="9216" width="11.125" style="128" customWidth="1"/>
    <col min="9217" max="9217" width="10.375" style="128" customWidth="1"/>
    <col min="9218" max="9218" width="10.5" style="128" customWidth="1"/>
    <col min="9219" max="9467" width="8" style="128"/>
    <col min="9468" max="9468" width="28.125" style="128" customWidth="1"/>
    <col min="9469" max="9469" width="8.125" style="128" customWidth="1"/>
    <col min="9470" max="9470" width="9.125" style="128" customWidth="1"/>
    <col min="9471" max="9471" width="9.75" style="128" customWidth="1"/>
    <col min="9472" max="9472" width="11.125" style="128" customWidth="1"/>
    <col min="9473" max="9473" width="10.375" style="128" customWidth="1"/>
    <col min="9474" max="9474" width="10.5" style="128" customWidth="1"/>
    <col min="9475" max="9723" width="8" style="128"/>
    <col min="9724" max="9724" width="28.125" style="128" customWidth="1"/>
    <col min="9725" max="9725" width="8.125" style="128" customWidth="1"/>
    <col min="9726" max="9726" width="9.125" style="128" customWidth="1"/>
    <col min="9727" max="9727" width="9.75" style="128" customWidth="1"/>
    <col min="9728" max="9728" width="11.125" style="128" customWidth="1"/>
    <col min="9729" max="9729" width="10.375" style="128" customWidth="1"/>
    <col min="9730" max="9730" width="10.5" style="128" customWidth="1"/>
    <col min="9731" max="9979" width="8" style="128"/>
    <col min="9980" max="9980" width="28.125" style="128" customWidth="1"/>
    <col min="9981" max="9981" width="8.125" style="128" customWidth="1"/>
    <col min="9982" max="9982" width="9.125" style="128" customWidth="1"/>
    <col min="9983" max="9983" width="9.75" style="128" customWidth="1"/>
    <col min="9984" max="9984" width="11.125" style="128" customWidth="1"/>
    <col min="9985" max="9985" width="10.375" style="128" customWidth="1"/>
    <col min="9986" max="9986" width="10.5" style="128" customWidth="1"/>
    <col min="9987" max="10235" width="8" style="128"/>
    <col min="10236" max="10236" width="28.125" style="128" customWidth="1"/>
    <col min="10237" max="10237" width="8.125" style="128" customWidth="1"/>
    <col min="10238" max="10238" width="9.125" style="128" customWidth="1"/>
    <col min="10239" max="10239" width="9.75" style="128" customWidth="1"/>
    <col min="10240" max="10240" width="11.125" style="128" customWidth="1"/>
    <col min="10241" max="10241" width="10.375" style="128" customWidth="1"/>
    <col min="10242" max="10242" width="10.5" style="128" customWidth="1"/>
    <col min="10243" max="10491" width="8" style="128"/>
    <col min="10492" max="10492" width="28.125" style="128" customWidth="1"/>
    <col min="10493" max="10493" width="8.125" style="128" customWidth="1"/>
    <col min="10494" max="10494" width="9.125" style="128" customWidth="1"/>
    <col min="10495" max="10495" width="9.75" style="128" customWidth="1"/>
    <col min="10496" max="10496" width="11.125" style="128" customWidth="1"/>
    <col min="10497" max="10497" width="10.375" style="128" customWidth="1"/>
    <col min="10498" max="10498" width="10.5" style="128" customWidth="1"/>
    <col min="10499" max="10747" width="8" style="128"/>
    <col min="10748" max="10748" width="28.125" style="128" customWidth="1"/>
    <col min="10749" max="10749" width="8.125" style="128" customWidth="1"/>
    <col min="10750" max="10750" width="9.125" style="128" customWidth="1"/>
    <col min="10751" max="10751" width="9.75" style="128" customWidth="1"/>
    <col min="10752" max="10752" width="11.125" style="128" customWidth="1"/>
    <col min="10753" max="10753" width="10.375" style="128" customWidth="1"/>
    <col min="10754" max="10754" width="10.5" style="128" customWidth="1"/>
    <col min="10755" max="11003" width="8" style="128"/>
    <col min="11004" max="11004" width="28.125" style="128" customWidth="1"/>
    <col min="11005" max="11005" width="8.125" style="128" customWidth="1"/>
    <col min="11006" max="11006" width="9.125" style="128" customWidth="1"/>
    <col min="11007" max="11007" width="9.75" style="128" customWidth="1"/>
    <col min="11008" max="11008" width="11.125" style="128" customWidth="1"/>
    <col min="11009" max="11009" width="10.375" style="128" customWidth="1"/>
    <col min="11010" max="11010" width="10.5" style="128" customWidth="1"/>
    <col min="11011" max="11259" width="8" style="128"/>
    <col min="11260" max="11260" width="28.125" style="128" customWidth="1"/>
    <col min="11261" max="11261" width="8.125" style="128" customWidth="1"/>
    <col min="11262" max="11262" width="9.125" style="128" customWidth="1"/>
    <col min="11263" max="11263" width="9.75" style="128" customWidth="1"/>
    <col min="11264" max="11264" width="11.125" style="128" customWidth="1"/>
    <col min="11265" max="11265" width="10.375" style="128" customWidth="1"/>
    <col min="11266" max="11266" width="10.5" style="128" customWidth="1"/>
    <col min="11267" max="11515" width="8" style="128"/>
    <col min="11516" max="11516" width="28.125" style="128" customWidth="1"/>
    <col min="11517" max="11517" width="8.125" style="128" customWidth="1"/>
    <col min="11518" max="11518" width="9.125" style="128" customWidth="1"/>
    <col min="11519" max="11519" width="9.75" style="128" customWidth="1"/>
    <col min="11520" max="11520" width="11.125" style="128" customWidth="1"/>
    <col min="11521" max="11521" width="10.375" style="128" customWidth="1"/>
    <col min="11522" max="11522" width="10.5" style="128" customWidth="1"/>
    <col min="11523" max="11771" width="8" style="128"/>
    <col min="11772" max="11772" width="28.125" style="128" customWidth="1"/>
    <col min="11773" max="11773" width="8.125" style="128" customWidth="1"/>
    <col min="11774" max="11774" width="9.125" style="128" customWidth="1"/>
    <col min="11775" max="11775" width="9.75" style="128" customWidth="1"/>
    <col min="11776" max="11776" width="11.125" style="128" customWidth="1"/>
    <col min="11777" max="11777" width="10.375" style="128" customWidth="1"/>
    <col min="11778" max="11778" width="10.5" style="128" customWidth="1"/>
    <col min="11779" max="12027" width="8" style="128"/>
    <col min="12028" max="12028" width="28.125" style="128" customWidth="1"/>
    <col min="12029" max="12029" width="8.125" style="128" customWidth="1"/>
    <col min="12030" max="12030" width="9.125" style="128" customWidth="1"/>
    <col min="12031" max="12031" width="9.75" style="128" customWidth="1"/>
    <col min="12032" max="12032" width="11.125" style="128" customWidth="1"/>
    <col min="12033" max="12033" width="10.375" style="128" customWidth="1"/>
    <col min="12034" max="12034" width="10.5" style="128" customWidth="1"/>
    <col min="12035" max="12283" width="8" style="128"/>
    <col min="12284" max="12284" width="28.125" style="128" customWidth="1"/>
    <col min="12285" max="12285" width="8.125" style="128" customWidth="1"/>
    <col min="12286" max="12286" width="9.125" style="128" customWidth="1"/>
    <col min="12287" max="12287" width="9.75" style="128" customWidth="1"/>
    <col min="12288" max="12288" width="11.125" style="128" customWidth="1"/>
    <col min="12289" max="12289" width="10.375" style="128" customWidth="1"/>
    <col min="12290" max="12290" width="10.5" style="128" customWidth="1"/>
    <col min="12291" max="12539" width="8" style="128"/>
    <col min="12540" max="12540" width="28.125" style="128" customWidth="1"/>
    <col min="12541" max="12541" width="8.125" style="128" customWidth="1"/>
    <col min="12542" max="12542" width="9.125" style="128" customWidth="1"/>
    <col min="12543" max="12543" width="9.75" style="128" customWidth="1"/>
    <col min="12544" max="12544" width="11.125" style="128" customWidth="1"/>
    <col min="12545" max="12545" width="10.375" style="128" customWidth="1"/>
    <col min="12546" max="12546" width="10.5" style="128" customWidth="1"/>
    <col min="12547" max="12795" width="8" style="128"/>
    <col min="12796" max="12796" width="28.125" style="128" customWidth="1"/>
    <col min="12797" max="12797" width="8.125" style="128" customWidth="1"/>
    <col min="12798" max="12798" width="9.125" style="128" customWidth="1"/>
    <col min="12799" max="12799" width="9.75" style="128" customWidth="1"/>
    <col min="12800" max="12800" width="11.125" style="128" customWidth="1"/>
    <col min="12801" max="12801" width="10.375" style="128" customWidth="1"/>
    <col min="12802" max="12802" width="10.5" style="128" customWidth="1"/>
    <col min="12803" max="13051" width="8" style="128"/>
    <col min="13052" max="13052" width="28.125" style="128" customWidth="1"/>
    <col min="13053" max="13053" width="8.125" style="128" customWidth="1"/>
    <col min="13054" max="13054" width="9.125" style="128" customWidth="1"/>
    <col min="13055" max="13055" width="9.75" style="128" customWidth="1"/>
    <col min="13056" max="13056" width="11.125" style="128" customWidth="1"/>
    <col min="13057" max="13057" width="10.375" style="128" customWidth="1"/>
    <col min="13058" max="13058" width="10.5" style="128" customWidth="1"/>
    <col min="13059" max="13307" width="8" style="128"/>
    <col min="13308" max="13308" width="28.125" style="128" customWidth="1"/>
    <col min="13309" max="13309" width="8.125" style="128" customWidth="1"/>
    <col min="13310" max="13310" width="9.125" style="128" customWidth="1"/>
    <col min="13311" max="13311" width="9.75" style="128" customWidth="1"/>
    <col min="13312" max="13312" width="11.125" style="128" customWidth="1"/>
    <col min="13313" max="13313" width="10.375" style="128" customWidth="1"/>
    <col min="13314" max="13314" width="10.5" style="128" customWidth="1"/>
    <col min="13315" max="13563" width="8" style="128"/>
    <col min="13564" max="13564" width="28.125" style="128" customWidth="1"/>
    <col min="13565" max="13565" width="8.125" style="128" customWidth="1"/>
    <col min="13566" max="13566" width="9.125" style="128" customWidth="1"/>
    <col min="13567" max="13567" width="9.75" style="128" customWidth="1"/>
    <col min="13568" max="13568" width="11.125" style="128" customWidth="1"/>
    <col min="13569" max="13569" width="10.375" style="128" customWidth="1"/>
    <col min="13570" max="13570" width="10.5" style="128" customWidth="1"/>
    <col min="13571" max="13819" width="8" style="128"/>
    <col min="13820" max="13820" width="28.125" style="128" customWidth="1"/>
    <col min="13821" max="13821" width="8.125" style="128" customWidth="1"/>
    <col min="13822" max="13822" width="9.125" style="128" customWidth="1"/>
    <col min="13823" max="13823" width="9.75" style="128" customWidth="1"/>
    <col min="13824" max="13824" width="11.125" style="128" customWidth="1"/>
    <col min="13825" max="13825" width="10.375" style="128" customWidth="1"/>
    <col min="13826" max="13826" width="10.5" style="128" customWidth="1"/>
    <col min="13827" max="14075" width="8" style="128"/>
    <col min="14076" max="14076" width="28.125" style="128" customWidth="1"/>
    <col min="14077" max="14077" width="8.125" style="128" customWidth="1"/>
    <col min="14078" max="14078" width="9.125" style="128" customWidth="1"/>
    <col min="14079" max="14079" width="9.75" style="128" customWidth="1"/>
    <col min="14080" max="14080" width="11.125" style="128" customWidth="1"/>
    <col min="14081" max="14081" width="10.375" style="128" customWidth="1"/>
    <col min="14082" max="14082" width="10.5" style="128" customWidth="1"/>
    <col min="14083" max="14331" width="8" style="128"/>
    <col min="14332" max="14332" width="28.125" style="128" customWidth="1"/>
    <col min="14333" max="14333" width="8.125" style="128" customWidth="1"/>
    <col min="14334" max="14334" width="9.125" style="128" customWidth="1"/>
    <col min="14335" max="14335" width="9.75" style="128" customWidth="1"/>
    <col min="14336" max="14336" width="11.125" style="128" customWidth="1"/>
    <col min="14337" max="14337" width="10.375" style="128" customWidth="1"/>
    <col min="14338" max="14338" width="10.5" style="128" customWidth="1"/>
    <col min="14339" max="14587" width="8" style="128"/>
    <col min="14588" max="14588" width="28.125" style="128" customWidth="1"/>
    <col min="14589" max="14589" width="8.125" style="128" customWidth="1"/>
    <col min="14590" max="14590" width="9.125" style="128" customWidth="1"/>
    <col min="14591" max="14591" width="9.75" style="128" customWidth="1"/>
    <col min="14592" max="14592" width="11.125" style="128" customWidth="1"/>
    <col min="14593" max="14593" width="10.375" style="128" customWidth="1"/>
    <col min="14594" max="14594" width="10.5" style="128" customWidth="1"/>
    <col min="14595" max="14843" width="8" style="128"/>
    <col min="14844" max="14844" width="28.125" style="128" customWidth="1"/>
    <col min="14845" max="14845" width="8.125" style="128" customWidth="1"/>
    <col min="14846" max="14846" width="9.125" style="128" customWidth="1"/>
    <col min="14847" max="14847" width="9.75" style="128" customWidth="1"/>
    <col min="14848" max="14848" width="11.125" style="128" customWidth="1"/>
    <col min="14849" max="14849" width="10.375" style="128" customWidth="1"/>
    <col min="14850" max="14850" width="10.5" style="128" customWidth="1"/>
    <col min="14851" max="15099" width="8" style="128"/>
    <col min="15100" max="15100" width="28.125" style="128" customWidth="1"/>
    <col min="15101" max="15101" width="8.125" style="128" customWidth="1"/>
    <col min="15102" max="15102" width="9.125" style="128" customWidth="1"/>
    <col min="15103" max="15103" width="9.75" style="128" customWidth="1"/>
    <col min="15104" max="15104" width="11.125" style="128" customWidth="1"/>
    <col min="15105" max="15105" width="10.375" style="128" customWidth="1"/>
    <col min="15106" max="15106" width="10.5" style="128" customWidth="1"/>
    <col min="15107" max="15355" width="8" style="128"/>
    <col min="15356" max="15356" width="28.125" style="128" customWidth="1"/>
    <col min="15357" max="15357" width="8.125" style="128" customWidth="1"/>
    <col min="15358" max="15358" width="9.125" style="128" customWidth="1"/>
    <col min="15359" max="15359" width="9.75" style="128" customWidth="1"/>
    <col min="15360" max="15360" width="11.125" style="128" customWidth="1"/>
    <col min="15361" max="15361" width="10.375" style="128" customWidth="1"/>
    <col min="15362" max="15362" width="10.5" style="128" customWidth="1"/>
    <col min="15363" max="15611" width="8" style="128"/>
    <col min="15612" max="15612" width="28.125" style="128" customWidth="1"/>
    <col min="15613" max="15613" width="8.125" style="128" customWidth="1"/>
    <col min="15614" max="15614" width="9.125" style="128" customWidth="1"/>
    <col min="15615" max="15615" width="9.75" style="128" customWidth="1"/>
    <col min="15616" max="15616" width="11.125" style="128" customWidth="1"/>
    <col min="15617" max="15617" width="10.375" style="128" customWidth="1"/>
    <col min="15618" max="15618" width="10.5" style="128" customWidth="1"/>
    <col min="15619" max="15867" width="8" style="128"/>
    <col min="15868" max="15868" width="28.125" style="128" customWidth="1"/>
    <col min="15869" max="15869" width="8.125" style="128" customWidth="1"/>
    <col min="15870" max="15870" width="9.125" style="128" customWidth="1"/>
    <col min="15871" max="15871" width="9.75" style="128" customWidth="1"/>
    <col min="15872" max="15872" width="11.125" style="128" customWidth="1"/>
    <col min="15873" max="15873" width="10.375" style="128" customWidth="1"/>
    <col min="15874" max="15874" width="10.5" style="128" customWidth="1"/>
    <col min="15875" max="16123" width="8" style="128"/>
    <col min="16124" max="16124" width="28.125" style="128" customWidth="1"/>
    <col min="16125" max="16125" width="8.125" style="128" customWidth="1"/>
    <col min="16126" max="16126" width="9.125" style="128" customWidth="1"/>
    <col min="16127" max="16127" width="9.75" style="128" customWidth="1"/>
    <col min="16128" max="16128" width="11.125" style="128" customWidth="1"/>
    <col min="16129" max="16129" width="10.375" style="128" customWidth="1"/>
    <col min="16130" max="16130" width="10.5" style="128" customWidth="1"/>
    <col min="16131" max="16384" width="9" style="128"/>
  </cols>
  <sheetData>
    <row r="1" spans="2:35" ht="17.25">
      <c r="B1" s="126" t="s">
        <v>167</v>
      </c>
      <c r="C1" s="127"/>
      <c r="E1" s="122"/>
      <c r="F1" s="122"/>
      <c r="G1" s="129"/>
      <c r="H1" s="130"/>
      <c r="I1" s="129"/>
    </row>
    <row r="2" spans="2:35" ht="15.75" customHeight="1">
      <c r="B2" s="131" t="s">
        <v>80</v>
      </c>
      <c r="C2" s="127"/>
      <c r="E2" s="122"/>
      <c r="F2" s="122"/>
      <c r="G2" s="129"/>
      <c r="H2" s="130"/>
      <c r="I2" s="129"/>
    </row>
    <row r="3" spans="2:35">
      <c r="B3" s="133"/>
    </row>
    <row r="4" spans="2:35" s="203" customFormat="1" ht="18" thickBot="1">
      <c r="B4" s="262" t="s">
        <v>81</v>
      </c>
      <c r="C4" s="263"/>
      <c r="D4" s="263"/>
      <c r="E4" s="263"/>
      <c r="F4" s="263"/>
      <c r="G4" s="264"/>
      <c r="H4" s="136"/>
      <c r="I4" s="262" t="s">
        <v>82</v>
      </c>
      <c r="J4" s="263"/>
      <c r="K4" s="263"/>
      <c r="L4" s="263"/>
      <c r="M4" s="263"/>
      <c r="N4" s="263"/>
      <c r="P4" s="262" t="s">
        <v>83</v>
      </c>
      <c r="Q4" s="263"/>
      <c r="R4" s="263"/>
      <c r="S4" s="263"/>
      <c r="T4" s="263"/>
      <c r="U4" s="264"/>
      <c r="V4" s="136"/>
      <c r="W4" s="262" t="s">
        <v>84</v>
      </c>
      <c r="X4" s="263"/>
      <c r="Y4" s="263"/>
      <c r="Z4" s="263"/>
      <c r="AA4" s="263"/>
      <c r="AB4" s="264"/>
      <c r="AC4" s="136"/>
      <c r="AD4" s="265" t="s">
        <v>168</v>
      </c>
      <c r="AE4" s="266"/>
      <c r="AF4" s="266"/>
      <c r="AG4" s="266"/>
      <c r="AH4" s="267"/>
      <c r="AI4" s="136"/>
    </row>
    <row r="5" spans="2:35" ht="6.75" customHeight="1">
      <c r="B5" s="137"/>
      <c r="C5" s="138"/>
      <c r="D5" s="138"/>
      <c r="E5" s="138"/>
      <c r="F5" s="138"/>
      <c r="G5" s="139"/>
      <c r="H5" s="134"/>
      <c r="I5" s="140"/>
      <c r="J5" s="141"/>
      <c r="K5" s="141"/>
      <c r="L5" s="141"/>
      <c r="M5" s="141"/>
      <c r="N5" s="142"/>
      <c r="P5" s="204"/>
      <c r="Q5" s="134"/>
      <c r="R5" s="134"/>
      <c r="S5" s="134"/>
      <c r="T5" s="134"/>
      <c r="U5" s="205"/>
      <c r="V5" s="134"/>
      <c r="W5" s="204"/>
      <c r="X5" s="134"/>
      <c r="Y5" s="134"/>
      <c r="Z5" s="134"/>
      <c r="AA5" s="134"/>
      <c r="AB5" s="205"/>
      <c r="AC5" s="134"/>
      <c r="AD5" s="259"/>
      <c r="AE5" s="260"/>
      <c r="AF5" s="260"/>
      <c r="AG5" s="260"/>
      <c r="AH5" s="261"/>
      <c r="AI5" s="134"/>
    </row>
    <row r="6" spans="2:35" ht="60" customHeight="1">
      <c r="B6" s="247" t="s">
        <v>164</v>
      </c>
      <c r="C6" s="248"/>
      <c r="D6" s="248"/>
      <c r="E6" s="248"/>
      <c r="F6" s="248"/>
      <c r="G6" s="249"/>
      <c r="H6" s="143"/>
      <c r="I6" s="268" t="s">
        <v>169</v>
      </c>
      <c r="J6" s="269"/>
      <c r="K6" s="269"/>
      <c r="L6" s="269"/>
      <c r="M6" s="269"/>
      <c r="N6" s="270"/>
      <c r="P6" s="268" t="s">
        <v>170</v>
      </c>
      <c r="Q6" s="269"/>
      <c r="R6" s="269"/>
      <c r="S6" s="269"/>
      <c r="T6" s="269"/>
      <c r="U6" s="270"/>
      <c r="V6" s="144"/>
      <c r="W6" s="268" t="s">
        <v>171</v>
      </c>
      <c r="X6" s="269"/>
      <c r="Y6" s="269"/>
      <c r="Z6" s="269"/>
      <c r="AA6" s="269"/>
      <c r="AB6" s="270"/>
      <c r="AC6" s="144"/>
      <c r="AD6" s="268" t="s">
        <v>172</v>
      </c>
      <c r="AE6" s="269"/>
      <c r="AF6" s="269"/>
      <c r="AG6" s="269"/>
      <c r="AH6" s="270"/>
      <c r="AI6" s="144"/>
    </row>
    <row r="7" spans="2:35" ht="14.25" customHeight="1">
      <c r="B7" s="224"/>
      <c r="C7" s="147" t="s">
        <v>31</v>
      </c>
      <c r="D7" s="147" t="s">
        <v>91</v>
      </c>
      <c r="E7" s="147" t="s">
        <v>92</v>
      </c>
      <c r="F7" s="147" t="s">
        <v>93</v>
      </c>
      <c r="G7" s="148" t="s">
        <v>94</v>
      </c>
      <c r="H7" s="161"/>
      <c r="I7" s="145"/>
      <c r="J7" s="147" t="s">
        <v>31</v>
      </c>
      <c r="K7" s="147" t="s">
        <v>91</v>
      </c>
      <c r="L7" s="147" t="s">
        <v>92</v>
      </c>
      <c r="M7" s="147" t="s">
        <v>93</v>
      </c>
      <c r="N7" s="148" t="s">
        <v>94</v>
      </c>
      <c r="O7" s="161"/>
      <c r="P7" s="145"/>
      <c r="Q7" s="147" t="s">
        <v>31</v>
      </c>
      <c r="R7" s="147" t="s">
        <v>91</v>
      </c>
      <c r="S7" s="147" t="s">
        <v>92</v>
      </c>
      <c r="T7" s="147" t="s">
        <v>93</v>
      </c>
      <c r="U7" s="148" t="s">
        <v>94</v>
      </c>
      <c r="V7" s="149"/>
      <c r="W7" s="145"/>
      <c r="X7" s="147" t="s">
        <v>31</v>
      </c>
      <c r="Y7" s="147" t="s">
        <v>91</v>
      </c>
      <c r="Z7" s="147" t="s">
        <v>92</v>
      </c>
      <c r="AA7" s="147" t="s">
        <v>93</v>
      </c>
      <c r="AB7" s="148" t="s">
        <v>94</v>
      </c>
      <c r="AC7" s="149"/>
      <c r="AD7" s="253" t="s">
        <v>30</v>
      </c>
      <c r="AE7" s="255" t="s">
        <v>95</v>
      </c>
      <c r="AF7" s="255" t="s">
        <v>96</v>
      </c>
      <c r="AG7" s="255" t="s">
        <v>97</v>
      </c>
      <c r="AH7" s="257" t="s">
        <v>98</v>
      </c>
    </row>
    <row r="8" spans="2:35" ht="16.5">
      <c r="B8" s="150" t="s">
        <v>99</v>
      </c>
      <c r="C8" s="152"/>
      <c r="D8" s="152"/>
      <c r="E8" s="152"/>
      <c r="F8" s="152"/>
      <c r="G8" s="153"/>
      <c r="H8" s="161"/>
      <c r="I8" s="150" t="s">
        <v>99</v>
      </c>
      <c r="J8" s="152"/>
      <c r="K8" s="152"/>
      <c r="L8" s="152"/>
      <c r="M8" s="152"/>
      <c r="N8" s="153"/>
      <c r="O8" s="161"/>
      <c r="P8" s="150" t="s">
        <v>99</v>
      </c>
      <c r="Q8" s="152"/>
      <c r="R8" s="152"/>
      <c r="S8" s="152"/>
      <c r="T8" s="218"/>
      <c r="U8" s="219"/>
      <c r="V8" s="149"/>
      <c r="W8" s="150" t="s">
        <v>99</v>
      </c>
      <c r="X8" s="152"/>
      <c r="Y8" s="152"/>
      <c r="Z8" s="152"/>
      <c r="AA8" s="152"/>
      <c r="AB8" s="153"/>
      <c r="AC8" s="149"/>
      <c r="AD8" s="254"/>
      <c r="AE8" s="256"/>
      <c r="AF8" s="256"/>
      <c r="AG8" s="256"/>
      <c r="AH8" s="258"/>
    </row>
    <row r="9" spans="2:35" ht="16.5">
      <c r="B9" s="154" t="s">
        <v>100</v>
      </c>
      <c r="C9" s="155" t="s">
        <v>153</v>
      </c>
      <c r="D9" s="48"/>
      <c r="E9" s="156">
        <f>'Prices Used in Budgets'!E4</f>
        <v>125</v>
      </c>
      <c r="F9" s="156"/>
      <c r="G9" s="65">
        <f>D9*E9</f>
        <v>0</v>
      </c>
      <c r="H9" s="161"/>
      <c r="I9" s="154" t="s">
        <v>100</v>
      </c>
      <c r="J9" s="155" t="s">
        <v>153</v>
      </c>
      <c r="K9" s="48"/>
      <c r="L9" s="156">
        <f>E9</f>
        <v>125</v>
      </c>
      <c r="M9" s="156"/>
      <c r="N9" s="65">
        <f>K9*L9</f>
        <v>0</v>
      </c>
      <c r="O9" s="161"/>
      <c r="P9" s="154" t="s">
        <v>100</v>
      </c>
      <c r="Q9" s="155" t="s">
        <v>153</v>
      </c>
      <c r="R9" s="48">
        <v>3.5</v>
      </c>
      <c r="S9" s="223">
        <f>L9</f>
        <v>125</v>
      </c>
      <c r="T9" s="156"/>
      <c r="U9" s="65">
        <f>R9*S9</f>
        <v>437.5</v>
      </c>
      <c r="V9" s="51"/>
      <c r="W9" s="154" t="s">
        <v>100</v>
      </c>
      <c r="X9" s="155" t="s">
        <v>153</v>
      </c>
      <c r="Y9" s="48">
        <v>2.25</v>
      </c>
      <c r="Z9" s="156">
        <f>S9</f>
        <v>125</v>
      </c>
      <c r="AA9" s="156"/>
      <c r="AB9" s="65">
        <f>Y9*Z9</f>
        <v>281.25</v>
      </c>
      <c r="AC9" s="51"/>
      <c r="AD9" s="157" t="s">
        <v>99</v>
      </c>
      <c r="AE9" s="149" t="s">
        <v>101</v>
      </c>
      <c r="AF9" s="149" t="s">
        <v>101</v>
      </c>
      <c r="AG9" s="149" t="s">
        <v>101</v>
      </c>
      <c r="AH9" s="158" t="s">
        <v>101</v>
      </c>
    </row>
    <row r="10" spans="2:35" ht="16.5">
      <c r="B10" s="154" t="s">
        <v>102</v>
      </c>
      <c r="C10" s="155" t="s">
        <v>153</v>
      </c>
      <c r="D10" s="48"/>
      <c r="E10" s="156">
        <f>E9</f>
        <v>125</v>
      </c>
      <c r="F10" s="156"/>
      <c r="G10" s="65">
        <f>D10*E10</f>
        <v>0</v>
      </c>
      <c r="H10" s="161"/>
      <c r="I10" s="154" t="s">
        <v>102</v>
      </c>
      <c r="J10" s="155" t="s">
        <v>153</v>
      </c>
      <c r="K10" s="48"/>
      <c r="L10" s="156">
        <f t="shared" ref="L10:L11" si="0">E10</f>
        <v>125</v>
      </c>
      <c r="M10" s="156"/>
      <c r="N10" s="65">
        <f>K10*L10</f>
        <v>0</v>
      </c>
      <c r="O10" s="161"/>
      <c r="P10" s="154" t="s">
        <v>102</v>
      </c>
      <c r="Q10" s="155" t="s">
        <v>153</v>
      </c>
      <c r="R10" s="48"/>
      <c r="S10" s="223">
        <f t="shared" ref="S10:S11" si="1">L10</f>
        <v>125</v>
      </c>
      <c r="T10" s="156"/>
      <c r="U10" s="65">
        <f>R10*S10</f>
        <v>0</v>
      </c>
      <c r="V10" s="51"/>
      <c r="W10" s="154" t="s">
        <v>102</v>
      </c>
      <c r="X10" s="155" t="s">
        <v>153</v>
      </c>
      <c r="Y10" s="48">
        <v>2.25</v>
      </c>
      <c r="Z10" s="156">
        <f t="shared" ref="Z10:Z11" si="2">S10</f>
        <v>125</v>
      </c>
      <c r="AA10" s="156"/>
      <c r="AB10" s="65">
        <f>Y10*Z10</f>
        <v>281.25</v>
      </c>
      <c r="AC10" s="51"/>
      <c r="AD10" s="154" t="str">
        <f>"  First hay cutting (" &amp;Y9&amp;" tons)"</f>
        <v xml:space="preserve">  First hay cutting (2.25 tons)</v>
      </c>
      <c r="AE10" s="78">
        <f>G9</f>
        <v>0</v>
      </c>
      <c r="AF10" s="78">
        <f>N9</f>
        <v>0</v>
      </c>
      <c r="AG10" s="78">
        <f>U9</f>
        <v>437.5</v>
      </c>
      <c r="AH10" s="65">
        <f>AB9</f>
        <v>281.25</v>
      </c>
    </row>
    <row r="11" spans="2:35" ht="16.5">
      <c r="B11" s="154" t="s">
        <v>104</v>
      </c>
      <c r="C11" s="155" t="s">
        <v>37</v>
      </c>
      <c r="D11" s="48"/>
      <c r="E11" s="156">
        <f>'Prices Used in Budgets'!E5</f>
        <v>26</v>
      </c>
      <c r="F11" s="156"/>
      <c r="G11" s="66">
        <f>D11*E11</f>
        <v>0</v>
      </c>
      <c r="H11" s="161"/>
      <c r="I11" s="154" t="s">
        <v>104</v>
      </c>
      <c r="J11" s="155" t="s">
        <v>37</v>
      </c>
      <c r="K11" s="48">
        <v>2</v>
      </c>
      <c r="L11" s="156">
        <f t="shared" si="0"/>
        <v>26</v>
      </c>
      <c r="M11" s="156"/>
      <c r="N11" s="66">
        <f>K11*L11</f>
        <v>52</v>
      </c>
      <c r="O11" s="161"/>
      <c r="P11" s="154" t="s">
        <v>104</v>
      </c>
      <c r="Q11" s="155" t="s">
        <v>37</v>
      </c>
      <c r="R11" s="48">
        <v>2</v>
      </c>
      <c r="S11" s="223">
        <f t="shared" si="1"/>
        <v>26</v>
      </c>
      <c r="T11" s="156"/>
      <c r="U11" s="66">
        <f>R11*S11</f>
        <v>52</v>
      </c>
      <c r="V11" s="51"/>
      <c r="W11" s="154" t="s">
        <v>104</v>
      </c>
      <c r="X11" s="155" t="s">
        <v>37</v>
      </c>
      <c r="Y11" s="48">
        <v>2</v>
      </c>
      <c r="Z11" s="156">
        <f t="shared" si="2"/>
        <v>26</v>
      </c>
      <c r="AA11" s="156"/>
      <c r="AB11" s="66">
        <f>Y11*Z11</f>
        <v>52</v>
      </c>
      <c r="AC11" s="51"/>
      <c r="AD11" s="154" t="str">
        <f>"  Second hay cutting (" &amp;Y10&amp;" tons)"</f>
        <v xml:space="preserve">  Second hay cutting (2.25 tons)</v>
      </c>
      <c r="AE11" s="78">
        <f t="shared" ref="AE11:AE12" si="3">G10</f>
        <v>0</v>
      </c>
      <c r="AF11" s="78">
        <f t="shared" ref="AF11:AF12" si="4">N10</f>
        <v>0</v>
      </c>
      <c r="AG11" s="78">
        <f>U10</f>
        <v>0</v>
      </c>
      <c r="AH11" s="65">
        <f t="shared" ref="AH11:AH13" si="5">AB10</f>
        <v>281.25</v>
      </c>
      <c r="AI11" s="159"/>
    </row>
    <row r="12" spans="2:35" ht="16.5">
      <c r="B12" s="160" t="s">
        <v>105</v>
      </c>
      <c r="C12" s="155"/>
      <c r="D12" s="161"/>
      <c r="E12" s="156"/>
      <c r="F12" s="183"/>
      <c r="G12" s="65">
        <f>SUM(G9:G11)</f>
        <v>0</v>
      </c>
      <c r="H12" s="161"/>
      <c r="I12" s="163" t="s">
        <v>105</v>
      </c>
      <c r="J12" s="164"/>
      <c r="K12" s="165"/>
      <c r="L12" s="166"/>
      <c r="M12" s="167"/>
      <c r="N12" s="66">
        <f>SUM(N9:N11)</f>
        <v>52</v>
      </c>
      <c r="O12" s="206"/>
      <c r="P12" s="163" t="s">
        <v>105</v>
      </c>
      <c r="Q12" s="164"/>
      <c r="R12" s="165"/>
      <c r="S12" s="165"/>
      <c r="T12" s="167"/>
      <c r="U12" s="66">
        <f>SUM(U9:U11)</f>
        <v>489.5</v>
      </c>
      <c r="V12" s="51"/>
      <c r="W12" s="163" t="s">
        <v>105</v>
      </c>
      <c r="X12" s="164"/>
      <c r="Y12" s="165"/>
      <c r="Z12" s="166"/>
      <c r="AA12" s="167"/>
      <c r="AB12" s="66">
        <f>SUM(AB9:AB11)</f>
        <v>614.5</v>
      </c>
      <c r="AC12" s="51"/>
      <c r="AD12" s="154" t="str">
        <f>"  Pasture ("&amp;Y11&amp;" AUM)"</f>
        <v xml:space="preserve">  Pasture (2 AUM)</v>
      </c>
      <c r="AE12" s="86">
        <f t="shared" si="3"/>
        <v>0</v>
      </c>
      <c r="AF12" s="86">
        <f t="shared" si="4"/>
        <v>52</v>
      </c>
      <c r="AG12" s="86">
        <f>U11</f>
        <v>52</v>
      </c>
      <c r="AH12" s="66">
        <f t="shared" si="5"/>
        <v>52</v>
      </c>
    </row>
    <row r="13" spans="2:35" ht="16.5">
      <c r="B13" s="168"/>
      <c r="C13" s="155"/>
      <c r="D13" s="161"/>
      <c r="E13" s="156"/>
      <c r="F13" s="156"/>
      <c r="G13" s="65"/>
      <c r="H13" s="161"/>
      <c r="I13" s="169"/>
      <c r="J13" s="170"/>
      <c r="K13" s="171"/>
      <c r="L13" s="172"/>
      <c r="M13" s="172"/>
      <c r="N13" s="77"/>
      <c r="O13" s="161"/>
      <c r="P13" s="169"/>
      <c r="Q13" s="170"/>
      <c r="R13" s="171"/>
      <c r="S13" s="171"/>
      <c r="T13" s="172"/>
      <c r="U13" s="77"/>
      <c r="V13" s="69"/>
      <c r="W13" s="169"/>
      <c r="X13" s="170"/>
      <c r="Y13" s="171"/>
      <c r="Z13" s="172"/>
      <c r="AA13" s="172"/>
      <c r="AB13" s="77"/>
      <c r="AC13" s="69"/>
      <c r="AD13" s="160" t="s">
        <v>105</v>
      </c>
      <c r="AE13" s="78">
        <f>SUM(AE10:AE12)</f>
        <v>0</v>
      </c>
      <c r="AF13" s="78">
        <f>SUM(AF10:AF12)</f>
        <v>52</v>
      </c>
      <c r="AG13" s="78">
        <f>SUM(AG10:AG12)</f>
        <v>489.5</v>
      </c>
      <c r="AH13" s="65">
        <f t="shared" si="5"/>
        <v>614.5</v>
      </c>
      <c r="AI13" s="173"/>
    </row>
    <row r="14" spans="2:35" ht="16.5">
      <c r="B14" s="157" t="s">
        <v>106</v>
      </c>
      <c r="C14" s="155"/>
      <c r="D14" s="161"/>
      <c r="E14" s="156"/>
      <c r="F14" s="156"/>
      <c r="G14" s="61"/>
      <c r="H14" s="161"/>
      <c r="I14" s="157" t="s">
        <v>106</v>
      </c>
      <c r="J14" s="155"/>
      <c r="K14" s="161"/>
      <c r="L14" s="156"/>
      <c r="M14" s="156"/>
      <c r="N14" s="61"/>
      <c r="O14" s="161"/>
      <c r="P14" s="157" t="s">
        <v>106</v>
      </c>
      <c r="Q14" s="155"/>
      <c r="R14" s="161"/>
      <c r="S14" s="161"/>
      <c r="T14" s="156"/>
      <c r="U14" s="61"/>
      <c r="V14" s="70"/>
      <c r="W14" s="157" t="s">
        <v>106</v>
      </c>
      <c r="X14" s="155"/>
      <c r="Y14" s="161"/>
      <c r="Z14" s="156"/>
      <c r="AA14" s="156"/>
      <c r="AB14" s="61"/>
      <c r="AC14" s="70"/>
      <c r="AD14" s="168"/>
      <c r="AE14" s="78"/>
      <c r="AF14" s="78"/>
      <c r="AG14" s="78"/>
      <c r="AH14" s="61"/>
      <c r="AI14" s="127"/>
    </row>
    <row r="15" spans="2:35" ht="16.5">
      <c r="B15" s="168" t="s">
        <v>107</v>
      </c>
      <c r="C15" s="155"/>
      <c r="D15" s="161"/>
      <c r="E15" s="156"/>
      <c r="F15" s="156"/>
      <c r="G15" s="65">
        <f>D16*E16+D17*E17+D18*E18+D19*E19</f>
        <v>0</v>
      </c>
      <c r="H15" s="161"/>
      <c r="I15" s="168" t="s">
        <v>107</v>
      </c>
      <c r="J15" s="155"/>
      <c r="K15" s="161"/>
      <c r="L15" s="156"/>
      <c r="M15" s="156"/>
      <c r="N15" s="65">
        <f>K16*L16+K17*L17+K18*L18+K19*L19</f>
        <v>359.5</v>
      </c>
      <c r="O15" s="161"/>
      <c r="P15" s="168" t="s">
        <v>107</v>
      </c>
      <c r="Q15" s="155"/>
      <c r="R15" s="161"/>
      <c r="S15" s="223"/>
      <c r="T15" s="156"/>
      <c r="U15" s="65">
        <f>R16*S16+R17*S17+R18*S18+R19*S19</f>
        <v>0</v>
      </c>
      <c r="V15" s="51"/>
      <c r="W15" s="168" t="s">
        <v>107</v>
      </c>
      <c r="X15" s="155"/>
      <c r="Y15" s="161"/>
      <c r="Z15" s="156"/>
      <c r="AA15" s="156"/>
      <c r="AB15" s="65">
        <f>Y16*Z16+Y17*Z17+Y18*Z18+Y19*Z19</f>
        <v>0</v>
      </c>
      <c r="AC15" s="51"/>
      <c r="AD15" s="157" t="s">
        <v>106</v>
      </c>
      <c r="AE15" s="83"/>
      <c r="AF15" s="83"/>
      <c r="AG15" s="83"/>
      <c r="AH15" s="65"/>
      <c r="AI15" s="127"/>
    </row>
    <row r="16" spans="2:35" ht="16.5">
      <c r="B16" s="97" t="s">
        <v>47</v>
      </c>
      <c r="C16" s="155" t="str">
        <f>VLOOKUP(B16,'Prices Used in Budgets'!$C$6:$E$12,2,FALSE)</f>
        <v xml:space="preserve">PLS lb. </v>
      </c>
      <c r="D16" s="48"/>
      <c r="E16" s="156">
        <f>VLOOKUP(B16,'Prices Used in Budgets'!$C$4:$E$31,3,FALSE)</f>
        <v>0</v>
      </c>
      <c r="F16" s="156"/>
      <c r="G16" s="65"/>
      <c r="H16" s="161"/>
      <c r="I16" s="97" t="s">
        <v>45</v>
      </c>
      <c r="J16" s="155" t="str">
        <f>VLOOKUP(I16,'Prices Used in Budgets'!$C$6:$E$12,2,FALSE)</f>
        <v xml:space="preserve">PLS lb. </v>
      </c>
      <c r="K16" s="48">
        <v>10</v>
      </c>
      <c r="L16" s="156">
        <f>VLOOKUP(I16,'Prices Used in Budgets'!$C$4:$E$31,3,FALSE)</f>
        <v>35.950000000000003</v>
      </c>
      <c r="M16" s="156"/>
      <c r="N16" s="65"/>
      <c r="O16" s="161"/>
      <c r="P16" s="97" t="s">
        <v>47</v>
      </c>
      <c r="Q16" s="155" t="str">
        <f>VLOOKUP(P16,'Prices Used in Budgets'!$C$6:$E$12,2,FALSE)</f>
        <v xml:space="preserve">PLS lb. </v>
      </c>
      <c r="R16" s="48"/>
      <c r="S16" s="156">
        <f>VLOOKUP(P16,'Prices Used in Budgets'!$C$4:$E$31,3,FALSE)</f>
        <v>0</v>
      </c>
      <c r="T16" s="156"/>
      <c r="U16" s="65"/>
      <c r="V16" s="51"/>
      <c r="W16" s="97" t="s">
        <v>47</v>
      </c>
      <c r="X16" s="155" t="str">
        <f>VLOOKUP(W16,'Prices Used in Budgets'!$C$6:$E$12,2,FALSE)</f>
        <v xml:space="preserve">PLS lb. </v>
      </c>
      <c r="Y16" s="48"/>
      <c r="Z16" s="156">
        <f>VLOOKUP(W16,'Prices Used in Budgets'!$C$4:$E$31,3,FALSE)</f>
        <v>0</v>
      </c>
      <c r="AA16" s="156"/>
      <c r="AB16" s="65"/>
      <c r="AC16" s="51"/>
      <c r="AD16" s="168" t="s">
        <v>107</v>
      </c>
      <c r="AE16" s="78">
        <f>G15</f>
        <v>0</v>
      </c>
      <c r="AF16" s="78">
        <f>N15</f>
        <v>359.5</v>
      </c>
      <c r="AG16" s="78">
        <f>U15</f>
        <v>0</v>
      </c>
      <c r="AH16" s="65">
        <f>AB15</f>
        <v>0</v>
      </c>
      <c r="AI16" s="127"/>
    </row>
    <row r="17" spans="2:35" ht="16.5">
      <c r="B17" s="97" t="s">
        <v>47</v>
      </c>
      <c r="C17" s="155" t="str">
        <f>VLOOKUP(B17,'Prices Used in Budgets'!$C$6:$E$12,2,FALSE)</f>
        <v xml:space="preserve">PLS lb. </v>
      </c>
      <c r="D17" s="48"/>
      <c r="E17" s="156">
        <f>VLOOKUP(B17,'Prices Used in Budgets'!$C$4:$E$31,3,FALSE)</f>
        <v>0</v>
      </c>
      <c r="F17" s="156"/>
      <c r="G17" s="65"/>
      <c r="H17" s="161"/>
      <c r="I17" s="97" t="s">
        <v>47</v>
      </c>
      <c r="J17" s="155" t="str">
        <f>VLOOKUP(I17,'Prices Used in Budgets'!$C$6:$E$12,2,FALSE)</f>
        <v xml:space="preserve">PLS lb. </v>
      </c>
      <c r="K17" s="48"/>
      <c r="L17" s="156">
        <f>VLOOKUP(I17,'Prices Used in Budgets'!$C$4:$E$31,3,FALSE)</f>
        <v>0</v>
      </c>
      <c r="M17" s="156"/>
      <c r="N17" s="65"/>
      <c r="O17" s="161"/>
      <c r="P17" s="97" t="s">
        <v>47</v>
      </c>
      <c r="Q17" s="155" t="str">
        <f>VLOOKUP(P17,'Prices Used in Budgets'!$C$6:$E$12,2,FALSE)</f>
        <v xml:space="preserve">PLS lb. </v>
      </c>
      <c r="R17" s="48"/>
      <c r="S17" s="156">
        <f>VLOOKUP(P17,'Prices Used in Budgets'!$C$4:$E$31,3,FALSE)</f>
        <v>0</v>
      </c>
      <c r="T17" s="156"/>
      <c r="U17" s="65"/>
      <c r="V17" s="51"/>
      <c r="W17" s="97" t="s">
        <v>47</v>
      </c>
      <c r="X17" s="155" t="str">
        <f>VLOOKUP(W17,'Prices Used in Budgets'!$C$6:$E$12,2,FALSE)</f>
        <v xml:space="preserve">PLS lb. </v>
      </c>
      <c r="Y17" s="48"/>
      <c r="Z17" s="156">
        <f>VLOOKUP(W17,'Prices Used in Budgets'!$C$4:$E$31,3,FALSE)</f>
        <v>0</v>
      </c>
      <c r="AA17" s="156"/>
      <c r="AB17" s="65"/>
      <c r="AC17" s="51"/>
      <c r="AD17" s="168" t="s">
        <v>108</v>
      </c>
      <c r="AE17" s="78"/>
      <c r="AF17" s="78"/>
      <c r="AG17" s="78"/>
      <c r="AH17" s="65"/>
    </row>
    <row r="18" spans="2:35" ht="16.5">
      <c r="B18" s="97" t="s">
        <v>47</v>
      </c>
      <c r="C18" s="155" t="str">
        <f>VLOOKUP(B18,'Prices Used in Budgets'!$C$6:$E$12,2,FALSE)</f>
        <v xml:space="preserve">PLS lb. </v>
      </c>
      <c r="D18" s="48"/>
      <c r="E18" s="156">
        <f>VLOOKUP(B18,'Prices Used in Budgets'!$C$4:$E$31,3,FALSE)</f>
        <v>0</v>
      </c>
      <c r="F18" s="156"/>
      <c r="G18" s="174"/>
      <c r="H18" s="161"/>
      <c r="I18" s="97" t="s">
        <v>47</v>
      </c>
      <c r="J18" s="155" t="str">
        <f>VLOOKUP(I18,'Prices Used in Budgets'!$C$6:$E$12,2,FALSE)</f>
        <v xml:space="preserve">PLS lb. </v>
      </c>
      <c r="K18" s="48"/>
      <c r="L18" s="156">
        <f>VLOOKUP(I18,'Prices Used in Budgets'!$C$4:$E$31,3,FALSE)</f>
        <v>0</v>
      </c>
      <c r="M18" s="156"/>
      <c r="N18" s="174"/>
      <c r="O18" s="161"/>
      <c r="P18" s="97" t="s">
        <v>47</v>
      </c>
      <c r="Q18" s="155" t="str">
        <f>VLOOKUP(P18,'Prices Used in Budgets'!$C$6:$E$12,2,FALSE)</f>
        <v xml:space="preserve">PLS lb. </v>
      </c>
      <c r="R18" s="48"/>
      <c r="S18" s="156">
        <f>VLOOKUP(P18,'Prices Used in Budgets'!$C$4:$E$31,3,FALSE)</f>
        <v>0</v>
      </c>
      <c r="T18" s="156"/>
      <c r="U18" s="174"/>
      <c r="V18" s="161"/>
      <c r="W18" s="97" t="s">
        <v>47</v>
      </c>
      <c r="X18" s="155" t="str">
        <f>VLOOKUP(W18,'Prices Used in Budgets'!$C$6:$E$12,2,FALSE)</f>
        <v xml:space="preserve">PLS lb. </v>
      </c>
      <c r="Y18" s="48"/>
      <c r="Z18" s="156">
        <f>VLOOKUP(W18,'Prices Used in Budgets'!$C$4:$E$31,3,FALSE)</f>
        <v>0</v>
      </c>
      <c r="AA18" s="156"/>
      <c r="AB18" s="174"/>
      <c r="AC18" s="161"/>
      <c r="AD18" s="175" t="s">
        <v>49</v>
      </c>
      <c r="AE18" s="78">
        <f>F21</f>
        <v>0</v>
      </c>
      <c r="AF18" s="78">
        <f>M21</f>
        <v>0</v>
      </c>
      <c r="AG18" s="78">
        <f>T21</f>
        <v>30</v>
      </c>
      <c r="AH18" s="65">
        <f>AA21</f>
        <v>60</v>
      </c>
    </row>
    <row r="19" spans="2:35" ht="16.5">
      <c r="B19" s="97" t="s">
        <v>47</v>
      </c>
      <c r="C19" s="155" t="str">
        <f>VLOOKUP(B19,'Prices Used in Budgets'!$C$6:$E$12,2,FALSE)</f>
        <v xml:space="preserve">PLS lb. </v>
      </c>
      <c r="D19" s="48"/>
      <c r="E19" s="156">
        <f>VLOOKUP(B19,'Prices Used in Budgets'!$C$4:$E$31,3,FALSE)</f>
        <v>0</v>
      </c>
      <c r="F19" s="156"/>
      <c r="G19" s="174"/>
      <c r="H19" s="161"/>
      <c r="I19" s="97" t="s">
        <v>47</v>
      </c>
      <c r="J19" s="155" t="str">
        <f>VLOOKUP(I19,'Prices Used in Budgets'!$C$6:$E$12,2,FALSE)</f>
        <v xml:space="preserve">PLS lb. </v>
      </c>
      <c r="K19" s="48"/>
      <c r="L19" s="156">
        <f>VLOOKUP(I19,'Prices Used in Budgets'!$C$4:$E$31,3,FALSE)</f>
        <v>0</v>
      </c>
      <c r="M19" s="156"/>
      <c r="N19" s="174"/>
      <c r="O19" s="161"/>
      <c r="P19" s="97" t="s">
        <v>47</v>
      </c>
      <c r="Q19" s="155" t="str">
        <f>VLOOKUP(P19,'Prices Used in Budgets'!$C$6:$E$12,2,FALSE)</f>
        <v xml:space="preserve">PLS lb. </v>
      </c>
      <c r="R19" s="48"/>
      <c r="S19" s="156">
        <f>VLOOKUP(P19,'Prices Used in Budgets'!$C$4:$E$31,3,FALSE)</f>
        <v>0</v>
      </c>
      <c r="T19" s="156"/>
      <c r="U19" s="174"/>
      <c r="V19" s="161"/>
      <c r="W19" s="97" t="s">
        <v>47</v>
      </c>
      <c r="X19" s="155" t="str">
        <f>VLOOKUP(W19,'Prices Used in Budgets'!$C$6:$E$12,2,FALSE)</f>
        <v xml:space="preserve">PLS lb. </v>
      </c>
      <c r="Y19" s="48"/>
      <c r="Z19" s="156">
        <f>VLOOKUP(W19,'Prices Used in Budgets'!$C$4:$E$31,3,FALSE)</f>
        <v>0</v>
      </c>
      <c r="AA19" s="156"/>
      <c r="AB19" s="174"/>
      <c r="AC19" s="161"/>
      <c r="AD19" s="175" t="s">
        <v>51</v>
      </c>
      <c r="AE19" s="78">
        <f>F22</f>
        <v>16.5</v>
      </c>
      <c r="AF19" s="78">
        <f>M22</f>
        <v>0</v>
      </c>
      <c r="AG19" s="78">
        <f>T22</f>
        <v>4.1855000000000002</v>
      </c>
      <c r="AH19" s="65">
        <f>AA22</f>
        <v>5.2854999999999999</v>
      </c>
      <c r="AI19" s="159"/>
    </row>
    <row r="20" spans="2:35" ht="17.25">
      <c r="B20" s="168" t="s">
        <v>108</v>
      </c>
      <c r="C20" s="155"/>
      <c r="D20" s="161"/>
      <c r="E20" s="156"/>
      <c r="F20" s="156"/>
      <c r="G20" s="65">
        <f>SUM(F21:F25)</f>
        <v>82.9</v>
      </c>
      <c r="H20" s="161"/>
      <c r="I20" s="168" t="s">
        <v>108</v>
      </c>
      <c r="J20" s="155"/>
      <c r="K20" s="161"/>
      <c r="L20" s="156"/>
      <c r="M20" s="156"/>
      <c r="N20" s="65">
        <f>SUM(M21:M25)</f>
        <v>0</v>
      </c>
      <c r="O20" s="161"/>
      <c r="P20" s="168" t="s">
        <v>109</v>
      </c>
      <c r="Q20" s="155"/>
      <c r="R20" s="161"/>
      <c r="S20" s="156"/>
      <c r="T20" s="156"/>
      <c r="U20" s="65">
        <f>SUM(T21:T25)</f>
        <v>55.226100000000002</v>
      </c>
      <c r="V20" s="51"/>
      <c r="W20" s="168" t="s">
        <v>109</v>
      </c>
      <c r="X20" s="155"/>
      <c r="Y20" s="161"/>
      <c r="Z20" s="156"/>
      <c r="AA20" s="156"/>
      <c r="AB20" s="65">
        <f>SUM(AA21:AA25)</f>
        <v>91.874099999999999</v>
      </c>
      <c r="AC20" s="51"/>
      <c r="AD20" s="175" t="s">
        <v>53</v>
      </c>
      <c r="AE20" s="78">
        <f>F23</f>
        <v>11.4</v>
      </c>
      <c r="AF20" s="78">
        <f>M23</f>
        <v>0</v>
      </c>
      <c r="AG20" s="78">
        <f>T23</f>
        <v>21.040600000000001</v>
      </c>
      <c r="AH20" s="65">
        <f>AA23</f>
        <v>26.5886</v>
      </c>
      <c r="AI20" s="159"/>
    </row>
    <row r="21" spans="2:35" ht="16.5">
      <c r="B21" s="175" t="s">
        <v>49</v>
      </c>
      <c r="C21" s="155" t="s">
        <v>50</v>
      </c>
      <c r="D21" s="48"/>
      <c r="E21" s="156">
        <f>'Prices Used in Budgets'!E13</f>
        <v>0.6</v>
      </c>
      <c r="F21" s="78">
        <f>D21*E21</f>
        <v>0</v>
      </c>
      <c r="G21" s="174"/>
      <c r="H21" s="161"/>
      <c r="I21" s="175" t="s">
        <v>49</v>
      </c>
      <c r="J21" s="155" t="s">
        <v>50</v>
      </c>
      <c r="K21" s="48"/>
      <c r="L21" s="156">
        <f>'Prices Used in Budgets'!E13</f>
        <v>0.6</v>
      </c>
      <c r="M21" s="78">
        <f>K21*L21</f>
        <v>0</v>
      </c>
      <c r="N21" s="174"/>
      <c r="O21" s="161"/>
      <c r="P21" s="175" t="s">
        <v>49</v>
      </c>
      <c r="Q21" s="155" t="s">
        <v>50</v>
      </c>
      <c r="R21" s="48">
        <v>50</v>
      </c>
      <c r="S21" s="156">
        <f>L21</f>
        <v>0.6</v>
      </c>
      <c r="T21" s="78">
        <f>R21*S21</f>
        <v>30</v>
      </c>
      <c r="U21" s="174"/>
      <c r="V21" s="161"/>
      <c r="W21" s="175" t="s">
        <v>49</v>
      </c>
      <c r="X21" s="155" t="s">
        <v>50</v>
      </c>
      <c r="Y21" s="48">
        <v>100</v>
      </c>
      <c r="Z21" s="156">
        <f>S21</f>
        <v>0.6</v>
      </c>
      <c r="AA21" s="78">
        <f>Y21*Z21</f>
        <v>60</v>
      </c>
      <c r="AB21" s="174"/>
      <c r="AC21" s="161"/>
      <c r="AD21" s="175" t="s">
        <v>110</v>
      </c>
      <c r="AE21" s="78">
        <f>F24</f>
        <v>30</v>
      </c>
      <c r="AF21" s="78">
        <f>M24</f>
        <v>0</v>
      </c>
      <c r="AG21" s="78">
        <f>T24</f>
        <v>0</v>
      </c>
      <c r="AH21" s="65">
        <f t="shared" ref="AH21:AH22" si="6">AA24</f>
        <v>0</v>
      </c>
      <c r="AI21" s="159"/>
    </row>
    <row r="22" spans="2:35" ht="16.5">
      <c r="B22" s="175" t="s">
        <v>51</v>
      </c>
      <c r="C22" s="155" t="s">
        <v>111</v>
      </c>
      <c r="D22" s="48">
        <v>30</v>
      </c>
      <c r="E22" s="156">
        <f>'Prices Used in Budgets'!E14</f>
        <v>0.55000000000000004</v>
      </c>
      <c r="F22" s="78">
        <f>D22*E22</f>
        <v>16.5</v>
      </c>
      <c r="G22" s="174"/>
      <c r="H22" s="161"/>
      <c r="I22" s="175" t="s">
        <v>51</v>
      </c>
      <c r="J22" s="155" t="s">
        <v>111</v>
      </c>
      <c r="K22" s="48"/>
      <c r="L22" s="156">
        <f>'Prices Used in Budgets'!E14</f>
        <v>0.55000000000000004</v>
      </c>
      <c r="M22" s="78">
        <f>K22*L22</f>
        <v>0</v>
      </c>
      <c r="N22" s="174"/>
      <c r="O22" s="161"/>
      <c r="P22" s="175" t="s">
        <v>51</v>
      </c>
      <c r="Q22" s="155" t="s">
        <v>111</v>
      </c>
      <c r="R22" s="98">
        <f>((R9+R10)*2+(R11*30.5*0.01))</f>
        <v>7.61</v>
      </c>
      <c r="S22" s="156">
        <f t="shared" ref="S22:S25" si="7">L22</f>
        <v>0.55000000000000004</v>
      </c>
      <c r="T22" s="78">
        <f>R22*S22</f>
        <v>4.1855000000000002</v>
      </c>
      <c r="U22" s="174"/>
      <c r="V22" s="161"/>
      <c r="W22" s="175" t="s">
        <v>51</v>
      </c>
      <c r="X22" s="155" t="s">
        <v>111</v>
      </c>
      <c r="Y22" s="98">
        <f>((Y9+Y10)*2+(Y11*30.5*0.01))</f>
        <v>9.61</v>
      </c>
      <c r="Z22" s="156">
        <f t="shared" ref="Z22:Z25" si="8">S22</f>
        <v>0.55000000000000004</v>
      </c>
      <c r="AA22" s="78">
        <f>Y22*Z22</f>
        <v>5.2854999999999999</v>
      </c>
      <c r="AB22" s="174"/>
      <c r="AC22" s="161"/>
      <c r="AD22" s="175" t="s">
        <v>57</v>
      </c>
      <c r="AE22" s="78">
        <f>F25</f>
        <v>25</v>
      </c>
      <c r="AF22" s="78">
        <f>M25</f>
        <v>0</v>
      </c>
      <c r="AG22" s="78">
        <f>T25</f>
        <v>0</v>
      </c>
      <c r="AH22" s="65">
        <f t="shared" si="6"/>
        <v>0</v>
      </c>
    </row>
    <row r="23" spans="2:35" ht="16.5">
      <c r="B23" s="175" t="s">
        <v>53</v>
      </c>
      <c r="C23" s="155" t="s">
        <v>112</v>
      </c>
      <c r="D23" s="48">
        <v>30</v>
      </c>
      <c r="E23" s="156">
        <f>'Prices Used in Budgets'!E15</f>
        <v>0.38</v>
      </c>
      <c r="F23" s="78">
        <f>D23*E23</f>
        <v>11.4</v>
      </c>
      <c r="G23" s="174"/>
      <c r="H23" s="161"/>
      <c r="I23" s="175" t="s">
        <v>53</v>
      </c>
      <c r="J23" s="155" t="s">
        <v>112</v>
      </c>
      <c r="K23" s="48"/>
      <c r="L23" s="156">
        <f>'Prices Used in Budgets'!E15</f>
        <v>0.38</v>
      </c>
      <c r="M23" s="78">
        <f>K23*L23</f>
        <v>0</v>
      </c>
      <c r="N23" s="174"/>
      <c r="O23" s="161"/>
      <c r="P23" s="175" t="s">
        <v>53</v>
      </c>
      <c r="Q23" s="155" t="s">
        <v>112</v>
      </c>
      <c r="R23" s="71">
        <f>((R9+R10)*14.6+(R11*30.5*0.07))</f>
        <v>55.370000000000005</v>
      </c>
      <c r="S23" s="156">
        <f t="shared" si="7"/>
        <v>0.38</v>
      </c>
      <c r="T23" s="78">
        <f>R23*S23</f>
        <v>21.040600000000001</v>
      </c>
      <c r="U23" s="174"/>
      <c r="V23" s="161"/>
      <c r="W23" s="175" t="s">
        <v>53</v>
      </c>
      <c r="X23" s="155" t="s">
        <v>112</v>
      </c>
      <c r="Y23" s="71">
        <f>((Y9+Y10)*14.6+(Y11*30.5*0.07))</f>
        <v>69.97</v>
      </c>
      <c r="Z23" s="156">
        <f t="shared" si="8"/>
        <v>0.38</v>
      </c>
      <c r="AA23" s="78">
        <f>Y23*Z23</f>
        <v>26.5886</v>
      </c>
      <c r="AB23" s="174"/>
      <c r="AC23" s="161"/>
      <c r="AD23" s="168" t="s">
        <v>113</v>
      </c>
      <c r="AE23" s="78">
        <f>G26</f>
        <v>10.24</v>
      </c>
      <c r="AF23" s="78">
        <f>N26</f>
        <v>0</v>
      </c>
      <c r="AG23" s="78">
        <f>U26</f>
        <v>0</v>
      </c>
      <c r="AH23" s="65">
        <f>AB26</f>
        <v>0</v>
      </c>
    </row>
    <row r="24" spans="2:35" ht="16.5">
      <c r="B24" s="175" t="s">
        <v>110</v>
      </c>
      <c r="C24" s="155" t="s">
        <v>56</v>
      </c>
      <c r="D24" s="48">
        <v>1</v>
      </c>
      <c r="E24" s="156">
        <f>'Prices Used in Budgets'!E16</f>
        <v>30</v>
      </c>
      <c r="F24" s="78">
        <f>D24*E24</f>
        <v>30</v>
      </c>
      <c r="G24" s="174"/>
      <c r="H24" s="161"/>
      <c r="I24" s="175" t="s">
        <v>110</v>
      </c>
      <c r="J24" s="155" t="s">
        <v>56</v>
      </c>
      <c r="K24" s="48"/>
      <c r="L24" s="156">
        <f>'Prices Used in Budgets'!E16</f>
        <v>30</v>
      </c>
      <c r="M24" s="78">
        <f>K24*L24</f>
        <v>0</v>
      </c>
      <c r="N24" s="174"/>
      <c r="O24" s="161"/>
      <c r="P24" s="175" t="s">
        <v>110</v>
      </c>
      <c r="Q24" s="155" t="s">
        <v>56</v>
      </c>
      <c r="R24" s="48"/>
      <c r="S24" s="156">
        <f t="shared" si="7"/>
        <v>30</v>
      </c>
      <c r="T24" s="78">
        <f>R24*S24</f>
        <v>0</v>
      </c>
      <c r="U24" s="174"/>
      <c r="V24" s="161"/>
      <c r="W24" s="175" t="s">
        <v>110</v>
      </c>
      <c r="X24" s="155" t="s">
        <v>56</v>
      </c>
      <c r="Y24" s="48"/>
      <c r="Z24" s="156">
        <f t="shared" si="8"/>
        <v>30</v>
      </c>
      <c r="AA24" s="78">
        <f>Y24*Z24</f>
        <v>0</v>
      </c>
      <c r="AB24" s="174"/>
      <c r="AC24" s="161"/>
      <c r="AD24" s="154" t="s">
        <v>114</v>
      </c>
      <c r="AE24" s="78"/>
      <c r="AF24" s="78"/>
      <c r="AG24" s="78"/>
      <c r="AH24" s="65"/>
      <c r="AI24" s="159"/>
    </row>
    <row r="25" spans="2:35" ht="16.5">
      <c r="B25" s="175" t="s">
        <v>57</v>
      </c>
      <c r="C25" s="155" t="s">
        <v>58</v>
      </c>
      <c r="D25" s="48">
        <v>1</v>
      </c>
      <c r="E25" s="156">
        <f>'Prices Used in Budgets'!E17</f>
        <v>25</v>
      </c>
      <c r="F25" s="78">
        <f>D25*E25</f>
        <v>25</v>
      </c>
      <c r="G25" s="174"/>
      <c r="H25" s="161"/>
      <c r="I25" s="175" t="s">
        <v>57</v>
      </c>
      <c r="J25" s="155" t="s">
        <v>58</v>
      </c>
      <c r="K25" s="48"/>
      <c r="L25" s="156">
        <f>'Prices Used in Budgets'!E17</f>
        <v>25</v>
      </c>
      <c r="M25" s="78">
        <f>K25*L25</f>
        <v>0</v>
      </c>
      <c r="N25" s="174"/>
      <c r="O25" s="161"/>
      <c r="P25" s="175" t="s">
        <v>57</v>
      </c>
      <c r="Q25" s="155" t="s">
        <v>58</v>
      </c>
      <c r="R25" s="48"/>
      <c r="S25" s="156">
        <f t="shared" si="7"/>
        <v>25</v>
      </c>
      <c r="T25" s="78">
        <f>R25*S25</f>
        <v>0</v>
      </c>
      <c r="U25" s="174"/>
      <c r="V25" s="161"/>
      <c r="W25" s="175" t="s">
        <v>57</v>
      </c>
      <c r="X25" s="155" t="s">
        <v>58</v>
      </c>
      <c r="Y25" s="48"/>
      <c r="Z25" s="156">
        <f t="shared" si="8"/>
        <v>25</v>
      </c>
      <c r="AA25" s="78">
        <f>Y25*Z25</f>
        <v>0</v>
      </c>
      <c r="AB25" s="174"/>
      <c r="AC25" s="161"/>
      <c r="AD25" s="154" t="s">
        <v>115</v>
      </c>
      <c r="AE25" s="78">
        <f>D30*E30</f>
        <v>7.38</v>
      </c>
      <c r="AF25" s="78">
        <f>K30*L30</f>
        <v>0</v>
      </c>
      <c r="AG25" s="78">
        <f>R30*S30</f>
        <v>7.38</v>
      </c>
      <c r="AH25" s="65">
        <f>Y30*Z30</f>
        <v>7.38</v>
      </c>
      <c r="AI25" s="159"/>
    </row>
    <row r="26" spans="2:35" ht="16.5">
      <c r="B26" s="168" t="s">
        <v>113</v>
      </c>
      <c r="C26" s="155"/>
      <c r="D26" s="123"/>
      <c r="E26" s="156"/>
      <c r="F26" s="156"/>
      <c r="G26" s="65">
        <f>D27*E27+D28*E28</f>
        <v>10.24</v>
      </c>
      <c r="H26" s="161"/>
      <c r="I26" s="168" t="s">
        <v>113</v>
      </c>
      <c r="J26" s="155"/>
      <c r="K26" s="123"/>
      <c r="L26" s="156"/>
      <c r="M26" s="156"/>
      <c r="N26" s="65">
        <f>K27*L27+K28*L28</f>
        <v>0</v>
      </c>
      <c r="O26" s="161"/>
      <c r="P26" s="168" t="s">
        <v>113</v>
      </c>
      <c r="Q26" s="155"/>
      <c r="R26" s="123"/>
      <c r="S26" s="156"/>
      <c r="T26" s="156"/>
      <c r="U26" s="65">
        <f>R27*S27+R28*S28</f>
        <v>0</v>
      </c>
      <c r="V26" s="51"/>
      <c r="W26" s="168" t="s">
        <v>113</v>
      </c>
      <c r="X26" s="155"/>
      <c r="Y26" s="123"/>
      <c r="Z26" s="156"/>
      <c r="AA26" s="156"/>
      <c r="AB26" s="65">
        <f>Y27*Z27+Y28*Z28</f>
        <v>0</v>
      </c>
      <c r="AC26" s="51"/>
      <c r="AD26" s="154" t="s">
        <v>117</v>
      </c>
      <c r="AE26" s="78">
        <f>D31*E31</f>
        <v>7.75</v>
      </c>
      <c r="AF26" s="78">
        <f>K31*L31</f>
        <v>0</v>
      </c>
      <c r="AG26" s="78">
        <f>R31*S31</f>
        <v>0</v>
      </c>
      <c r="AH26" s="65">
        <f>Y31*Z31</f>
        <v>0</v>
      </c>
      <c r="AI26" s="159"/>
    </row>
    <row r="27" spans="2:35" ht="16.5">
      <c r="B27" s="49" t="s">
        <v>60</v>
      </c>
      <c r="C27" s="155" t="s">
        <v>118</v>
      </c>
      <c r="D27" s="48">
        <v>64</v>
      </c>
      <c r="E27" s="156">
        <f>VLOOKUP(B27,'Prices Used in Budgets'!$C$4:$E$31,3,FALSE)</f>
        <v>0.16</v>
      </c>
      <c r="F27" s="156"/>
      <c r="G27" s="65"/>
      <c r="H27" s="161"/>
      <c r="I27" s="49" t="s">
        <v>47</v>
      </c>
      <c r="J27" s="155" t="s">
        <v>118</v>
      </c>
      <c r="K27" s="48"/>
      <c r="L27" s="156">
        <f>VLOOKUP(I27,'Prices Used in Budgets'!$C$4:$E$31,3,FALSE)</f>
        <v>0</v>
      </c>
      <c r="M27" s="156"/>
      <c r="N27" s="65"/>
      <c r="O27" s="161"/>
      <c r="P27" s="49" t="s">
        <v>47</v>
      </c>
      <c r="Q27" s="155" t="s">
        <v>118</v>
      </c>
      <c r="R27" s="101"/>
      <c r="S27" s="156">
        <f>VLOOKUP(P27,'Prices Used in Budgets'!$C$4:$E$31,3,FALSE)</f>
        <v>0</v>
      </c>
      <c r="T27" s="156"/>
      <c r="U27" s="65"/>
      <c r="V27" s="51"/>
      <c r="W27" s="49" t="s">
        <v>47</v>
      </c>
      <c r="X27" s="155" t="s">
        <v>118</v>
      </c>
      <c r="Y27" s="48"/>
      <c r="Z27" s="156">
        <f>VLOOKUP(W27,'Prices Used in Budgets'!$C$4:$E$31,3,FALSE)</f>
        <v>0</v>
      </c>
      <c r="AA27" s="156"/>
      <c r="AB27" s="65"/>
      <c r="AC27" s="51"/>
      <c r="AD27" s="154" t="s">
        <v>119</v>
      </c>
      <c r="AE27" s="78">
        <f>D32*E32</f>
        <v>0</v>
      </c>
      <c r="AF27" s="78">
        <f>K32*L32</f>
        <v>21</v>
      </c>
      <c r="AG27" s="78">
        <f>R32*S32</f>
        <v>0</v>
      </c>
      <c r="AH27" s="65">
        <f>Y32*Z32</f>
        <v>0</v>
      </c>
      <c r="AI27" s="127"/>
    </row>
    <row r="28" spans="2:35" ht="16.5">
      <c r="B28" s="49" t="s">
        <v>47</v>
      </c>
      <c r="C28" s="155" t="s">
        <v>118</v>
      </c>
      <c r="D28" s="52"/>
      <c r="E28" s="156">
        <f>VLOOKUP(B28,'Prices Used in Budgets'!$C$4:$E$31,3,FALSE)</f>
        <v>0</v>
      </c>
      <c r="F28" s="156"/>
      <c r="G28" s="65"/>
      <c r="H28" s="161"/>
      <c r="I28" s="49" t="s">
        <v>47</v>
      </c>
      <c r="J28" s="155" t="s">
        <v>118</v>
      </c>
      <c r="K28" s="101"/>
      <c r="L28" s="156">
        <f>VLOOKUP(I28,'Prices Used in Budgets'!$C$4:$E$31,3,FALSE)</f>
        <v>0</v>
      </c>
      <c r="M28" s="156"/>
      <c r="N28" s="65"/>
      <c r="O28" s="161"/>
      <c r="P28" s="49" t="s">
        <v>47</v>
      </c>
      <c r="Q28" s="155" t="s">
        <v>118</v>
      </c>
      <c r="R28" s="52"/>
      <c r="S28" s="156">
        <f>VLOOKUP(P28,'Prices Used in Budgets'!$C$4:$E$31,3,FALSE)</f>
        <v>0</v>
      </c>
      <c r="T28" s="156"/>
      <c r="U28" s="65"/>
      <c r="V28" s="51"/>
      <c r="W28" s="49" t="s">
        <v>47</v>
      </c>
      <c r="X28" s="155" t="s">
        <v>118</v>
      </c>
      <c r="Y28" s="52"/>
      <c r="Z28" s="156">
        <f>VLOOKUP(W28,'Prices Used in Budgets'!$C$4:$E$31,3,FALSE)</f>
        <v>0</v>
      </c>
      <c r="AA28" s="156"/>
      <c r="AB28" s="65"/>
      <c r="AC28" s="51"/>
      <c r="AD28" s="154" t="s">
        <v>120</v>
      </c>
      <c r="AE28" s="78">
        <f>F33</f>
        <v>0</v>
      </c>
      <c r="AF28" s="78">
        <f>M33</f>
        <v>0</v>
      </c>
      <c r="AG28" s="78">
        <f>T33</f>
        <v>161.53846153846155</v>
      </c>
      <c r="AH28" s="87">
        <f>AA33</f>
        <v>207.69230769230771</v>
      </c>
      <c r="AI28" s="127"/>
    </row>
    <row r="29" spans="2:35" ht="16.5">
      <c r="B29" s="154" t="s">
        <v>114</v>
      </c>
      <c r="C29" s="176"/>
      <c r="D29" s="124"/>
      <c r="E29" s="178"/>
      <c r="F29" s="178"/>
      <c r="G29" s="65">
        <f>SUMPRODUCT(D30:D32,E30:E32)+SUMPRODUCT(D34:D35,E34:E35)+F33</f>
        <v>15.129999999999999</v>
      </c>
      <c r="H29" s="161"/>
      <c r="I29" s="154" t="s">
        <v>114</v>
      </c>
      <c r="J29" s="176"/>
      <c r="K29" s="124"/>
      <c r="L29" s="178"/>
      <c r="M29" s="178"/>
      <c r="N29" s="65">
        <f>SUMPRODUCT(K30:K32,L30:L32)+SUMPRODUCT(K34:K35,L34:L35)+M33</f>
        <v>46</v>
      </c>
      <c r="O29" s="161"/>
      <c r="P29" s="154" t="s">
        <v>114</v>
      </c>
      <c r="Q29" s="176"/>
      <c r="R29" s="124"/>
      <c r="S29" s="178"/>
      <c r="T29" s="178"/>
      <c r="U29" s="65">
        <f>SUMPRODUCT(R30:R32,S30:S32)+SUMPRODUCT(R34:R35,S34:S35)+T33</f>
        <v>168.91846153846154</v>
      </c>
      <c r="V29" s="51"/>
      <c r="W29" s="154" t="s">
        <v>114</v>
      </c>
      <c r="X29" s="176"/>
      <c r="Y29" s="124"/>
      <c r="Z29" s="178"/>
      <c r="AA29" s="178"/>
      <c r="AB29" s="65">
        <f>SUMPRODUCT(Y30:Y32,Z30:Z32)+SUMPRODUCT(Y34:Y35,Z34:Z35)+AA33</f>
        <v>215.0723076923077</v>
      </c>
      <c r="AC29" s="51"/>
      <c r="AD29" s="154" t="s">
        <v>121</v>
      </c>
      <c r="AE29" s="78">
        <f>E34*D34</f>
        <v>0</v>
      </c>
      <c r="AF29" s="78">
        <f>L34*K34</f>
        <v>25</v>
      </c>
      <c r="AG29" s="78">
        <f>S34*R34</f>
        <v>0</v>
      </c>
      <c r="AH29" s="87">
        <f>Z34*Y34</f>
        <v>0</v>
      </c>
      <c r="AI29" s="127"/>
    </row>
    <row r="30" spans="2:35" ht="16.5">
      <c r="B30" s="154" t="s">
        <v>115</v>
      </c>
      <c r="C30" s="155" t="s">
        <v>122</v>
      </c>
      <c r="D30" s="48">
        <v>1</v>
      </c>
      <c r="E30" s="156">
        <f>'Prices Used in Budgets'!E23</f>
        <v>7.38</v>
      </c>
      <c r="F30" s="156"/>
      <c r="G30" s="65"/>
      <c r="H30" s="161"/>
      <c r="I30" s="154" t="s">
        <v>115</v>
      </c>
      <c r="J30" s="155" t="s">
        <v>122</v>
      </c>
      <c r="K30" s="48"/>
      <c r="L30" s="156">
        <f>'Prices Used in Budgets'!E23</f>
        <v>7.38</v>
      </c>
      <c r="M30" s="156"/>
      <c r="N30" s="65"/>
      <c r="O30" s="161"/>
      <c r="P30" s="154" t="s">
        <v>115</v>
      </c>
      <c r="Q30" s="155" t="s">
        <v>122</v>
      </c>
      <c r="R30" s="48">
        <v>1</v>
      </c>
      <c r="S30" s="156">
        <f>L30</f>
        <v>7.38</v>
      </c>
      <c r="T30" s="156"/>
      <c r="U30" s="65"/>
      <c r="V30" s="69"/>
      <c r="W30" s="154" t="s">
        <v>115</v>
      </c>
      <c r="X30" s="155" t="s">
        <v>122</v>
      </c>
      <c r="Y30" s="48">
        <v>1</v>
      </c>
      <c r="Z30" s="156">
        <f>S30</f>
        <v>7.38</v>
      </c>
      <c r="AA30" s="156"/>
      <c r="AB30" s="65"/>
      <c r="AC30" s="69"/>
      <c r="AD30" s="154" t="s">
        <v>123</v>
      </c>
      <c r="AE30" s="78">
        <f>D35*E35</f>
        <v>0</v>
      </c>
      <c r="AF30" s="78">
        <f>K35*L35</f>
        <v>0</v>
      </c>
      <c r="AG30" s="78">
        <f>R35*S35</f>
        <v>0</v>
      </c>
      <c r="AH30" s="87">
        <f>Z35*Y35</f>
        <v>0</v>
      </c>
    </row>
    <row r="31" spans="2:35" ht="16.5">
      <c r="B31" s="154" t="s">
        <v>117</v>
      </c>
      <c r="C31" s="155" t="s">
        <v>122</v>
      </c>
      <c r="D31" s="48">
        <v>1</v>
      </c>
      <c r="E31" s="156">
        <f>'Prices Used in Budgets'!E22</f>
        <v>7.75</v>
      </c>
      <c r="F31" s="156"/>
      <c r="G31" s="65"/>
      <c r="H31" s="161"/>
      <c r="I31" s="154" t="s">
        <v>117</v>
      </c>
      <c r="J31" s="155" t="s">
        <v>122</v>
      </c>
      <c r="K31" s="48"/>
      <c r="L31" s="156">
        <f>'Prices Used in Budgets'!E22</f>
        <v>7.75</v>
      </c>
      <c r="M31" s="156"/>
      <c r="N31" s="65"/>
      <c r="O31" s="161"/>
      <c r="P31" s="154" t="s">
        <v>117</v>
      </c>
      <c r="Q31" s="155" t="s">
        <v>122</v>
      </c>
      <c r="R31" s="48"/>
      <c r="S31" s="156">
        <f t="shared" ref="S31:S36" si="9">L31</f>
        <v>7.75</v>
      </c>
      <c r="T31" s="156"/>
      <c r="U31" s="65"/>
      <c r="V31" s="69"/>
      <c r="W31" s="154" t="s">
        <v>117</v>
      </c>
      <c r="X31" s="155" t="s">
        <v>122</v>
      </c>
      <c r="Y31" s="48"/>
      <c r="Z31" s="156">
        <f t="shared" ref="Z31:Z36" si="10">S31</f>
        <v>7.75</v>
      </c>
      <c r="AA31" s="156"/>
      <c r="AB31" s="65"/>
      <c r="AC31" s="69"/>
      <c r="AD31" s="154" t="s">
        <v>124</v>
      </c>
      <c r="AE31" s="88">
        <f>G36</f>
        <v>0</v>
      </c>
      <c r="AF31" s="88">
        <f>N36</f>
        <v>9.25</v>
      </c>
      <c r="AG31" s="88">
        <f>U36</f>
        <v>0</v>
      </c>
      <c r="AH31" s="65">
        <f>AB36</f>
        <v>0</v>
      </c>
    </row>
    <row r="32" spans="2:35" ht="16.5">
      <c r="B32" s="154" t="s">
        <v>119</v>
      </c>
      <c r="C32" s="155" t="s">
        <v>122</v>
      </c>
      <c r="D32" s="48"/>
      <c r="E32" s="156">
        <f>'Prices Used in Budgets'!E24</f>
        <v>21</v>
      </c>
      <c r="F32" s="78"/>
      <c r="G32" s="65"/>
      <c r="H32" s="161"/>
      <c r="I32" s="154" t="s">
        <v>119</v>
      </c>
      <c r="J32" s="155" t="s">
        <v>122</v>
      </c>
      <c r="K32" s="48">
        <v>1</v>
      </c>
      <c r="L32" s="156">
        <f>'Prices Used in Budgets'!E24</f>
        <v>21</v>
      </c>
      <c r="M32" s="78"/>
      <c r="N32" s="65"/>
      <c r="O32" s="161"/>
      <c r="P32" s="154" t="s">
        <v>119</v>
      </c>
      <c r="Q32" s="155" t="s">
        <v>122</v>
      </c>
      <c r="R32" s="48"/>
      <c r="S32" s="156">
        <f t="shared" si="9"/>
        <v>21</v>
      </c>
      <c r="T32" s="156"/>
      <c r="U32" s="65"/>
      <c r="V32" s="69"/>
      <c r="W32" s="154" t="s">
        <v>119</v>
      </c>
      <c r="X32" s="155" t="s">
        <v>122</v>
      </c>
      <c r="Y32" s="48"/>
      <c r="Z32" s="156">
        <f t="shared" si="10"/>
        <v>21</v>
      </c>
      <c r="AA32" s="156"/>
      <c r="AB32" s="65"/>
      <c r="AC32" s="69"/>
      <c r="AD32" s="154" t="s">
        <v>125</v>
      </c>
      <c r="AE32" s="88">
        <f>G37</f>
        <v>0</v>
      </c>
      <c r="AF32" s="88">
        <f>N37</f>
        <v>0</v>
      </c>
      <c r="AG32" s="88">
        <f>U37</f>
        <v>0</v>
      </c>
      <c r="AH32" s="65">
        <f>AB37</f>
        <v>0</v>
      </c>
      <c r="AI32" s="173"/>
    </row>
    <row r="33" spans="2:35" ht="16.5">
      <c r="B33" s="154" t="s">
        <v>120</v>
      </c>
      <c r="C33" s="155" t="s">
        <v>126</v>
      </c>
      <c r="D33" s="85">
        <v>1300</v>
      </c>
      <c r="E33" s="156">
        <f>'Prices Used in Budgets'!E25</f>
        <v>30</v>
      </c>
      <c r="F33" s="78">
        <f>(D9+D10)*2000/D33*E33</f>
        <v>0</v>
      </c>
      <c r="G33" s="65"/>
      <c r="H33" s="161"/>
      <c r="I33" s="154" t="s">
        <v>120</v>
      </c>
      <c r="J33" s="155" t="s">
        <v>126</v>
      </c>
      <c r="K33" s="85">
        <v>1300</v>
      </c>
      <c r="L33" s="156">
        <f>'Prices Used in Budgets'!E25</f>
        <v>30</v>
      </c>
      <c r="M33" s="78">
        <f>(K9+K10)*2000/K33*L33</f>
        <v>0</v>
      </c>
      <c r="N33" s="65"/>
      <c r="O33" s="161"/>
      <c r="P33" s="154" t="s">
        <v>120</v>
      </c>
      <c r="Q33" s="155" t="s">
        <v>126</v>
      </c>
      <c r="R33" s="85">
        <v>1300</v>
      </c>
      <c r="S33" s="156">
        <f t="shared" si="9"/>
        <v>30</v>
      </c>
      <c r="T33" s="78">
        <f>(R9+R10)*2000/R33*S33</f>
        <v>161.53846153846155</v>
      </c>
      <c r="U33" s="65"/>
      <c r="V33" s="69"/>
      <c r="W33" s="154" t="s">
        <v>120</v>
      </c>
      <c r="X33" s="155" t="s">
        <v>126</v>
      </c>
      <c r="Y33" s="85">
        <v>1300</v>
      </c>
      <c r="Z33" s="156">
        <f t="shared" si="10"/>
        <v>30</v>
      </c>
      <c r="AA33" s="78">
        <f>(Y9+Y10)*2000/Y33*Z33</f>
        <v>207.69230769230771</v>
      </c>
      <c r="AB33" s="65"/>
      <c r="AC33" s="69"/>
      <c r="AD33" s="154" t="s">
        <v>127</v>
      </c>
      <c r="AE33" s="93">
        <f>G38</f>
        <v>4.1954624999999997</v>
      </c>
      <c r="AF33" s="93">
        <f>N38</f>
        <v>16.071562499999999</v>
      </c>
      <c r="AG33" s="93">
        <f>U38</f>
        <v>8.6856017596153841</v>
      </c>
      <c r="AH33" s="66">
        <f>AB38</f>
        <v>11.894173298076925</v>
      </c>
      <c r="AI33" s="127"/>
    </row>
    <row r="34" spans="2:35" ht="17.25">
      <c r="B34" s="154" t="s">
        <v>121</v>
      </c>
      <c r="C34" s="155" t="s">
        <v>122</v>
      </c>
      <c r="D34" s="48"/>
      <c r="E34" s="156">
        <f>'Prices Used in Budgets'!$E$21</f>
        <v>25</v>
      </c>
      <c r="F34" s="78"/>
      <c r="G34" s="65"/>
      <c r="H34" s="161"/>
      <c r="I34" s="154" t="s">
        <v>173</v>
      </c>
      <c r="J34" s="155" t="s">
        <v>122</v>
      </c>
      <c r="K34" s="48">
        <v>1</v>
      </c>
      <c r="L34" s="156">
        <f>'Prices Used in Budgets'!$E$21</f>
        <v>25</v>
      </c>
      <c r="M34" s="78"/>
      <c r="N34" s="65"/>
      <c r="O34" s="161"/>
      <c r="P34" s="154" t="s">
        <v>121</v>
      </c>
      <c r="Q34" s="155" t="s">
        <v>122</v>
      </c>
      <c r="R34" s="48"/>
      <c r="S34" s="156">
        <f>'Prices Used in Budgets'!$E$21</f>
        <v>25</v>
      </c>
      <c r="T34" s="78"/>
      <c r="U34" s="87"/>
      <c r="V34" s="72"/>
      <c r="W34" s="154" t="s">
        <v>121</v>
      </c>
      <c r="X34" s="155" t="s">
        <v>122</v>
      </c>
      <c r="Y34" s="48"/>
      <c r="Z34" s="156">
        <f>'Prices Used in Budgets'!$E$21</f>
        <v>25</v>
      </c>
      <c r="AA34" s="78"/>
      <c r="AB34" s="87"/>
      <c r="AC34" s="72"/>
      <c r="AD34" s="160" t="s">
        <v>129</v>
      </c>
      <c r="AE34" s="88">
        <f>SUM(AE16:AE33)</f>
        <v>112.4654625</v>
      </c>
      <c r="AF34" s="88">
        <f>SUM(AF16:AF33)</f>
        <v>430.82156250000003</v>
      </c>
      <c r="AG34" s="88">
        <f>SUM(AG16:AG33)</f>
        <v>232.83016329807694</v>
      </c>
      <c r="AH34" s="87">
        <f>SUM(AH16:AH33)</f>
        <v>318.84058099038464</v>
      </c>
      <c r="AI34" s="127"/>
    </row>
    <row r="35" spans="2:35" ht="16.5">
      <c r="B35" s="154" t="s">
        <v>123</v>
      </c>
      <c r="C35" s="155" t="s">
        <v>122</v>
      </c>
      <c r="D35" s="48"/>
      <c r="E35" s="156">
        <f>'Prices Used in Budgets'!E26</f>
        <v>25</v>
      </c>
      <c r="F35" s="78"/>
      <c r="G35" s="65"/>
      <c r="H35" s="161"/>
      <c r="I35" s="154" t="s">
        <v>123</v>
      </c>
      <c r="J35" s="155" t="s">
        <v>122</v>
      </c>
      <c r="K35" s="48"/>
      <c r="L35" s="156">
        <f>'Prices Used in Budgets'!E26</f>
        <v>25</v>
      </c>
      <c r="M35" s="78"/>
      <c r="N35" s="87"/>
      <c r="O35" s="161"/>
      <c r="P35" s="154" t="s">
        <v>123</v>
      </c>
      <c r="Q35" s="155" t="s">
        <v>122</v>
      </c>
      <c r="R35" s="48"/>
      <c r="S35" s="156">
        <f>'Prices Used in Budgets'!E26</f>
        <v>25</v>
      </c>
      <c r="T35" s="78"/>
      <c r="U35" s="87"/>
      <c r="V35" s="72"/>
      <c r="W35" s="154" t="s">
        <v>123</v>
      </c>
      <c r="X35" s="155" t="s">
        <v>122</v>
      </c>
      <c r="Y35" s="48"/>
      <c r="Z35" s="156">
        <f>'Prices Used in Budgets'!E26</f>
        <v>25</v>
      </c>
      <c r="AA35" s="78"/>
      <c r="AB35" s="87"/>
      <c r="AC35" s="51"/>
      <c r="AD35" s="160"/>
      <c r="AE35" s="90"/>
      <c r="AF35" s="90"/>
      <c r="AG35" s="90"/>
      <c r="AH35" s="81"/>
      <c r="AI35" s="127"/>
    </row>
    <row r="36" spans="2:35" ht="16.5">
      <c r="B36" s="154" t="s">
        <v>124</v>
      </c>
      <c r="C36" s="155" t="s">
        <v>74</v>
      </c>
      <c r="D36" s="48"/>
      <c r="E36" s="156">
        <f>'Prices Used in Budgets'!E27</f>
        <v>18.5</v>
      </c>
      <c r="F36" s="156"/>
      <c r="G36" s="65">
        <f>D36*E36</f>
        <v>0</v>
      </c>
      <c r="H36" s="161"/>
      <c r="I36" s="154" t="s">
        <v>124</v>
      </c>
      <c r="J36" s="155" t="s">
        <v>74</v>
      </c>
      <c r="K36" s="48">
        <v>0.5</v>
      </c>
      <c r="L36" s="156">
        <f>'Prices Used in Budgets'!E27</f>
        <v>18.5</v>
      </c>
      <c r="M36" s="156"/>
      <c r="N36" s="65">
        <f>K36*L36</f>
        <v>9.25</v>
      </c>
      <c r="O36" s="161"/>
      <c r="P36" s="154" t="s">
        <v>124</v>
      </c>
      <c r="Q36" s="155" t="s">
        <v>74</v>
      </c>
      <c r="R36" s="48"/>
      <c r="S36" s="156">
        <f t="shared" si="9"/>
        <v>18.5</v>
      </c>
      <c r="T36" s="156"/>
      <c r="U36" s="65">
        <f>R36*S36</f>
        <v>0</v>
      </c>
      <c r="V36" s="51"/>
      <c r="W36" s="154" t="s">
        <v>124</v>
      </c>
      <c r="X36" s="155" t="s">
        <v>74</v>
      </c>
      <c r="Y36" s="48"/>
      <c r="Z36" s="156">
        <f t="shared" si="10"/>
        <v>18.5</v>
      </c>
      <c r="AA36" s="156"/>
      <c r="AB36" s="65">
        <f>Y36*Z36</f>
        <v>0</v>
      </c>
      <c r="AC36" s="74"/>
      <c r="AD36" s="179" t="s">
        <v>130</v>
      </c>
      <c r="AE36" s="89">
        <f>G46</f>
        <v>12.5</v>
      </c>
      <c r="AF36" s="89">
        <f>N46</f>
        <v>50</v>
      </c>
      <c r="AG36" s="89">
        <f>U46</f>
        <v>50</v>
      </c>
      <c r="AH36" s="87">
        <f>AB46</f>
        <v>50</v>
      </c>
      <c r="AI36" s="127"/>
    </row>
    <row r="37" spans="2:35" ht="16.5">
      <c r="B37" s="154" t="s">
        <v>125</v>
      </c>
      <c r="C37" s="155"/>
      <c r="D37" s="161"/>
      <c r="E37" s="156"/>
      <c r="F37" s="156"/>
      <c r="G37" s="67"/>
      <c r="H37" s="161"/>
      <c r="I37" s="154" t="s">
        <v>125</v>
      </c>
      <c r="J37" s="155"/>
      <c r="K37" s="161"/>
      <c r="L37" s="161"/>
      <c r="M37" s="161"/>
      <c r="N37" s="67"/>
      <c r="O37" s="161"/>
      <c r="P37" s="154" t="s">
        <v>125</v>
      </c>
      <c r="Q37" s="155"/>
      <c r="R37" s="161"/>
      <c r="S37" s="161"/>
      <c r="T37" s="156"/>
      <c r="U37" s="67"/>
      <c r="V37" s="74"/>
      <c r="W37" s="154" t="s">
        <v>125</v>
      </c>
      <c r="X37" s="155"/>
      <c r="Y37" s="161"/>
      <c r="Z37" s="161"/>
      <c r="AA37" s="156"/>
      <c r="AB37" s="67">
        <v>0</v>
      </c>
      <c r="AC37" s="75"/>
      <c r="AD37" s="160"/>
      <c r="AE37" s="161"/>
      <c r="AF37" s="161"/>
      <c r="AG37" s="161"/>
      <c r="AH37" s="73"/>
      <c r="AI37" s="127"/>
    </row>
    <row r="38" spans="2:35" ht="16.5">
      <c r="B38" s="154" t="s">
        <v>127</v>
      </c>
      <c r="C38" s="155" t="s">
        <v>131</v>
      </c>
      <c r="D38" s="54"/>
      <c r="E38" s="54">
        <f>'Prices Used in Budgets'!E28</f>
        <v>7.7499999999999999E-2</v>
      </c>
      <c r="F38" s="78">
        <f>SUM(G15:G37)/2</f>
        <v>54.134999999999998</v>
      </c>
      <c r="G38" s="68">
        <f>F38*E38</f>
        <v>4.1954624999999997</v>
      </c>
      <c r="H38" s="161"/>
      <c r="I38" s="154" t="s">
        <v>127</v>
      </c>
      <c r="J38" s="155" t="s">
        <v>131</v>
      </c>
      <c r="K38" s="54"/>
      <c r="L38" s="54">
        <f>E38</f>
        <v>7.7499999999999999E-2</v>
      </c>
      <c r="M38" s="78">
        <f>SUM(N15:N37)/2</f>
        <v>207.375</v>
      </c>
      <c r="N38" s="68">
        <f>M38*L38</f>
        <v>16.071562499999999</v>
      </c>
      <c r="O38" s="161"/>
      <c r="P38" s="154" t="s">
        <v>127</v>
      </c>
      <c r="Q38" s="155" t="s">
        <v>131</v>
      </c>
      <c r="R38" s="54"/>
      <c r="S38" s="54">
        <f>L38</f>
        <v>7.7499999999999999E-2</v>
      </c>
      <c r="T38" s="183">
        <f>SUM(U15:U37)/2</f>
        <v>112.07228076923077</v>
      </c>
      <c r="U38" s="103">
        <f>T38*S38</f>
        <v>8.6856017596153841</v>
      </c>
      <c r="V38" s="75"/>
      <c r="W38" s="154" t="s">
        <v>127</v>
      </c>
      <c r="X38" s="155" t="s">
        <v>131</v>
      </c>
      <c r="Y38" s="54"/>
      <c r="Z38" s="54">
        <f>S38</f>
        <v>7.7499999999999999E-2</v>
      </c>
      <c r="AA38" s="183">
        <f>SUM(AB15:AB37)/2</f>
        <v>153.47320384615387</v>
      </c>
      <c r="AB38" s="103">
        <f>AA38*Z38</f>
        <v>11.894173298076925</v>
      </c>
      <c r="AC38" s="74"/>
      <c r="AD38" s="180" t="s">
        <v>132</v>
      </c>
      <c r="AE38" s="94">
        <f>AE34+AE36</f>
        <v>124.9654625</v>
      </c>
      <c r="AF38" s="94">
        <f t="shared" ref="AF38:AH38" si="11">AF34+AF36</f>
        <v>480.82156250000003</v>
      </c>
      <c r="AG38" s="94">
        <f t="shared" si="11"/>
        <v>282.83016329807697</v>
      </c>
      <c r="AH38" s="95">
        <f t="shared" si="11"/>
        <v>368.84058099038464</v>
      </c>
      <c r="AI38" s="127"/>
    </row>
    <row r="39" spans="2:35" ht="16.5">
      <c r="B39" s="160" t="s">
        <v>129</v>
      </c>
      <c r="C39" s="155"/>
      <c r="D39" s="161"/>
      <c r="E39" s="161"/>
      <c r="F39" s="156"/>
      <c r="G39" s="65">
        <f>SUM(G15:G38)</f>
        <v>112.4654625</v>
      </c>
      <c r="H39" s="161"/>
      <c r="I39" s="160" t="s">
        <v>129</v>
      </c>
      <c r="J39" s="155"/>
      <c r="K39" s="161"/>
      <c r="L39" s="161"/>
      <c r="M39" s="156"/>
      <c r="N39" s="65">
        <f>SUM(N15:N38)</f>
        <v>430.82156250000003</v>
      </c>
      <c r="O39" s="161"/>
      <c r="P39" s="160" t="s">
        <v>129</v>
      </c>
      <c r="Q39" s="155"/>
      <c r="R39" s="161"/>
      <c r="S39" s="161"/>
      <c r="T39" s="156"/>
      <c r="U39" s="65">
        <f>SUM(U15:U38)</f>
        <v>232.83016329807694</v>
      </c>
      <c r="V39" s="74"/>
      <c r="W39" s="160" t="s">
        <v>129</v>
      </c>
      <c r="X39" s="155"/>
      <c r="Y39" s="161"/>
      <c r="Z39" s="161"/>
      <c r="AA39" s="156"/>
      <c r="AB39" s="65">
        <f>SUM(AB15:AB38)</f>
        <v>318.84058099038464</v>
      </c>
      <c r="AC39" s="76"/>
      <c r="AD39" s="181" t="s">
        <v>133</v>
      </c>
      <c r="AE39" s="90">
        <f>AE13-AE34</f>
        <v>-112.4654625</v>
      </c>
      <c r="AF39" s="90">
        <f>AF13-AF34</f>
        <v>-378.82156250000003</v>
      </c>
      <c r="AG39" s="90">
        <f>AG13-AG34</f>
        <v>256.66983670192303</v>
      </c>
      <c r="AH39" s="92">
        <f>AH13-AH34</f>
        <v>295.65941900961536</v>
      </c>
      <c r="AI39" s="159"/>
    </row>
    <row r="40" spans="2:35" ht="16.5">
      <c r="B40" s="160"/>
      <c r="C40" s="155"/>
      <c r="D40" s="54"/>
      <c r="E40" s="54"/>
      <c r="F40" s="183"/>
      <c r="G40" s="79"/>
      <c r="H40" s="161"/>
      <c r="I40" s="160"/>
      <c r="J40" s="155"/>
      <c r="K40" s="54"/>
      <c r="L40" s="54"/>
      <c r="M40" s="183"/>
      <c r="N40" s="79"/>
      <c r="O40" s="161"/>
      <c r="P40" s="160"/>
      <c r="Q40" s="155"/>
      <c r="R40" s="54"/>
      <c r="S40" s="54"/>
      <c r="T40" s="183"/>
      <c r="U40" s="79"/>
      <c r="V40" s="76"/>
      <c r="W40" s="160"/>
      <c r="X40" s="155"/>
      <c r="Y40" s="54"/>
      <c r="Z40" s="54"/>
      <c r="AA40" s="183"/>
      <c r="AB40" s="79"/>
      <c r="AC40" s="76"/>
      <c r="AD40" s="184" t="s">
        <v>134</v>
      </c>
      <c r="AE40" s="96">
        <f>AE13-AE38</f>
        <v>-124.9654625</v>
      </c>
      <c r="AF40" s="96">
        <f>AF13-AF38</f>
        <v>-428.82156250000003</v>
      </c>
      <c r="AG40" s="96">
        <f>AG13-AG38</f>
        <v>206.66983670192303</v>
      </c>
      <c r="AH40" s="91">
        <f>AH13-AH38</f>
        <v>245.65941900961536</v>
      </c>
      <c r="AI40" s="127"/>
    </row>
    <row r="41" spans="2:35" ht="16.5">
      <c r="B41" s="185" t="s">
        <v>130</v>
      </c>
      <c r="C41" s="155"/>
      <c r="D41" s="54"/>
      <c r="E41" s="54"/>
      <c r="F41" s="183"/>
      <c r="G41" s="79"/>
      <c r="H41" s="161"/>
      <c r="I41" s="185" t="s">
        <v>130</v>
      </c>
      <c r="J41" s="161"/>
      <c r="K41" s="54"/>
      <c r="L41" s="54"/>
      <c r="M41" s="183"/>
      <c r="N41" s="79"/>
      <c r="O41" s="161"/>
      <c r="P41" s="185" t="s">
        <v>130</v>
      </c>
      <c r="Q41" s="155"/>
      <c r="R41" s="54"/>
      <c r="S41" s="54"/>
      <c r="T41" s="183"/>
      <c r="U41" s="79"/>
      <c r="V41" s="76"/>
      <c r="W41" s="185" t="s">
        <v>130</v>
      </c>
      <c r="X41" s="155"/>
      <c r="Y41" s="54"/>
      <c r="Z41" s="54"/>
      <c r="AA41" s="183"/>
      <c r="AB41" s="79"/>
      <c r="AC41" s="75"/>
      <c r="AD41" s="161"/>
      <c r="AE41" s="161"/>
      <c r="AF41" s="75"/>
      <c r="AG41" s="75"/>
      <c r="AH41" s="75"/>
      <c r="AI41" s="186"/>
    </row>
    <row r="42" spans="2:35" ht="16.5">
      <c r="B42" s="154" t="s">
        <v>135</v>
      </c>
      <c r="C42" s="155"/>
      <c r="D42" s="54"/>
      <c r="E42" s="161"/>
      <c r="F42" s="183"/>
      <c r="G42" s="80"/>
      <c r="H42" s="161"/>
      <c r="I42" s="154" t="s">
        <v>135</v>
      </c>
      <c r="J42" s="161"/>
      <c r="K42" s="54"/>
      <c r="L42" s="161"/>
      <c r="M42" s="183"/>
      <c r="N42" s="80"/>
      <c r="O42" s="161"/>
      <c r="P42" s="154" t="s">
        <v>135</v>
      </c>
      <c r="Q42" s="155"/>
      <c r="R42" s="54"/>
      <c r="S42" s="161"/>
      <c r="T42" s="183"/>
      <c r="U42" s="80"/>
      <c r="V42" s="75"/>
      <c r="W42" s="154" t="s">
        <v>135</v>
      </c>
      <c r="X42" s="155"/>
      <c r="Y42" s="54"/>
      <c r="Z42" s="161"/>
      <c r="AA42" s="183"/>
      <c r="AB42" s="80">
        <v>0</v>
      </c>
      <c r="AC42" s="75"/>
      <c r="AD42" s="161"/>
      <c r="AE42" s="161"/>
      <c r="AF42" s="75"/>
      <c r="AG42" s="75"/>
      <c r="AH42" s="75"/>
      <c r="AI42" s="127"/>
    </row>
    <row r="43" spans="2:35" ht="16.5">
      <c r="B43" s="154" t="s">
        <v>136</v>
      </c>
      <c r="C43" s="161"/>
      <c r="D43" s="54"/>
      <c r="E43" s="161"/>
      <c r="F43" s="183"/>
      <c r="G43" s="80"/>
      <c r="H43" s="161"/>
      <c r="I43" s="154" t="s">
        <v>136</v>
      </c>
      <c r="J43" s="161"/>
      <c r="K43" s="54"/>
      <c r="L43" s="161"/>
      <c r="M43" s="183"/>
      <c r="N43" s="80"/>
      <c r="O43" s="161"/>
      <c r="P43" s="154" t="s">
        <v>136</v>
      </c>
      <c r="Q43" s="161"/>
      <c r="R43" s="54"/>
      <c r="S43" s="161"/>
      <c r="T43" s="183"/>
      <c r="U43" s="80"/>
      <c r="V43" s="75"/>
      <c r="W43" s="154" t="s">
        <v>136</v>
      </c>
      <c r="X43" s="155"/>
      <c r="Y43" s="54"/>
      <c r="Z43" s="161"/>
      <c r="AA43" s="183"/>
      <c r="AB43" s="80">
        <v>0</v>
      </c>
      <c r="AC43" s="75"/>
      <c r="AD43" s="123"/>
      <c r="AE43" s="161"/>
      <c r="AF43" s="75"/>
      <c r="AG43" s="75"/>
      <c r="AH43" s="75"/>
      <c r="AI43" s="127"/>
    </row>
    <row r="44" spans="2:35" ht="16.5">
      <c r="B44" s="154" t="s">
        <v>137</v>
      </c>
      <c r="C44" s="161"/>
      <c r="D44" s="54"/>
      <c r="E44" s="161"/>
      <c r="F44" s="183"/>
      <c r="G44" s="80"/>
      <c r="H44" s="161"/>
      <c r="I44" s="154" t="s">
        <v>137</v>
      </c>
      <c r="J44" s="161"/>
      <c r="K44" s="54"/>
      <c r="L44" s="161"/>
      <c r="M44" s="183"/>
      <c r="N44" s="80"/>
      <c r="O44" s="161"/>
      <c r="P44" s="154" t="s">
        <v>137</v>
      </c>
      <c r="Q44" s="161"/>
      <c r="R44" s="54"/>
      <c r="S44" s="161"/>
      <c r="T44" s="183"/>
      <c r="U44" s="80"/>
      <c r="V44" s="75"/>
      <c r="W44" s="154" t="s">
        <v>137</v>
      </c>
      <c r="X44" s="155"/>
      <c r="Y44" s="54"/>
      <c r="Z44" s="161"/>
      <c r="AA44" s="183"/>
      <c r="AB44" s="80">
        <v>0</v>
      </c>
      <c r="AC44" s="75"/>
      <c r="AD44" s="161"/>
      <c r="AE44" s="123"/>
      <c r="AF44" s="161"/>
      <c r="AG44" s="161"/>
      <c r="AH44" s="161"/>
      <c r="AI44" s="127"/>
    </row>
    <row r="45" spans="2:35" ht="16.5">
      <c r="B45" s="154" t="s">
        <v>138</v>
      </c>
      <c r="C45" s="161"/>
      <c r="D45" s="54"/>
      <c r="E45" s="161"/>
      <c r="F45" s="183"/>
      <c r="G45" s="68">
        <f>'Prices Used in Budgets'!E30/4</f>
        <v>12.5</v>
      </c>
      <c r="H45" s="161"/>
      <c r="I45" s="154" t="s">
        <v>138</v>
      </c>
      <c r="J45" s="161"/>
      <c r="K45" s="54"/>
      <c r="L45" s="161"/>
      <c r="M45" s="183"/>
      <c r="N45" s="68">
        <f>'Prices Used in Budgets'!E30</f>
        <v>50</v>
      </c>
      <c r="O45" s="161"/>
      <c r="P45" s="154" t="s">
        <v>138</v>
      </c>
      <c r="Q45" s="161"/>
      <c r="R45" s="54"/>
      <c r="S45" s="161"/>
      <c r="T45" s="183"/>
      <c r="U45" s="68">
        <f>N45</f>
        <v>50</v>
      </c>
      <c r="V45" s="75"/>
      <c r="W45" s="154" t="s">
        <v>138</v>
      </c>
      <c r="X45" s="161"/>
      <c r="Y45" s="54"/>
      <c r="Z45" s="161"/>
      <c r="AA45" s="183"/>
      <c r="AB45" s="68">
        <f>U45</f>
        <v>50</v>
      </c>
      <c r="AC45" s="75"/>
      <c r="AD45" s="161"/>
      <c r="AE45" s="161"/>
      <c r="AF45" s="161"/>
      <c r="AG45" s="161"/>
      <c r="AH45" s="161"/>
      <c r="AI45" s="127"/>
    </row>
    <row r="46" spans="2:35" ht="16.5">
      <c r="B46" s="160" t="s">
        <v>139</v>
      </c>
      <c r="C46" s="161"/>
      <c r="D46" s="54"/>
      <c r="E46" s="54"/>
      <c r="F46" s="183"/>
      <c r="G46" s="81">
        <f>SUM(G42:G45)</f>
        <v>12.5</v>
      </c>
      <c r="H46" s="161"/>
      <c r="I46" s="160" t="s">
        <v>139</v>
      </c>
      <c r="J46" s="161"/>
      <c r="K46" s="54"/>
      <c r="L46" s="54"/>
      <c r="M46" s="183"/>
      <c r="N46" s="81">
        <f>SUM(N42:N45)</f>
        <v>50</v>
      </c>
      <c r="O46" s="161"/>
      <c r="P46" s="160" t="s">
        <v>139</v>
      </c>
      <c r="Q46" s="161"/>
      <c r="R46" s="54"/>
      <c r="S46" s="54"/>
      <c r="T46" s="183"/>
      <c r="U46" s="81">
        <f>SUM(U42:U45)</f>
        <v>50</v>
      </c>
      <c r="V46" s="102"/>
      <c r="W46" s="160" t="s">
        <v>139</v>
      </c>
      <c r="X46" s="161"/>
      <c r="Y46" s="54"/>
      <c r="Z46" s="54"/>
      <c r="AA46" s="183"/>
      <c r="AB46" s="81">
        <f>SUM(AB42:AB45)</f>
        <v>50</v>
      </c>
      <c r="AC46" s="161"/>
      <c r="AD46" s="161"/>
      <c r="AE46" s="161"/>
      <c r="AF46" s="161"/>
      <c r="AG46" s="161"/>
      <c r="AH46" s="161"/>
      <c r="AI46" s="127"/>
    </row>
    <row r="47" spans="2:35" ht="16.5">
      <c r="B47" s="181"/>
      <c r="C47" s="161"/>
      <c r="D47" s="54"/>
      <c r="E47" s="54"/>
      <c r="F47" s="183"/>
      <c r="G47" s="81"/>
      <c r="H47" s="161"/>
      <c r="I47" s="160"/>
      <c r="J47" s="161"/>
      <c r="K47" s="54"/>
      <c r="L47" s="54"/>
      <c r="M47" s="183"/>
      <c r="N47" s="81"/>
      <c r="O47" s="161"/>
      <c r="P47" s="160"/>
      <c r="Q47" s="161"/>
      <c r="R47" s="54"/>
      <c r="S47" s="54"/>
      <c r="T47" s="182"/>
      <c r="U47" s="56"/>
      <c r="V47" s="102"/>
      <c r="W47" s="154"/>
      <c r="X47" s="161"/>
      <c r="Y47" s="54"/>
      <c r="Z47" s="54"/>
      <c r="AA47" s="182"/>
      <c r="AB47" s="56"/>
      <c r="AC47" s="161"/>
      <c r="AD47" s="161"/>
      <c r="AE47" s="161"/>
      <c r="AF47" s="161"/>
      <c r="AG47" s="161"/>
      <c r="AH47" s="161"/>
      <c r="AI47" s="127"/>
    </row>
    <row r="48" spans="2:35" ht="16.5">
      <c r="B48" s="187"/>
      <c r="C48" s="188"/>
      <c r="D48" s="57"/>
      <c r="E48" s="189" t="s">
        <v>140</v>
      </c>
      <c r="F48" s="210" t="s">
        <v>101</v>
      </c>
      <c r="G48" s="211"/>
      <c r="H48" s="161"/>
      <c r="I48" s="187"/>
      <c r="J48" s="188"/>
      <c r="K48" s="57"/>
      <c r="L48" s="189" t="s">
        <v>140</v>
      </c>
      <c r="M48" s="189" t="s">
        <v>101</v>
      </c>
      <c r="N48" s="191"/>
      <c r="O48" s="161"/>
      <c r="P48" s="187"/>
      <c r="Q48" s="188"/>
      <c r="R48" s="57"/>
      <c r="S48" s="189" t="s">
        <v>140</v>
      </c>
      <c r="T48" s="189" t="s">
        <v>101</v>
      </c>
      <c r="U48" s="191"/>
      <c r="V48" s="161"/>
      <c r="W48" s="187"/>
      <c r="X48" s="188"/>
      <c r="Y48" s="57"/>
      <c r="Z48" s="189" t="s">
        <v>140</v>
      </c>
      <c r="AA48" s="189" t="s">
        <v>101</v>
      </c>
      <c r="AB48" s="191"/>
      <c r="AC48" s="161"/>
      <c r="AD48" s="161"/>
      <c r="AE48" s="161"/>
      <c r="AF48" s="161"/>
      <c r="AG48" s="161"/>
      <c r="AH48" s="161"/>
      <c r="AI48" s="127"/>
    </row>
    <row r="49" spans="2:35" ht="16.5">
      <c r="B49" s="169"/>
      <c r="C49" s="192" t="s">
        <v>132</v>
      </c>
      <c r="D49" s="171"/>
      <c r="E49" s="58" t="str">
        <f>IF(G12=0,"",(G39+G46)/(SUM(D9:D10,(D11*0.4))))</f>
        <v/>
      </c>
      <c r="F49" s="82">
        <f>SUM(G39,G46)</f>
        <v>124.9654625</v>
      </c>
      <c r="G49" s="195"/>
      <c r="H49" s="161"/>
      <c r="I49" s="169"/>
      <c r="J49" s="192" t="s">
        <v>132</v>
      </c>
      <c r="K49" s="171"/>
      <c r="L49" s="82">
        <f>(N39+N46)/(SUM(K9:K10,(K11*0.4)))</f>
        <v>601.02695312499998</v>
      </c>
      <c r="M49" s="82">
        <f>SUM(N39,N46)</f>
        <v>480.82156250000003</v>
      </c>
      <c r="N49" s="212"/>
      <c r="O49" s="161"/>
      <c r="P49" s="169"/>
      <c r="Q49" s="192" t="s">
        <v>132</v>
      </c>
      <c r="R49" s="171"/>
      <c r="S49" s="82">
        <f>(U39+U46)/(SUM(R9:R10,(R11*0.4)))</f>
        <v>65.77445658094814</v>
      </c>
      <c r="T49" s="82">
        <f>SUM(U39,U46)</f>
        <v>282.83016329807697</v>
      </c>
      <c r="U49" s="212"/>
      <c r="V49" s="161"/>
      <c r="W49" s="169"/>
      <c r="X49" s="192" t="s">
        <v>132</v>
      </c>
      <c r="Y49" s="171"/>
      <c r="Z49" s="82">
        <f>(AB39+AB46)/(SUM(Y9:Y10,(Y11*0.4)))</f>
        <v>69.592562451015965</v>
      </c>
      <c r="AA49" s="82">
        <f>SUM(AB39,AB46)</f>
        <v>368.84058099038464</v>
      </c>
      <c r="AB49" s="212"/>
      <c r="AC49" s="161"/>
      <c r="AD49" s="161"/>
      <c r="AE49" s="161"/>
      <c r="AF49" s="161"/>
      <c r="AG49" s="161"/>
      <c r="AH49" s="161"/>
    </row>
    <row r="50" spans="2:35" ht="16.5">
      <c r="B50" s="168"/>
      <c r="C50" s="181" t="s">
        <v>133</v>
      </c>
      <c r="D50" s="161"/>
      <c r="E50" s="51" t="str">
        <f>IF(G12=0,"",(G12-G39)/SUM(D9:D10,D11*0.4))</f>
        <v/>
      </c>
      <c r="F50" s="83">
        <f>G12-G39</f>
        <v>-112.4654625</v>
      </c>
      <c r="G50" s="174"/>
      <c r="H50" s="161"/>
      <c r="I50" s="168"/>
      <c r="J50" s="181" t="s">
        <v>133</v>
      </c>
      <c r="K50" s="161"/>
      <c r="L50" s="83">
        <f>(N12-N39)/SUM(K9:K10,K11*0.4)</f>
        <v>-473.52695312500003</v>
      </c>
      <c r="M50" s="83">
        <f>N12-N39</f>
        <v>-378.82156250000003</v>
      </c>
      <c r="N50" s="214"/>
      <c r="O50" s="161"/>
      <c r="P50" s="168"/>
      <c r="Q50" s="181" t="s">
        <v>133</v>
      </c>
      <c r="R50" s="161"/>
      <c r="S50" s="83">
        <f>(U12-U39)/SUM(R9:R10,R11*0.4)</f>
        <v>59.690659698121635</v>
      </c>
      <c r="T50" s="83">
        <f>U12-U39</f>
        <v>256.66983670192303</v>
      </c>
      <c r="U50" s="214"/>
      <c r="V50" s="161"/>
      <c r="W50" s="168"/>
      <c r="X50" s="181" t="s">
        <v>133</v>
      </c>
      <c r="Y50" s="161"/>
      <c r="Z50" s="83">
        <f>(AB12-AB39)/SUM(Y9:Y10,Y11*0.4)</f>
        <v>55.784796039550073</v>
      </c>
      <c r="AA50" s="83">
        <f>AB12-AB39</f>
        <v>295.65941900961536</v>
      </c>
      <c r="AB50" s="214"/>
      <c r="AC50" s="161"/>
      <c r="AD50" s="161"/>
      <c r="AE50" s="161"/>
      <c r="AF50" s="161"/>
      <c r="AG50" s="161"/>
      <c r="AH50" s="161"/>
    </row>
    <row r="51" spans="2:35" ht="16.5">
      <c r="B51" s="196"/>
      <c r="C51" s="184" t="s">
        <v>134</v>
      </c>
      <c r="D51" s="165"/>
      <c r="E51" s="59" t="str">
        <f>IF(G12=0,"",(G12-G39-G46)/SUM(D9:D10,D11*0.4))</f>
        <v/>
      </c>
      <c r="F51" s="84">
        <f>G12-F49</f>
        <v>-124.9654625</v>
      </c>
      <c r="G51" s="199"/>
      <c r="H51" s="161"/>
      <c r="I51" s="196"/>
      <c r="J51" s="184" t="s">
        <v>134</v>
      </c>
      <c r="K51" s="165"/>
      <c r="L51" s="84">
        <f>(N12-N39-N46)/SUM(K9:K10,K11*0.4)</f>
        <v>-536.02695312499998</v>
      </c>
      <c r="M51" s="84">
        <f>N12-M49</f>
        <v>-428.82156250000003</v>
      </c>
      <c r="N51" s="216"/>
      <c r="O51" s="161"/>
      <c r="P51" s="196"/>
      <c r="Q51" s="184" t="s">
        <v>134</v>
      </c>
      <c r="R51" s="165"/>
      <c r="S51" s="84">
        <f>(U12-U39-U46)/SUM(R9:R10,R11*0.4)</f>
        <v>48.06275272137745</v>
      </c>
      <c r="T51" s="84">
        <f>U12-T49</f>
        <v>206.66983670192303</v>
      </c>
      <c r="U51" s="216"/>
      <c r="V51" s="161"/>
      <c r="W51" s="196"/>
      <c r="X51" s="184" t="s">
        <v>134</v>
      </c>
      <c r="Y51" s="165"/>
      <c r="Z51" s="84">
        <f>(AB12-AB39-AB46)/SUM(Y9:Y10,Y11*0.4)</f>
        <v>46.350833775399124</v>
      </c>
      <c r="AA51" s="84">
        <f>AB12-AA49</f>
        <v>245.65941900961536</v>
      </c>
      <c r="AB51" s="216"/>
      <c r="AC51" s="161"/>
      <c r="AD51" s="161"/>
      <c r="AE51" s="161"/>
      <c r="AF51" s="161"/>
      <c r="AG51" s="161"/>
      <c r="AH51" s="161"/>
    </row>
    <row r="52" spans="2:35">
      <c r="I52" s="200" t="s">
        <v>142</v>
      </c>
      <c r="K52" s="43"/>
      <c r="L52" s="43"/>
      <c r="P52" s="200" t="s">
        <v>142</v>
      </c>
      <c r="W52" s="200" t="s">
        <v>142</v>
      </c>
    </row>
    <row r="53" spans="2:35">
      <c r="I53" s="200" t="s">
        <v>174</v>
      </c>
      <c r="K53" s="43"/>
      <c r="L53" s="43"/>
      <c r="P53" s="200" t="s">
        <v>144</v>
      </c>
      <c r="W53" s="200" t="s">
        <v>144</v>
      </c>
    </row>
    <row r="55" spans="2:35">
      <c r="K55" s="43"/>
      <c r="L55" s="43"/>
    </row>
    <row r="56" spans="2:35">
      <c r="I56" s="127"/>
      <c r="J56" s="159"/>
      <c r="K56" s="47"/>
      <c r="L56" s="43"/>
      <c r="M56" s="159"/>
      <c r="N56" s="159"/>
      <c r="AC56" s="159"/>
      <c r="AI56" s="159"/>
    </row>
    <row r="57" spans="2:35" s="159" customFormat="1">
      <c r="B57" s="128"/>
      <c r="C57" s="128"/>
      <c r="D57" s="128"/>
      <c r="E57" s="128"/>
      <c r="F57" s="128"/>
      <c r="G57" s="128"/>
      <c r="H57" s="128"/>
      <c r="I57" s="26"/>
      <c r="J57" s="201"/>
      <c r="K57" s="201"/>
      <c r="L57" s="202"/>
      <c r="M57" s="128"/>
      <c r="N57" s="128"/>
      <c r="O57" s="128"/>
      <c r="P57" s="128"/>
      <c r="Q57" s="128"/>
      <c r="R57" s="128"/>
      <c r="S57" s="128"/>
      <c r="T57" s="128"/>
      <c r="U57" s="128"/>
      <c r="V57" s="128"/>
      <c r="W57" s="128"/>
      <c r="X57" s="128"/>
      <c r="Y57" s="128"/>
      <c r="Z57" s="128"/>
      <c r="AA57" s="128"/>
      <c r="AC57" s="128"/>
      <c r="AD57" s="128"/>
      <c r="AE57" s="128"/>
      <c r="AF57" s="128"/>
      <c r="AG57" s="128"/>
      <c r="AH57" s="128"/>
      <c r="AI57" s="128"/>
    </row>
    <row r="58" spans="2:35">
      <c r="I58" s="26"/>
      <c r="J58" s="47"/>
      <c r="K58" s="159"/>
      <c r="L58" s="159"/>
      <c r="M58" s="202"/>
      <c r="N58" s="202"/>
      <c r="O58" s="159"/>
      <c r="P58" s="159"/>
      <c r="Q58" s="159"/>
      <c r="R58" s="159"/>
      <c r="S58" s="159"/>
      <c r="T58" s="159"/>
      <c r="U58" s="159"/>
      <c r="V58" s="159"/>
      <c r="W58" s="159"/>
      <c r="X58" s="159"/>
      <c r="Y58" s="159"/>
      <c r="Z58" s="159"/>
      <c r="AA58" s="159"/>
      <c r="AF58" s="159"/>
      <c r="AG58" s="159"/>
      <c r="AH58" s="159"/>
    </row>
    <row r="60" spans="2:35">
      <c r="B60" s="122"/>
      <c r="C60" s="122"/>
      <c r="D60" s="122"/>
      <c r="E60" s="122"/>
      <c r="F60" s="122"/>
      <c r="G60" s="130"/>
      <c r="I60" s="159"/>
      <c r="M60" s="47"/>
      <c r="N60" s="47"/>
    </row>
    <row r="61" spans="2:35">
      <c r="B61" s="122"/>
      <c r="C61" s="122"/>
      <c r="D61" s="122"/>
      <c r="E61" s="122"/>
      <c r="F61" s="122"/>
      <c r="G61" s="122"/>
      <c r="I61" s="127"/>
      <c r="K61" s="44"/>
      <c r="L61" s="122"/>
      <c r="M61" s="133"/>
      <c r="N61" s="133"/>
    </row>
    <row r="62" spans="2:35">
      <c r="B62" s="122"/>
      <c r="C62" s="122"/>
      <c r="D62" s="122"/>
      <c r="E62" s="122"/>
      <c r="F62" s="122"/>
      <c r="G62" s="122"/>
      <c r="I62" s="186"/>
      <c r="K62" s="44"/>
      <c r="L62" s="122"/>
      <c r="M62" s="133"/>
      <c r="N62" s="133"/>
    </row>
    <row r="63" spans="2:35">
      <c r="B63" s="122"/>
      <c r="C63" s="201"/>
      <c r="D63" s="122"/>
      <c r="E63" s="130"/>
      <c r="F63" s="130"/>
      <c r="G63" s="122"/>
      <c r="I63" s="26"/>
      <c r="K63" s="44"/>
      <c r="L63" s="122"/>
      <c r="M63" s="122"/>
      <c r="N63" s="122"/>
    </row>
    <row r="64" spans="2:35">
      <c r="B64" s="122"/>
      <c r="C64" s="201"/>
      <c r="D64" s="122"/>
      <c r="E64" s="130"/>
      <c r="F64" s="130"/>
      <c r="G64" s="130"/>
      <c r="I64" s="26"/>
      <c r="K64" s="44"/>
      <c r="L64" s="122"/>
      <c r="M64" s="122"/>
      <c r="N64" s="122"/>
    </row>
    <row r="65" spans="7:14">
      <c r="G65" s="130"/>
      <c r="I65" s="26"/>
      <c r="K65" s="44"/>
      <c r="L65" s="122"/>
      <c r="M65" s="122"/>
      <c r="N65" s="122"/>
    </row>
    <row r="66" spans="7:14">
      <c r="I66" s="26"/>
      <c r="K66" s="44"/>
      <c r="L66" s="122"/>
      <c r="M66" s="133"/>
      <c r="N66" s="133"/>
    </row>
    <row r="67" spans="7:14">
      <c r="I67" s="127"/>
      <c r="K67" s="44"/>
      <c r="L67" s="122"/>
      <c r="M67" s="122"/>
      <c r="N67" s="122"/>
    </row>
    <row r="68" spans="7:14">
      <c r="I68" s="173"/>
      <c r="K68" s="44"/>
      <c r="L68" s="122"/>
      <c r="M68" s="46"/>
      <c r="N68" s="46"/>
    </row>
    <row r="70" spans="7:14">
      <c r="I70" s="159"/>
      <c r="M70" s="47"/>
      <c r="N70" s="47"/>
    </row>
    <row r="89" spans="8:14">
      <c r="H89" s="159"/>
    </row>
    <row r="94" spans="8:14">
      <c r="I94" s="159"/>
      <c r="J94" s="159"/>
      <c r="K94" s="159"/>
      <c r="L94" s="159"/>
      <c r="M94" s="159"/>
      <c r="N94" s="159"/>
    </row>
  </sheetData>
  <sheetProtection sheet="1" objects="1" scenarios="1"/>
  <protectedRanges>
    <protectedRange algorithmName="SHA-512" hashValue="tB7os3uymNmRWrw2Zp9bBs8FfBTWS1ypsCBmNgzB6WNzQsjE3AcqPj2RGXzOoGnhYttavSwMiUIwiEbcyF8yzw==" saltValue="VhIhAO7qVykFl0IYTHtqBg==" spinCount="100000" sqref="B16:B19" name="Year 1_5"/>
    <protectedRange algorithmName="SHA-512" hashValue="tB7os3uymNmRWrw2Zp9bBs8FfBTWS1ypsCBmNgzB6WNzQsjE3AcqPj2RGXzOoGnhYttavSwMiUIwiEbcyF8yzw==" saltValue="VhIhAO7qVykFl0IYTHtqBg==" spinCount="100000" sqref="I16:I19" name="Year 1_5_1"/>
    <protectedRange algorithmName="SHA-512" hashValue="tB7os3uymNmRWrw2Zp9bBs8FfBTWS1ypsCBmNgzB6WNzQsjE3AcqPj2RGXzOoGnhYttavSwMiUIwiEbcyF8yzw==" saltValue="VhIhAO7qVykFl0IYTHtqBg==" spinCount="100000" sqref="P16:P19" name="Year 1_5_2"/>
    <protectedRange algorithmName="SHA-512" hashValue="tB7os3uymNmRWrw2Zp9bBs8FfBTWS1ypsCBmNgzB6WNzQsjE3AcqPj2RGXzOoGnhYttavSwMiUIwiEbcyF8yzw==" saltValue="VhIhAO7qVykFl0IYTHtqBg==" spinCount="100000" sqref="W16:W19" name="Year 1_5_3"/>
    <protectedRange algorithmName="SHA-512" hashValue="tB7os3uymNmRWrw2Zp9bBs8FfBTWS1ypsCBmNgzB6WNzQsjE3AcqPj2RGXzOoGnhYttavSwMiUIwiEbcyF8yzw==" saltValue="VhIhAO7qVykFl0IYTHtqBg==" spinCount="100000" sqref="B27:B28" name="Year 1_4"/>
    <protectedRange algorithmName="SHA-512" hashValue="tB7os3uymNmRWrw2Zp9bBs8FfBTWS1ypsCBmNgzB6WNzQsjE3AcqPj2RGXzOoGnhYttavSwMiUIwiEbcyF8yzw==" saltValue="VhIhAO7qVykFl0IYTHtqBg==" spinCount="100000" sqref="I27:I28" name="Year 1_6"/>
    <protectedRange algorithmName="SHA-512" hashValue="tB7os3uymNmRWrw2Zp9bBs8FfBTWS1ypsCBmNgzB6WNzQsjE3AcqPj2RGXzOoGnhYttavSwMiUIwiEbcyF8yzw==" saltValue="VhIhAO7qVykFl0IYTHtqBg==" spinCount="100000" sqref="P27:P28" name="Year 1_7"/>
    <protectedRange algorithmName="SHA-512" hashValue="tB7os3uymNmRWrw2Zp9bBs8FfBTWS1ypsCBmNgzB6WNzQsjE3AcqPj2RGXzOoGnhYttavSwMiUIwiEbcyF8yzw==" saltValue="VhIhAO7qVykFl0IYTHtqBg==" spinCount="100000" sqref="W27:W28" name="Year 1_8"/>
    <protectedRange algorithmName="SHA-512" hashValue="tB7os3uymNmRWrw2Zp9bBs8FfBTWS1ypsCBmNgzB6WNzQsjE3AcqPj2RGXzOoGnhYttavSwMiUIwiEbcyF8yzw==" saltValue="VhIhAO7qVykFl0IYTHtqBg==" spinCount="100000" sqref="E16:E19 E27:E28 L16:L19 L27:L28 S16:S19 S27:S28 Z16:Z19 Z27:Z28" name="Year 1_3_1"/>
  </protectedRanges>
  <mergeCells count="16">
    <mergeCell ref="AD5:AH5"/>
    <mergeCell ref="B4:G4"/>
    <mergeCell ref="I4:N4"/>
    <mergeCell ref="P4:U4"/>
    <mergeCell ref="W4:AB4"/>
    <mergeCell ref="AD4:AH4"/>
    <mergeCell ref="AD7:AD8"/>
    <mergeCell ref="AE7:AE8"/>
    <mergeCell ref="AF7:AF8"/>
    <mergeCell ref="AG7:AG8"/>
    <mergeCell ref="AH7:AH8"/>
    <mergeCell ref="B6:G6"/>
    <mergeCell ref="I6:N6"/>
    <mergeCell ref="P6:U6"/>
    <mergeCell ref="W6:AB6"/>
    <mergeCell ref="AD6:AH6"/>
  </mergeCells>
  <pageMargins left="0.7" right="0.7" top="0.75" bottom="0.75" header="0.3" footer="0.3"/>
  <pageSetup scale="85" orientation="portrait" r:id="rId1"/>
  <ignoredErrors>
    <ignoredError sqref="E34:E35 L34:L35 S34:S35 Z34:Z35" unlockedFormula="1"/>
    <ignoredError sqref="U29"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EF2BD3F-A4E1-44AE-92C1-97C558AAE245}">
          <x14:formula1>
            <xm:f>'Prices Used in Budgets'!$C$6:$C$12</xm:f>
          </x14:formula1>
          <xm:sqref>W16:W19 B16:B19 I16:I19 P16:P19</xm:sqref>
        </x14:dataValidation>
        <x14:dataValidation type="list" allowBlank="1" showInputMessage="1" showErrorMessage="1" xr:uid="{C9A6E63D-9D5F-4B13-BBE8-CA46D23C9058}">
          <x14:formula1>
            <xm:f>'Prices Used in Budgets'!$C$18:$C$20</xm:f>
          </x14:formula1>
          <xm:sqref>W27:W28 P27:P28 I27:I28 B27:B28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995914E1A9804181E196FA66AF5914" ma:contentTypeVersion="21" ma:contentTypeDescription="Create a new document." ma:contentTypeScope="" ma:versionID="d40ddeb8c9f1a288ffe334693a6f69ae">
  <xsd:schema xmlns:xsd="http://www.w3.org/2001/XMLSchema" xmlns:xs="http://www.w3.org/2001/XMLSchema" xmlns:p="http://schemas.microsoft.com/office/2006/metadata/properties" xmlns:ns2="9f608c11-4ccd-421c-a88d-29e29a7a365f" xmlns:ns3="7bd0c97a-79aa-4cc6-bd7d-1cd468b1e455" targetNamespace="http://schemas.microsoft.com/office/2006/metadata/properties" ma:root="true" ma:fieldsID="3b654d10c8172c95283ce976847cab81" ns2:_="" ns3:_="">
    <xsd:import namespace="9f608c11-4ccd-421c-a88d-29e29a7a365f"/>
    <xsd:import namespace="7bd0c97a-79aa-4cc6-bd7d-1cd468b1e4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ast_x0020_update" minOccurs="0"/>
                <xsd:element ref="ns2:MediaServiceLocation" minOccurs="0"/>
                <xsd:element ref="ns2:Da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08c11-4ccd-421c-a88d-29e29a7a3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ast_x0020_update" ma:index="19" nillable="true" ma:displayName="last update" ma:format="DateOnly" ma:internalName="last_x0020_update">
      <xsd:simpleType>
        <xsd:restriction base="dms:DateTime"/>
      </xsd:simpleType>
    </xsd:element>
    <xsd:element name="MediaServiceLocation" ma:index="20" nillable="true" ma:displayName="Location" ma:internalName="MediaServiceLocation" ma:readOnly="true">
      <xsd:simpleType>
        <xsd:restriction base="dms:Text"/>
      </xsd:simpleType>
    </xsd:element>
    <xsd:element name="Date" ma:index="21" nillable="true" ma:displayName="Date" ma:format="DateOnly" ma:internalName="Date">
      <xsd:simpleType>
        <xsd:restriction base="dms:DateTime"/>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d0c97a-79aa-4cc6-bd7d-1cd468b1e4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1755391-8c5a-49fe-93a6-be9ca737bd28}" ma:internalName="TaxCatchAll" ma:showField="CatchAllData" ma:web="7bd0c97a-79aa-4cc6-bd7d-1cd468b1e4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9f608c11-4ccd-421c-a88d-29e29a7a365f" xsi:nil="true"/>
    <lcf76f155ced4ddcb4097134ff3c332f xmlns="9f608c11-4ccd-421c-a88d-29e29a7a365f">
      <Terms xmlns="http://schemas.microsoft.com/office/infopath/2007/PartnerControls"/>
    </lcf76f155ced4ddcb4097134ff3c332f>
    <TaxCatchAll xmlns="7bd0c97a-79aa-4cc6-bd7d-1cd468b1e455" xsi:nil="true"/>
    <last_x0020_update xmlns="9f608c11-4ccd-421c-a88d-29e29a7a365f" xsi:nil="true"/>
  </documentManagement>
</p:properties>
</file>

<file path=customXml/itemProps1.xml><?xml version="1.0" encoding="utf-8"?>
<ds:datastoreItem xmlns:ds="http://schemas.openxmlformats.org/officeDocument/2006/customXml" ds:itemID="{44F02640-D344-48C2-B365-D18B338ACD1C}"/>
</file>

<file path=customXml/itemProps2.xml><?xml version="1.0" encoding="utf-8"?>
<ds:datastoreItem xmlns:ds="http://schemas.openxmlformats.org/officeDocument/2006/customXml" ds:itemID="{E4650D26-0BD5-49AE-A665-7C37AAB27C8A}"/>
</file>

<file path=customXml/itemProps3.xml><?xml version="1.0" encoding="utf-8"?>
<ds:datastoreItem xmlns:ds="http://schemas.openxmlformats.org/officeDocument/2006/customXml" ds:itemID="{565E1FBE-2766-4798-B678-E3FFD705EB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vt:lpstr>
      <vt:lpstr>Prices Used in Budgets</vt:lpstr>
      <vt:lpstr>1. NWSG, No Forbs, Dormant</vt:lpstr>
      <vt:lpstr>2. NWSG, No Forbs, Cover Crop</vt:lpstr>
      <vt:lpstr>3. NWSG, Forbs, Dormant</vt:lpstr>
      <vt:lpstr>4. NWSG, Forbs, Cover Crop</vt:lpstr>
      <vt:lpstr>5. E. Gamagrass, Dormant Seeded</vt:lpstr>
      <vt:lpstr>'1. NWSG, No Forbs, Dormant'!Print_Area</vt:lpstr>
      <vt:lpstr>'2. NWSG, No Forbs, Cover Crop'!Print_Area</vt:lpstr>
      <vt:lpstr>'3. NWSG, Forbs, Dormant'!Print_Area</vt:lpstr>
      <vt:lpstr>'4. NWSG, Forbs, Cover Crop'!Print_Area</vt:lpstr>
      <vt:lpstr>'5. E. Gamagrass, Dormant Seeded'!Print_Area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Kientzy, Drew (MU-Student)</dc:creator>
  <cp:keywords/>
  <dc:description/>
  <cp:lastModifiedBy>Stokes, Victoria</cp:lastModifiedBy>
  <cp:revision/>
  <dcterms:created xsi:type="dcterms:W3CDTF">2021-09-01T21:05:50Z</dcterms:created>
  <dcterms:modified xsi:type="dcterms:W3CDTF">2024-10-16T22:31:50Z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0x010100BE995914E1A9804181E196FA66AF5914</vt:lpwstr>
  </property>
</Properties>
</file>