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https://mailmissouri.sharepoint.com/sites/MissouriAgFoodandForestryInnovationCenterTeam-Ogrp/Shared Documents/FSA Urban and Innovative Ag/Specialty Crop Budgets and Resources/Budget Spreadsheets Updated with Grant Acknowledgement/"/>
    </mc:Choice>
  </mc:AlternateContent>
  <xr:revisionPtr revIDLastSave="0" documentId="8_{FC0D8DE2-5072-409E-AC74-443DDF575C87}" xr6:coauthVersionLast="47" xr6:coauthVersionMax="47" xr10:uidLastSave="{00000000-0000-0000-0000-000000000000}"/>
  <workbookProtection lockStructure="1"/>
  <bookViews>
    <workbookView xWindow="28680" yWindow="-120" windowWidth="57840" windowHeight="23520" firstSheet="1" activeTab="1" xr2:uid="{00000000-000D-0000-FFFF-FFFF00000000}"/>
  </bookViews>
  <sheets>
    <sheet name="Leafy greens (DWC) (2)" sheetId="21" state="hidden" r:id="rId1"/>
    <sheet name="Introduction" sheetId="22" r:id="rId2"/>
    <sheet name="Leafy greens" sheetId="15" r:id="rId3"/>
    <sheet name="Crop cycles" sheetId="20" state="hidden" r:id="rId4"/>
  </sheets>
  <definedNames>
    <definedName name="BudgetActivities" localSheetId="2">'Leafy greens'!$Q$5:$X$37</definedName>
    <definedName name="BudgetActivities" localSheetId="0">'Leafy greens (DWC) (2)'!$N$6:$V$36</definedName>
    <definedName name="BudgetActivities">#REF!</definedName>
    <definedName name="CustomActivities">#REF!</definedName>
    <definedName name="CustomImps" localSheetId="2">#REF!</definedName>
    <definedName name="CustomImps" localSheetId="0">#REF!</definedName>
    <definedName name="CustomImps">#REF!</definedName>
    <definedName name="Implements" localSheetId="2">#REF!</definedName>
    <definedName name="Implements" localSheetId="0">#REF!</definedName>
    <definedName name="Implements">#REF!</definedName>
    <definedName name="ss">#REF!</definedName>
    <definedName name="ww" localSheetId="0">#REF!</definedName>
    <definedName name="w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5" l="1"/>
  <c r="G29" i="15"/>
  <c r="G30" i="15"/>
  <c r="G31" i="15"/>
  <c r="G11" i="15"/>
  <c r="G12" i="15"/>
  <c r="G13" i="15"/>
  <c r="G16" i="15"/>
  <c r="G17" i="15"/>
  <c r="G18" i="15"/>
  <c r="G19" i="15"/>
  <c r="G20" i="15"/>
  <c r="G22" i="15"/>
  <c r="G23" i="15"/>
  <c r="G10" i="15"/>
  <c r="G6" i="15"/>
  <c r="G5" i="15"/>
  <c r="H30" i="15"/>
  <c r="L26" i="15" l="1"/>
  <c r="F20" i="15"/>
  <c r="F31" i="15"/>
  <c r="P13" i="15"/>
  <c r="F29" i="15" s="1"/>
  <c r="P12" i="15"/>
  <c r="P11" i="15"/>
  <c r="P10" i="15"/>
  <c r="O11" i="15"/>
  <c r="O12" i="15"/>
  <c r="O13" i="15"/>
  <c r="O10" i="15"/>
  <c r="F28" i="15" l="1"/>
  <c r="G28" i="15" s="1"/>
  <c r="G32" i="15" s="1"/>
  <c r="F16" i="15"/>
  <c r="H16" i="15" s="1"/>
  <c r="F14" i="15"/>
  <c r="F15" i="15"/>
  <c r="F10" i="15"/>
  <c r="F11" i="15"/>
  <c r="F12" i="15"/>
  <c r="F13" i="15"/>
  <c r="H13" i="15" s="1"/>
  <c r="F17" i="15"/>
  <c r="K50" i="21"/>
  <c r="K49" i="21"/>
  <c r="K48" i="21"/>
  <c r="K47" i="21"/>
  <c r="K46" i="21"/>
  <c r="K42" i="21"/>
  <c r="K41" i="21"/>
  <c r="K40" i="21"/>
  <c r="K39" i="21"/>
  <c r="T38" i="21"/>
  <c r="K38" i="21"/>
  <c r="T37" i="21"/>
  <c r="K37" i="21"/>
  <c r="V36" i="21"/>
  <c r="U36" i="21" s="1"/>
  <c r="T36" i="21"/>
  <c r="K36" i="21"/>
  <c r="V35" i="21"/>
  <c r="U35" i="21" s="1"/>
  <c r="T35" i="21"/>
  <c r="U33" i="21" s="1"/>
  <c r="K35" i="21"/>
  <c r="V34" i="21"/>
  <c r="T34" i="21"/>
  <c r="K34" i="21"/>
  <c r="V33" i="21"/>
  <c r="U32" i="21"/>
  <c r="S32" i="21"/>
  <c r="S31" i="21"/>
  <c r="U30" i="21"/>
  <c r="S30" i="21"/>
  <c r="L30" i="21"/>
  <c r="U29" i="21"/>
  <c r="S29" i="21"/>
  <c r="U28" i="21"/>
  <c r="S28" i="21"/>
  <c r="U27" i="21"/>
  <c r="T27" i="21" s="1"/>
  <c r="S27" i="21"/>
  <c r="V26" i="21"/>
  <c r="U26" i="21"/>
  <c r="T26" i="21"/>
  <c r="K26" i="21"/>
  <c r="C14" i="21" s="1"/>
  <c r="V25" i="21"/>
  <c r="T25" i="21"/>
  <c r="K25" i="21"/>
  <c r="C25" i="21"/>
  <c r="V24" i="21"/>
  <c r="U24" i="21" s="1"/>
  <c r="T24" i="21"/>
  <c r="K24" i="21"/>
  <c r="D24" i="21"/>
  <c r="C24" i="21"/>
  <c r="V23" i="21"/>
  <c r="T23" i="21"/>
  <c r="K23" i="21"/>
  <c r="C23" i="21"/>
  <c r="D23" i="21" s="1"/>
  <c r="V22" i="21"/>
  <c r="U22" i="21" s="1"/>
  <c r="K22" i="21"/>
  <c r="V21" i="21"/>
  <c r="T21" i="21"/>
  <c r="V20" i="21"/>
  <c r="U20" i="21" s="1"/>
  <c r="T20" i="21"/>
  <c r="V19" i="21"/>
  <c r="U19" i="21"/>
  <c r="T19" i="21"/>
  <c r="V18" i="21"/>
  <c r="T18" i="21"/>
  <c r="D18" i="21"/>
  <c r="V17" i="21"/>
  <c r="U17" i="21" s="1"/>
  <c r="T17" i="21"/>
  <c r="D17" i="21"/>
  <c r="V16" i="21"/>
  <c r="U16" i="21" s="1"/>
  <c r="T16" i="21"/>
  <c r="I16" i="21"/>
  <c r="C6" i="21" s="1"/>
  <c r="C15" i="21"/>
  <c r="D15" i="21" s="1"/>
  <c r="C13" i="21"/>
  <c r="D12" i="21"/>
  <c r="C12" i="21"/>
  <c r="C11" i="21"/>
  <c r="I10" i="21"/>
  <c r="M9" i="21"/>
  <c r="N8" i="21"/>
  <c r="I8" i="21"/>
  <c r="N7" i="21"/>
  <c r="D7" i="21"/>
  <c r="N6" i="21"/>
  <c r="N9" i="21" s="1"/>
  <c r="N5" i="21"/>
  <c r="T32" i="21" l="1"/>
  <c r="T29" i="21"/>
  <c r="T28" i="21"/>
  <c r="U34" i="21"/>
  <c r="U18" i="21"/>
  <c r="T30" i="21"/>
  <c r="U21" i="21"/>
  <c r="U25" i="21"/>
  <c r="U23" i="21"/>
  <c r="H15" i="15"/>
  <c r="G15" i="15"/>
  <c r="H14" i="15"/>
  <c r="G14" i="15"/>
  <c r="H11" i="15"/>
  <c r="H10" i="15"/>
  <c r="H12" i="15"/>
  <c r="D26" i="21"/>
  <c r="D14" i="21"/>
  <c r="D6" i="21"/>
  <c r="D8" i="21" s="1"/>
  <c r="C8" i="21"/>
  <c r="C26" i="21"/>
  <c r="D11" i="21"/>
  <c r="D25" i="21"/>
  <c r="D13" i="21"/>
  <c r="C16" i="21" l="1"/>
  <c r="E7" i="21"/>
  <c r="E6" i="21"/>
  <c r="E8" i="21" s="1"/>
  <c r="D16" i="21" l="1"/>
  <c r="C19" i="21"/>
  <c r="C20" i="21" s="1"/>
  <c r="C28" i="21" l="1"/>
  <c r="C29" i="21"/>
  <c r="E19" i="21"/>
  <c r="D19" i="21"/>
  <c r="D20" i="21" s="1"/>
  <c r="D29" i="21" l="1"/>
  <c r="D28" i="21"/>
  <c r="D30" i="21" s="1"/>
  <c r="E17" i="21"/>
  <c r="E18" i="21"/>
  <c r="E12" i="21"/>
  <c r="E11" i="21"/>
  <c r="E24" i="21"/>
  <c r="E13" i="21"/>
  <c r="E14" i="21"/>
  <c r="E25" i="21"/>
  <c r="E23" i="21"/>
  <c r="E26" i="21" s="1"/>
  <c r="E15" i="21"/>
  <c r="C30" i="21"/>
  <c r="E16" i="21"/>
  <c r="E20" i="21" l="1"/>
  <c r="E28" i="21" s="1"/>
  <c r="N25" i="15" l="1"/>
  <c r="N24" i="15"/>
  <c r="N26" i="15"/>
  <c r="N27" i="15"/>
  <c r="N28" i="15"/>
  <c r="H22" i="15" l="1"/>
  <c r="H17" i="15"/>
  <c r="H20" i="15"/>
  <c r="H23" i="15"/>
  <c r="F19" i="15"/>
  <c r="L6" i="15"/>
  <c r="M17" i="15" l="1"/>
  <c r="M18" i="15" s="1"/>
  <c r="H19" i="15"/>
  <c r="M19" i="15" l="1"/>
  <c r="D5" i="15" s="1"/>
  <c r="M20" i="15"/>
  <c r="D6" i="15" s="1"/>
  <c r="F6" i="15" s="1"/>
  <c r="H6" i="15" s="1"/>
  <c r="H5" i="15"/>
  <c r="H29" i="15"/>
  <c r="H31" i="15"/>
  <c r="H28" i="15"/>
  <c r="F32" i="15"/>
  <c r="F7" i="15" l="1"/>
  <c r="H7" i="15"/>
  <c r="H32" i="15"/>
  <c r="N33" i="15"/>
  <c r="N32" i="15"/>
  <c r="N35" i="15"/>
  <c r="F21" i="15" l="1"/>
  <c r="G21" i="15" s="1"/>
  <c r="G7" i="15"/>
  <c r="N34" i="15"/>
  <c r="N36" i="15"/>
  <c r="H21" i="15" l="1"/>
  <c r="F18" i="15"/>
  <c r="F24" i="15" s="1"/>
  <c r="G24" i="15" s="1"/>
  <c r="G25" i="15" s="1"/>
  <c r="G34" i="15" l="1"/>
  <c r="G37" i="15" s="1"/>
  <c r="G36" i="15"/>
  <c r="H18" i="15"/>
  <c r="H24" i="15" l="1"/>
  <c r="H25" i="15" s="1"/>
  <c r="H36" i="15" s="1"/>
  <c r="F25" i="15"/>
  <c r="F34" i="15" s="1"/>
  <c r="F37" i="15" l="1"/>
  <c r="F36" i="15"/>
  <c r="H34" i="15"/>
  <c r="H37" i="15" s="1"/>
</calcChain>
</file>

<file path=xl/sharedStrings.xml><?xml version="1.0" encoding="utf-8"?>
<sst xmlns="http://schemas.openxmlformats.org/spreadsheetml/2006/main" count="2534" uniqueCount="209">
  <si>
    <t>Unit</t>
  </si>
  <si>
    <t>Quantity</t>
  </si>
  <si>
    <t>University of Missouri Extension</t>
  </si>
  <si>
    <t>Ownership costs</t>
  </si>
  <si>
    <t xml:space="preserve">Income </t>
  </si>
  <si>
    <t xml:space="preserve">Total income </t>
  </si>
  <si>
    <t>Number of bays</t>
  </si>
  <si>
    <t>Bay width</t>
  </si>
  <si>
    <t>Bay length</t>
  </si>
  <si>
    <t>number</t>
  </si>
  <si>
    <t>feet</t>
  </si>
  <si>
    <t>Total area</t>
  </si>
  <si>
    <t>Space utilized</t>
  </si>
  <si>
    <t>percent</t>
  </si>
  <si>
    <t>Total per year</t>
  </si>
  <si>
    <t>Natural gas</t>
  </si>
  <si>
    <t>Price per unit</t>
  </si>
  <si>
    <t>kilowatt-hr</t>
  </si>
  <si>
    <t xml:space="preserve">Operating costs </t>
  </si>
  <si>
    <t>Production supplies</t>
  </si>
  <si>
    <t>Utilities</t>
  </si>
  <si>
    <t>Phone and Internet</t>
  </si>
  <si>
    <t>Professional services</t>
  </si>
  <si>
    <t>Marketing and promotion</t>
  </si>
  <si>
    <t>Table 1. Greenhouse configuration (deep water culture)</t>
  </si>
  <si>
    <t>Growing production area</t>
  </si>
  <si>
    <t>pound</t>
  </si>
  <si>
    <t xml:space="preserve">Leafy greens </t>
  </si>
  <si>
    <t>head per sq. ft./year</t>
  </si>
  <si>
    <t>square foot</t>
  </si>
  <si>
    <t>month</t>
  </si>
  <si>
    <t>gallon</t>
  </si>
  <si>
    <t>Operation</t>
  </si>
  <si>
    <t>Total operating costs</t>
  </si>
  <si>
    <t>Total ownership costs</t>
  </si>
  <si>
    <t xml:space="preserve">Total costs </t>
  </si>
  <si>
    <t>Expense</t>
  </si>
  <si>
    <t>Miscellaneous</t>
  </si>
  <si>
    <t>package</t>
  </si>
  <si>
    <t>case</t>
  </si>
  <si>
    <r>
      <t xml:space="preserve">Seed </t>
    </r>
    <r>
      <rPr>
        <sz val="9"/>
        <color theme="1"/>
        <rFont val="Segoe UI"/>
        <family val="2"/>
        <scheme val="minor"/>
      </rPr>
      <t>(5,000 seeds)</t>
    </r>
  </si>
  <si>
    <r>
      <t xml:space="preserve">Horticubes </t>
    </r>
    <r>
      <rPr>
        <sz val="9"/>
        <color theme="1"/>
        <rFont val="Segoe UI"/>
        <family val="2"/>
        <scheme val="minor"/>
      </rPr>
      <t>(5,520/case)</t>
    </r>
  </si>
  <si>
    <t>Per sq. ft.</t>
  </si>
  <si>
    <t>Per year</t>
  </si>
  <si>
    <t>Income over operating costs</t>
  </si>
  <si>
    <t>Income over total costs</t>
  </si>
  <si>
    <t>Utility</t>
  </si>
  <si>
    <t>head per year</t>
  </si>
  <si>
    <t>roll</t>
  </si>
  <si>
    <t>box</t>
  </si>
  <si>
    <t>Total</t>
  </si>
  <si>
    <t>Summary</t>
  </si>
  <si>
    <t>Repairs</t>
  </si>
  <si>
    <t>Useful life</t>
  </si>
  <si>
    <t>Salvage Value</t>
  </si>
  <si>
    <t>Percent</t>
  </si>
  <si>
    <t>Propane</t>
  </si>
  <si>
    <t>gallons</t>
  </si>
  <si>
    <t>1,000 cu. ft.</t>
  </si>
  <si>
    <t>Packout rate</t>
  </si>
  <si>
    <t>Production yield</t>
  </si>
  <si>
    <t>Electricity</t>
  </si>
  <si>
    <t>Average sales price</t>
  </si>
  <si>
    <t>Category</t>
  </si>
  <si>
    <t>Dollars per head</t>
  </si>
  <si>
    <t>hours/week</t>
  </si>
  <si>
    <t>Other</t>
  </si>
  <si>
    <t>Leafy Greens Budget (Deep Water Culture)</t>
  </si>
  <si>
    <t xml:space="preserve">Labor </t>
  </si>
  <si>
    <t>Interest on operating capital</t>
  </si>
  <si>
    <t>Table 2. Greenhouse capital investment (deep water culture)</t>
  </si>
  <si>
    <t>Repair rate</t>
  </si>
  <si>
    <t>Interest rate</t>
  </si>
  <si>
    <t>Tax rate</t>
  </si>
  <si>
    <t>Insurance rate</t>
  </si>
  <si>
    <t>Depreciation on greenhouse and equipment</t>
  </si>
  <si>
    <t>Interest on greenhouse and equipment</t>
  </si>
  <si>
    <t>Operating weeks</t>
  </si>
  <si>
    <t>Water</t>
  </si>
  <si>
    <t>Insurance and tax on greenhouse and equipment</t>
  </si>
  <si>
    <t>Sticky traps</t>
  </si>
  <si>
    <t>crisper</t>
  </si>
  <si>
    <t>liner</t>
  </si>
  <si>
    <t xml:space="preserve">Bulk - Lettuce box liners </t>
  </si>
  <si>
    <t xml:space="preserve">Bulk - Lettuce pack box </t>
  </si>
  <si>
    <r>
      <t>Crisper labels</t>
    </r>
    <r>
      <rPr>
        <sz val="9"/>
        <color theme="1"/>
        <rFont val="Segoe UI"/>
        <family val="2"/>
        <scheme val="minor"/>
      </rPr>
      <t xml:space="preserve"> (2,000/roll)</t>
    </r>
  </si>
  <si>
    <t>Lettuce crisper box</t>
  </si>
  <si>
    <r>
      <t xml:space="preserve">Fertilizer </t>
    </r>
    <r>
      <rPr>
        <sz val="9"/>
        <color theme="1"/>
        <rFont val="Segoe UI"/>
        <family val="2"/>
        <scheme val="minor"/>
      </rPr>
      <t>(calcium nitrate)</t>
    </r>
  </si>
  <si>
    <r>
      <t xml:space="preserve">Fertilizer </t>
    </r>
    <r>
      <rPr>
        <sz val="9"/>
        <color theme="1"/>
        <rFont val="Segoe UI"/>
        <family val="2"/>
        <scheme val="minor"/>
      </rPr>
      <t>(manganese sulfate)</t>
    </r>
  </si>
  <si>
    <t>Week 1</t>
  </si>
  <si>
    <t>Week 2</t>
  </si>
  <si>
    <t>Week 3</t>
  </si>
  <si>
    <t>Week 4</t>
  </si>
  <si>
    <t>Week 5</t>
  </si>
  <si>
    <t>Week 6</t>
  </si>
  <si>
    <t>42 day/ 6 week cycle</t>
  </si>
  <si>
    <t>Sow seeds</t>
  </si>
  <si>
    <t>Seedling propagation</t>
  </si>
  <si>
    <t>Hydroponic system</t>
  </si>
  <si>
    <t>U1</t>
  </si>
  <si>
    <t>U2</t>
  </si>
  <si>
    <t>H-U2</t>
  </si>
  <si>
    <t>H-U1</t>
  </si>
  <si>
    <t>Week 7</t>
  </si>
  <si>
    <t>Week 8</t>
  </si>
  <si>
    <t>U3</t>
  </si>
  <si>
    <t>H-U3</t>
  </si>
  <si>
    <t>U4</t>
  </si>
  <si>
    <t>H-U4</t>
  </si>
  <si>
    <t>Week 9</t>
  </si>
  <si>
    <t>Week 10</t>
  </si>
  <si>
    <t>Week 11</t>
  </si>
  <si>
    <t>Week 12</t>
  </si>
  <si>
    <t>Week 13</t>
  </si>
  <si>
    <t>Week 14</t>
  </si>
  <si>
    <t>Week 15</t>
  </si>
  <si>
    <t>Week 16</t>
  </si>
  <si>
    <t>Week 17</t>
  </si>
  <si>
    <t>Week 18</t>
  </si>
  <si>
    <t>Activity</t>
  </si>
  <si>
    <t>Deliveries on Monday and Thursday</t>
  </si>
  <si>
    <t>Week 19</t>
  </si>
  <si>
    <t>Week 20</t>
  </si>
  <si>
    <t>Week 21</t>
  </si>
  <si>
    <t>Deliveries on Monday and Thursday. Eight weeks of weekly harvests and skips on the 9th week.</t>
  </si>
  <si>
    <t>35 day/ 5 week cycle</t>
  </si>
  <si>
    <t>Week 22</t>
  </si>
  <si>
    <t>Week 23</t>
  </si>
  <si>
    <t>Week 24</t>
  </si>
  <si>
    <t>Week 25</t>
  </si>
  <si>
    <t>Week 26</t>
  </si>
  <si>
    <t>Week 27</t>
  </si>
  <si>
    <t>Week 28</t>
  </si>
  <si>
    <t>Week 29</t>
  </si>
  <si>
    <r>
      <t xml:space="preserve">Fertilizer </t>
    </r>
    <r>
      <rPr>
        <sz val="9"/>
        <color theme="1"/>
        <rFont val="Segoe UI"/>
        <family val="2"/>
        <scheme val="minor"/>
      </rPr>
      <t>(5-12-26)</t>
    </r>
  </si>
  <si>
    <t>Other growing materials</t>
  </si>
  <si>
    <t>Table 4. Greenhouse utilities</t>
  </si>
  <si>
    <t xml:space="preserve">Table 6. Production supplies </t>
  </si>
  <si>
    <t>Table 7. Packing supplies</t>
  </si>
  <si>
    <t>Packaging supplies</t>
  </si>
  <si>
    <t>percent sold</t>
  </si>
  <si>
    <t>Table 3. Greenhouse production, sales and marketing</t>
  </si>
  <si>
    <t>percent of sales</t>
  </si>
  <si>
    <t>Fungicide/Insecticide</t>
  </si>
  <si>
    <t>Production, harvest, pack</t>
  </si>
  <si>
    <t xml:space="preserve">FTE </t>
  </si>
  <si>
    <t>total</t>
  </si>
  <si>
    <t>Greenhouse structure/covering</t>
  </si>
  <si>
    <t>Greenhouse environmental controls</t>
  </si>
  <si>
    <t>Growing/storage/other equipment</t>
  </si>
  <si>
    <t>Land/site preparation/infrastructure</t>
  </si>
  <si>
    <t>Insects</t>
  </si>
  <si>
    <r>
      <t>Lettuce crispers</t>
    </r>
    <r>
      <rPr>
        <sz val="9"/>
        <color theme="1"/>
        <rFont val="Segoe UI"/>
        <family val="2"/>
        <scheme val="minor"/>
      </rPr>
      <t xml:space="preserve"> </t>
    </r>
  </si>
  <si>
    <t xml:space="preserve">Table 5. Hired labor </t>
  </si>
  <si>
    <t xml:space="preserve">Total </t>
  </si>
  <si>
    <t>Price/unit</t>
  </si>
  <si>
    <t>Units</t>
  </si>
  <si>
    <t xml:space="preserve">  Interest on capital investments</t>
  </si>
  <si>
    <t xml:space="preserve">  Depreciation on capital investments</t>
  </si>
  <si>
    <t xml:space="preserve">  Overhead, taxes and insurance</t>
  </si>
  <si>
    <t xml:space="preserve">  Marketing and promotion</t>
  </si>
  <si>
    <t xml:space="preserve">  Professional services</t>
  </si>
  <si>
    <t xml:space="preserve">  Miscellaneous</t>
  </si>
  <si>
    <t xml:space="preserve">  Interest on operating capital</t>
  </si>
  <si>
    <t xml:space="preserve">  Repairs</t>
  </si>
  <si>
    <t xml:space="preserve">  Utilities</t>
  </si>
  <si>
    <t xml:space="preserve">  Labor </t>
  </si>
  <si>
    <t>Operating costs</t>
  </si>
  <si>
    <r>
      <t xml:space="preserve">  Leafy greens </t>
    </r>
    <r>
      <rPr>
        <i/>
        <sz val="11"/>
        <color theme="1"/>
        <rFont val="Segoe UI"/>
        <family val="2"/>
        <scheme val="minor"/>
      </rPr>
      <t>(wholesale market)</t>
    </r>
  </si>
  <si>
    <r>
      <t xml:space="preserve">  Leafy greens </t>
    </r>
    <r>
      <rPr>
        <i/>
        <sz val="11"/>
        <color theme="1"/>
        <rFont val="Segoe UI"/>
        <family val="2"/>
        <scheme val="minor"/>
      </rPr>
      <t>(retail market)</t>
    </r>
  </si>
  <si>
    <t>% of sales</t>
  </si>
  <si>
    <t>% of capital</t>
  </si>
  <si>
    <t>Greenhouse size</t>
  </si>
  <si>
    <t xml:space="preserve">  Horticubes </t>
  </si>
  <si>
    <r>
      <t xml:space="preserve">  Fertilizer </t>
    </r>
    <r>
      <rPr>
        <i/>
        <sz val="11"/>
        <color theme="1"/>
        <rFont val="Segoe UI"/>
        <family val="2"/>
        <scheme val="minor"/>
      </rPr>
      <t>(5-12-26)</t>
    </r>
  </si>
  <si>
    <r>
      <t xml:space="preserve">  Fertilizer </t>
    </r>
    <r>
      <rPr>
        <i/>
        <sz val="11"/>
        <color theme="1"/>
        <rFont val="Segoe UI"/>
        <family val="2"/>
        <scheme val="minor"/>
      </rPr>
      <t>(calcium nitrate)</t>
    </r>
  </si>
  <si>
    <t xml:space="preserve">  Seed </t>
  </si>
  <si>
    <t xml:space="preserve">  Fungicide</t>
  </si>
  <si>
    <t xml:space="preserve">  Insecticide</t>
  </si>
  <si>
    <t>Annual production yield</t>
  </si>
  <si>
    <t>head per sq. ft.</t>
  </si>
  <si>
    <t xml:space="preserve">  Packaging</t>
  </si>
  <si>
    <t>Marketing channel - wholesale</t>
  </si>
  <si>
    <t>Marketing channel - retail</t>
  </si>
  <si>
    <t>percent of production</t>
  </si>
  <si>
    <t>Table 3. Greenhouse production and sales</t>
  </si>
  <si>
    <t>Depreciation</t>
  </si>
  <si>
    <t>Interest</t>
  </si>
  <si>
    <t>Table 5. Packing supplies</t>
  </si>
  <si>
    <t>Site preparation/infrastructure</t>
  </si>
  <si>
    <t>Crisper labels (2,000/roll)</t>
  </si>
  <si>
    <t xml:space="preserve">Lettuce crispers </t>
  </si>
  <si>
    <t>1,000 cubic feet</t>
  </si>
  <si>
    <t>total investment</t>
  </si>
  <si>
    <r>
      <t xml:space="preserve">Natural gas </t>
    </r>
    <r>
      <rPr>
        <i/>
        <sz val="9"/>
        <color theme="1"/>
        <rFont val="Segoe UI"/>
        <family val="2"/>
      </rPr>
      <t xml:space="preserve">(heating) </t>
    </r>
  </si>
  <si>
    <r>
      <t xml:space="preserve">Propane </t>
    </r>
    <r>
      <rPr>
        <i/>
        <sz val="9"/>
        <color theme="1"/>
        <rFont val="Segoe UI"/>
        <family val="2"/>
      </rPr>
      <t>(heating)</t>
    </r>
  </si>
  <si>
    <r>
      <t xml:space="preserve">Electricity </t>
    </r>
    <r>
      <rPr>
        <i/>
        <sz val="9"/>
        <color theme="1"/>
        <rFont val="Segoe UI"/>
        <family val="2"/>
      </rPr>
      <t>(HPS lights, cooling)</t>
    </r>
  </si>
  <si>
    <t xml:space="preserve">  Land charge</t>
  </si>
  <si>
    <t xml:space="preserve">  Beneficial insects</t>
  </si>
  <si>
    <t>Per head</t>
  </si>
  <si>
    <t>application</t>
  </si>
  <si>
    <t>head</t>
  </si>
  <si>
    <t>hour</t>
  </si>
  <si>
    <t>Developed by:</t>
  </si>
  <si>
    <t>Juan Cabrera-Garcia and Ryan Milhollin</t>
  </si>
  <si>
    <t>Created: 4/2024</t>
  </si>
  <si>
    <t>Missouri Hydroponic Enterprise Budget</t>
  </si>
  <si>
    <t>Develop a customized enterprise budget for a hydroponic deep water culture system growing leafy greens by changing assumptions to fit your farming situation. Use the shaded boxes in worksheets to change inputs or prices.</t>
  </si>
  <si>
    <r>
      <t xml:space="preserve">This worksheet is for educational purposes only and the user assumes all risks associated with its use.
</t>
    </r>
    <r>
      <rPr>
        <b/>
        <i/>
        <sz val="8"/>
        <color rgb="FF3F3F3F"/>
        <rFont val="Segoe UI"/>
        <family val="2"/>
      </rPr>
      <t>This work is supported by the U.S. Department of Agriculture’s (USDA) Farm Service Agency through project award number FSA23CPT0012862. Its contents are solely the responsibility of the authors and do not necessarily represent the official views of the USDA.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</si>
</sst>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3" formatCode="_(* #,##0.00_);_(* \(#,##0.00\);_(* &quot;-&quot;??_);_(@_)"/>
    <numFmt numFmtId="164" formatCode="_(* #,##0_);_(* \(#,##0\);_(* &quot;-&quot;??_);_(@_)"/>
    <numFmt numFmtId="165" formatCode="&quot;$&quot;#,##0"/>
    <numFmt numFmtId="166" formatCode="&quot;$&quot;#,##0.00"/>
    <numFmt numFmtId="167" formatCode="#,##0.0"/>
    <numFmt numFmtId="168" formatCode="&quot;$&quot;#,##0.000"/>
    <numFmt numFmtId="169" formatCode="0.0%"/>
    <numFmt numFmtId="170" formatCode="0.0"/>
    <numFmt numFmtId="171" formatCode="0.000"/>
  </numFmts>
  <fonts count="24" x14ac:knownFonts="1">
    <font>
      <sz val="11"/>
      <color theme="1"/>
      <name val="Segoe UI"/>
      <family val="2"/>
      <scheme val="minor"/>
    </font>
    <font>
      <sz val="11"/>
      <color theme="1"/>
      <name val="Segoe UI"/>
      <family val="2"/>
      <scheme val="minor"/>
    </font>
    <font>
      <b/>
      <sz val="11"/>
      <color theme="1"/>
      <name val="Segoe UI"/>
      <family val="2"/>
      <scheme val="minor"/>
    </font>
    <font>
      <sz val="10"/>
      <name val="Arial"/>
      <family val="2"/>
    </font>
    <font>
      <b/>
      <sz val="11"/>
      <color rgb="FF3F3F3F"/>
      <name val="Segoe UI"/>
      <family val="2"/>
      <scheme val="minor"/>
    </font>
    <font>
      <sz val="10"/>
      <color theme="1"/>
      <name val="Segoe UI"/>
      <family val="2"/>
      <scheme val="minor"/>
    </font>
    <font>
      <sz val="9"/>
      <color theme="1"/>
      <name val="Segoe UI"/>
      <family val="2"/>
      <scheme val="minor"/>
    </font>
    <font>
      <i/>
      <u/>
      <sz val="11"/>
      <color theme="1"/>
      <name val="Segoe UI"/>
      <family val="2"/>
      <scheme val="minor"/>
    </font>
    <font>
      <b/>
      <u/>
      <sz val="11"/>
      <color theme="1"/>
      <name val="Segoe UI"/>
      <family val="2"/>
      <scheme val="minor"/>
    </font>
    <font>
      <sz val="8"/>
      <color theme="1"/>
      <name val="Segoe UI"/>
      <family val="2"/>
      <scheme val="minor"/>
    </font>
    <font>
      <sz val="8"/>
      <name val="Segoe UI"/>
      <family val="2"/>
      <scheme val="minor"/>
    </font>
    <font>
      <u/>
      <sz val="8"/>
      <color theme="1"/>
      <name val="Segoe UI"/>
      <family val="2"/>
      <scheme val="minor"/>
    </font>
    <font>
      <b/>
      <sz val="14"/>
      <color rgb="FFF1B82D"/>
      <name val="Segoe UI Black"/>
      <family val="2"/>
      <scheme val="major"/>
    </font>
    <font>
      <b/>
      <u/>
      <sz val="11"/>
      <color rgb="FFFF0000"/>
      <name val="Segoe UI"/>
      <family val="2"/>
      <scheme val="minor"/>
    </font>
    <font>
      <sz val="11"/>
      <color theme="1"/>
      <name val="Segoe UI"/>
      <family val="2"/>
    </font>
    <font>
      <i/>
      <sz val="11"/>
      <color theme="1"/>
      <name val="Segoe UI"/>
      <family val="2"/>
      <scheme val="minor"/>
    </font>
    <font>
      <sz val="11"/>
      <name val="Segoe UI"/>
      <family val="2"/>
    </font>
    <font>
      <sz val="9"/>
      <color theme="1"/>
      <name val="Segoe UI"/>
      <family val="2"/>
    </font>
    <font>
      <i/>
      <sz val="9"/>
      <color theme="1"/>
      <name val="Segoe UI"/>
      <family val="2"/>
    </font>
    <font>
      <b/>
      <sz val="14"/>
      <color rgb="FFF1B82D"/>
      <name val="Segoe UI Black"/>
      <family val="2"/>
    </font>
    <font>
      <b/>
      <sz val="11"/>
      <color theme="1"/>
      <name val="Segoe UI"/>
      <family val="2"/>
    </font>
    <font>
      <b/>
      <sz val="10"/>
      <color rgb="FF3F3F3F"/>
      <name val="Segoe UI"/>
      <family val="2"/>
    </font>
    <font>
      <b/>
      <sz val="14"/>
      <color rgb="FFF1B82D"/>
      <name val="Segoe UI"/>
      <family val="2"/>
    </font>
    <font>
      <b/>
      <i/>
      <sz val="8"/>
      <color rgb="FF3F3F3F"/>
      <name val="Segoe UI"/>
      <family val="2"/>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2F2F2"/>
      </patternFill>
    </fill>
    <fill>
      <patternFill patternType="solid">
        <fgColor theme="1"/>
        <bgColor indexed="64"/>
      </patternFill>
    </fill>
    <fill>
      <patternFill patternType="solid">
        <fgColor theme="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8" tint="0.59999389629810485"/>
        <bgColor indexed="64"/>
      </patternFill>
    </fill>
  </fills>
  <borders count="19">
    <border>
      <left/>
      <right/>
      <top/>
      <bottom/>
      <diagonal/>
    </border>
    <border>
      <left/>
      <right/>
      <top/>
      <bottom style="thin">
        <color indexed="64"/>
      </bottom>
      <diagonal/>
    </border>
    <border>
      <left style="thin">
        <color rgb="FF3F3F3F"/>
      </left>
      <right style="thin">
        <color rgb="FF3F3F3F"/>
      </right>
      <top style="thin">
        <color rgb="FF3F3F3F"/>
      </top>
      <bottom style="thin">
        <color rgb="FF3F3F3F"/>
      </bottom>
      <diagonal/>
    </border>
    <border>
      <left/>
      <right/>
      <top style="thin">
        <color theme="1"/>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4" fillId="4" borderId="2" applyNumberFormat="0" applyAlignment="0" applyProtection="0"/>
  </cellStyleXfs>
  <cellXfs count="214">
    <xf numFmtId="0" fontId="0" fillId="0" borderId="0" xfId="0"/>
    <xf numFmtId="0" fontId="0" fillId="2" borderId="0" xfId="0" applyFill="1"/>
    <xf numFmtId="8" fontId="0" fillId="2" borderId="0" xfId="0" applyNumberFormat="1" applyFill="1"/>
    <xf numFmtId="43" fontId="0" fillId="2" borderId="0" xfId="1" applyFont="1" applyFill="1" applyBorder="1"/>
    <xf numFmtId="2" fontId="0" fillId="2" borderId="0" xfId="0" applyNumberFormat="1" applyFill="1"/>
    <xf numFmtId="0" fontId="2" fillId="2" borderId="0" xfId="0" applyFont="1" applyFill="1"/>
    <xf numFmtId="0" fontId="0" fillId="2" borderId="0" xfId="0" applyFill="1" applyAlignment="1">
      <alignment wrapText="1"/>
    </xf>
    <xf numFmtId="8" fontId="0" fillId="2" borderId="0" xfId="0" applyNumberFormat="1" applyFill="1" applyAlignment="1">
      <alignment wrapText="1"/>
    </xf>
    <xf numFmtId="8" fontId="2" fillId="2" borderId="0" xfId="0" applyNumberFormat="1" applyFont="1" applyFill="1" applyAlignment="1">
      <alignment wrapText="1"/>
    </xf>
    <xf numFmtId="43" fontId="0" fillId="2" borderId="0" xfId="0" applyNumberFormat="1" applyFill="1"/>
    <xf numFmtId="10" fontId="0" fillId="2" borderId="0" xfId="0" applyNumberFormat="1" applyFill="1"/>
    <xf numFmtId="164" fontId="0" fillId="2" borderId="0" xfId="1" applyNumberFormat="1" applyFont="1" applyFill="1" applyBorder="1"/>
    <xf numFmtId="9" fontId="0" fillId="2" borderId="0" xfId="0" applyNumberFormat="1" applyFill="1"/>
    <xf numFmtId="9" fontId="0" fillId="2" borderId="0" xfId="2" applyFont="1" applyFill="1" applyBorder="1"/>
    <xf numFmtId="0" fontId="0" fillId="2" borderId="0" xfId="0" applyFill="1" applyAlignment="1">
      <alignment horizontal="right"/>
    </xf>
    <xf numFmtId="0" fontId="0" fillId="6" borderId="0" xfId="0" applyFill="1"/>
    <xf numFmtId="0" fontId="2" fillId="2" borderId="0" xfId="0" applyFont="1" applyFill="1" applyAlignment="1">
      <alignment horizontal="center"/>
    </xf>
    <xf numFmtId="8" fontId="0" fillId="2" borderId="0" xfId="0" applyNumberFormat="1" applyFill="1" applyAlignment="1">
      <alignment horizontal="center"/>
    </xf>
    <xf numFmtId="0" fontId="5" fillId="2" borderId="0" xfId="0" applyFont="1" applyFill="1"/>
    <xf numFmtId="0" fontId="2" fillId="2" borderId="0" xfId="0" applyFont="1" applyFill="1" applyAlignment="1">
      <alignment textRotation="90"/>
    </xf>
    <xf numFmtId="3" fontId="0" fillId="6" borderId="0" xfId="0" applyNumberFormat="1" applyFill="1" applyProtection="1">
      <protection locked="0"/>
    </xf>
    <xf numFmtId="3" fontId="0" fillId="0" borderId="0" xfId="0" applyNumberFormat="1" applyProtection="1">
      <protection locked="0"/>
    </xf>
    <xf numFmtId="0" fontId="0" fillId="2" borderId="1" xfId="0" applyFill="1" applyBorder="1"/>
    <xf numFmtId="9" fontId="0" fillId="6" borderId="0" xfId="0" applyNumberFormat="1" applyFill="1"/>
    <xf numFmtId="2" fontId="0" fillId="0" borderId="0" xfId="0" applyNumberFormat="1"/>
    <xf numFmtId="8" fontId="0" fillId="0" borderId="0" xfId="0" applyNumberFormat="1"/>
    <xf numFmtId="0" fontId="0" fillId="0" borderId="0" xfId="0" applyAlignment="1">
      <alignment wrapText="1"/>
    </xf>
    <xf numFmtId="0" fontId="0" fillId="0" borderId="0" xfId="0" applyProtection="1">
      <protection locked="0"/>
    </xf>
    <xf numFmtId="0" fontId="0" fillId="2" borderId="0" xfId="0" applyFill="1" applyAlignment="1">
      <alignment vertical="center"/>
    </xf>
    <xf numFmtId="3" fontId="0" fillId="6" borderId="0" xfId="0" applyNumberFormat="1" applyFill="1"/>
    <xf numFmtId="3" fontId="0" fillId="2" borderId="0" xfId="0" applyNumberFormat="1" applyFill="1" applyProtection="1">
      <protection locked="0"/>
    </xf>
    <xf numFmtId="167" fontId="0" fillId="6" borderId="0" xfId="0" applyNumberFormat="1" applyFill="1" applyProtection="1">
      <protection locked="0"/>
    </xf>
    <xf numFmtId="0" fontId="2" fillId="2" borderId="1" xfId="0" applyFont="1" applyFill="1" applyBorder="1" applyAlignment="1">
      <alignment textRotation="90"/>
    </xf>
    <xf numFmtId="8" fontId="0" fillId="2" borderId="1" xfId="0" applyNumberFormat="1" applyFill="1" applyBorder="1" applyAlignment="1">
      <alignment horizontal="center"/>
    </xf>
    <xf numFmtId="0" fontId="7" fillId="2" borderId="0" xfId="0" applyFont="1" applyFill="1"/>
    <xf numFmtId="9" fontId="0" fillId="6" borderId="1" xfId="0" applyNumberFormat="1" applyFill="1" applyBorder="1"/>
    <xf numFmtId="3" fontId="0" fillId="0" borderId="1" xfId="0" applyNumberFormat="1" applyBorder="1" applyProtection="1">
      <protection locked="0"/>
    </xf>
    <xf numFmtId="0" fontId="0" fillId="2" borderId="1" xfId="0" applyFill="1" applyBorder="1" applyAlignment="1">
      <alignment vertical="center"/>
    </xf>
    <xf numFmtId="0" fontId="0" fillId="6" borderId="1" xfId="0" applyFill="1" applyBorder="1"/>
    <xf numFmtId="165" fontId="0" fillId="2" borderId="0" xfId="0" applyNumberFormat="1" applyFill="1"/>
    <xf numFmtId="0" fontId="7" fillId="2" borderId="0" xfId="0" applyFont="1" applyFill="1" applyAlignment="1">
      <alignment horizontal="right"/>
    </xf>
    <xf numFmtId="3" fontId="0" fillId="6" borderId="1" xfId="0" applyNumberFormat="1" applyFill="1" applyBorder="1"/>
    <xf numFmtId="8" fontId="2" fillId="2" borderId="4" xfId="0" applyNumberFormat="1" applyFont="1" applyFill="1" applyBorder="1" applyAlignment="1">
      <alignment horizontal="right"/>
    </xf>
    <xf numFmtId="8" fontId="2" fillId="2" borderId="3" xfId="0" applyNumberFormat="1" applyFont="1" applyFill="1" applyBorder="1" applyAlignment="1">
      <alignment horizontal="right"/>
    </xf>
    <xf numFmtId="3" fontId="0" fillId="2" borderId="0" xfId="0" applyNumberFormat="1" applyFill="1"/>
    <xf numFmtId="3" fontId="0" fillId="2" borderId="1" xfId="0" applyNumberFormat="1" applyFill="1" applyBorder="1"/>
    <xf numFmtId="0" fontId="0" fillId="2" borderId="0" xfId="0" applyFill="1" applyProtection="1">
      <protection locked="0"/>
    </xf>
    <xf numFmtId="0" fontId="2" fillId="2" borderId="0" xfId="0" applyFont="1" applyFill="1" applyAlignment="1">
      <alignment wrapText="1"/>
    </xf>
    <xf numFmtId="0" fontId="2" fillId="0" borderId="0" xfId="0" applyFont="1"/>
    <xf numFmtId="0" fontId="7" fillId="0" borderId="0" xfId="0" applyFont="1" applyAlignment="1">
      <alignment horizontal="right"/>
    </xf>
    <xf numFmtId="10" fontId="0" fillId="6" borderId="0" xfId="0" applyNumberFormat="1" applyFill="1"/>
    <xf numFmtId="0" fontId="6" fillId="2" borderId="0" xfId="0" applyFont="1" applyFill="1"/>
    <xf numFmtId="0" fontId="6" fillId="2" borderId="1" xfId="0" applyFont="1" applyFill="1" applyBorder="1"/>
    <xf numFmtId="9" fontId="6" fillId="2" borderId="0" xfId="0" applyNumberFormat="1" applyFont="1" applyFill="1" applyAlignment="1">
      <alignment horizontal="left"/>
    </xf>
    <xf numFmtId="0" fontId="5" fillId="2" borderId="1" xfId="0" applyFont="1" applyFill="1" applyBorder="1"/>
    <xf numFmtId="0" fontId="9" fillId="2" borderId="0" xfId="0" applyFont="1" applyFill="1"/>
    <xf numFmtId="0" fontId="0" fillId="0" borderId="1" xfId="0" applyBorder="1"/>
    <xf numFmtId="0" fontId="0" fillId="2" borderId="1" xfId="0" applyFill="1" applyBorder="1" applyAlignment="1">
      <alignment horizontal="right"/>
    </xf>
    <xf numFmtId="40" fontId="0" fillId="2" borderId="1" xfId="0" applyNumberFormat="1" applyFill="1" applyBorder="1"/>
    <xf numFmtId="38" fontId="0" fillId="2" borderId="1" xfId="0" applyNumberFormat="1" applyFill="1" applyBorder="1"/>
    <xf numFmtId="4" fontId="0" fillId="6" borderId="0" xfId="0" applyNumberFormat="1" applyFill="1"/>
    <xf numFmtId="10" fontId="0" fillId="6" borderId="1" xfId="0" applyNumberFormat="1" applyFill="1" applyBorder="1"/>
    <xf numFmtId="38" fontId="0" fillId="6" borderId="1" xfId="0" applyNumberFormat="1" applyFill="1" applyBorder="1"/>
    <xf numFmtId="8" fontId="2" fillId="2" borderId="0" xfId="0" applyNumberFormat="1" applyFont="1" applyFill="1" applyAlignment="1">
      <alignment horizontal="right"/>
    </xf>
    <xf numFmtId="38" fontId="2" fillId="2" borderId="0" xfId="0" applyNumberFormat="1" applyFont="1" applyFill="1" applyAlignment="1">
      <alignment horizontal="right"/>
    </xf>
    <xf numFmtId="40" fontId="2" fillId="2" borderId="0" xfId="0" applyNumberFormat="1" applyFont="1" applyFill="1" applyAlignment="1">
      <alignment horizontal="right"/>
    </xf>
    <xf numFmtId="40" fontId="0" fillId="2" borderId="0" xfId="0" applyNumberFormat="1" applyFill="1"/>
    <xf numFmtId="0" fontId="2" fillId="2" borderId="8" xfId="0" applyFont="1" applyFill="1" applyBorder="1"/>
    <xf numFmtId="8" fontId="0" fillId="2" borderId="9" xfId="0" applyNumberFormat="1" applyFill="1" applyBorder="1"/>
    <xf numFmtId="8" fontId="2" fillId="2" borderId="10" xfId="0" applyNumberFormat="1" applyFont="1" applyFill="1" applyBorder="1" applyAlignment="1">
      <alignment horizontal="right"/>
    </xf>
    <xf numFmtId="0" fontId="8" fillId="2" borderId="8" xfId="0" applyFont="1" applyFill="1" applyBorder="1"/>
    <xf numFmtId="8" fontId="2" fillId="2" borderId="9" xfId="0" applyNumberFormat="1" applyFont="1" applyFill="1" applyBorder="1" applyAlignment="1">
      <alignment horizontal="right"/>
    </xf>
    <xf numFmtId="0" fontId="0" fillId="2" borderId="8" xfId="0" applyFill="1" applyBorder="1" applyAlignment="1">
      <alignment horizontal="left"/>
    </xf>
    <xf numFmtId="38" fontId="0" fillId="2" borderId="0" xfId="0" applyNumberFormat="1" applyFill="1"/>
    <xf numFmtId="169" fontId="0" fillId="2" borderId="9" xfId="0" applyNumberFormat="1" applyFill="1" applyBorder="1"/>
    <xf numFmtId="169" fontId="0" fillId="2" borderId="11" xfId="0" applyNumberFormat="1" applyFill="1" applyBorder="1"/>
    <xf numFmtId="0" fontId="0" fillId="2" borderId="8" xfId="0" applyFill="1" applyBorder="1" applyAlignment="1">
      <alignment horizontal="right"/>
    </xf>
    <xf numFmtId="0" fontId="0" fillId="2" borderId="8" xfId="0" applyFill="1" applyBorder="1"/>
    <xf numFmtId="38" fontId="0" fillId="6" borderId="0" xfId="0" applyNumberFormat="1" applyFill="1"/>
    <xf numFmtId="0" fontId="0" fillId="2" borderId="12" xfId="0" applyFill="1" applyBorder="1" applyAlignment="1">
      <alignment horizontal="right"/>
    </xf>
    <xf numFmtId="38" fontId="2" fillId="2" borderId="0" xfId="0" applyNumberFormat="1" applyFont="1" applyFill="1"/>
    <xf numFmtId="40" fontId="2" fillId="2" borderId="0" xfId="0" applyNumberFormat="1" applyFont="1" applyFill="1"/>
    <xf numFmtId="168" fontId="2" fillId="2" borderId="9" xfId="0" applyNumberFormat="1" applyFont="1" applyFill="1" applyBorder="1"/>
    <xf numFmtId="0" fontId="2" fillId="2" borderId="13" xfId="0" applyFont="1" applyFill="1" applyBorder="1"/>
    <xf numFmtId="38" fontId="2" fillId="2" borderId="14" xfId="0" applyNumberFormat="1" applyFont="1" applyFill="1" applyBorder="1"/>
    <xf numFmtId="40" fontId="2" fillId="2" borderId="14" xfId="0" applyNumberFormat="1" applyFont="1" applyFill="1" applyBorder="1"/>
    <xf numFmtId="168" fontId="2" fillId="2" borderId="15" xfId="0" applyNumberFormat="1" applyFont="1" applyFill="1" applyBorder="1"/>
    <xf numFmtId="0" fontId="8" fillId="2" borderId="0" xfId="0" applyFont="1" applyFill="1"/>
    <xf numFmtId="166" fontId="0" fillId="2" borderId="0" xfId="0" applyNumberFormat="1" applyFill="1"/>
    <xf numFmtId="169" fontId="0" fillId="6" borderId="0" xfId="0" applyNumberFormat="1" applyFill="1"/>
    <xf numFmtId="4" fontId="0" fillId="6" borderId="1" xfId="0" applyNumberFormat="1" applyFill="1" applyBorder="1"/>
    <xf numFmtId="0" fontId="11" fillId="2" borderId="0" xfId="0" applyFont="1" applyFill="1"/>
    <xf numFmtId="169" fontId="0" fillId="2" borderId="0" xfId="0" applyNumberFormat="1" applyFill="1"/>
    <xf numFmtId="37" fontId="0" fillId="6" borderId="1" xfId="0" applyNumberFormat="1" applyFill="1" applyBorder="1"/>
    <xf numFmtId="38" fontId="0" fillId="0" borderId="1" xfId="0" applyNumberFormat="1" applyBorder="1"/>
    <xf numFmtId="40" fontId="0" fillId="6" borderId="0" xfId="0" applyNumberFormat="1" applyFill="1"/>
    <xf numFmtId="40" fontId="0" fillId="6" borderId="1" xfId="0" applyNumberFormat="1" applyFill="1" applyBorder="1"/>
    <xf numFmtId="0" fontId="0" fillId="7" borderId="0" xfId="0" applyFill="1"/>
    <xf numFmtId="0" fontId="0" fillId="8" borderId="0" xfId="0" applyFill="1"/>
    <xf numFmtId="0" fontId="0" fillId="9" borderId="0" xfId="0" applyFill="1"/>
    <xf numFmtId="0" fontId="0" fillId="10" borderId="0" xfId="0" applyFill="1"/>
    <xf numFmtId="0" fontId="0" fillId="0" borderId="0" xfId="0" applyAlignment="1">
      <alignment horizontal="center" vertical="center"/>
    </xf>
    <xf numFmtId="0" fontId="0" fillId="0" borderId="0" xfId="0" applyAlignment="1">
      <alignment vertical="center"/>
    </xf>
    <xf numFmtId="0" fontId="8" fillId="7" borderId="0" xfId="0" applyFont="1" applyFill="1"/>
    <xf numFmtId="0" fontId="8" fillId="8" borderId="0" xfId="0" applyFont="1" applyFill="1"/>
    <xf numFmtId="0" fontId="8" fillId="9" borderId="0" xfId="0" applyFont="1" applyFill="1"/>
    <xf numFmtId="0" fontId="8" fillId="10" borderId="0" xfId="0" applyFont="1" applyFill="1"/>
    <xf numFmtId="0" fontId="0" fillId="2" borderId="0" xfId="0" applyFill="1" applyAlignment="1">
      <alignment horizontal="left"/>
    </xf>
    <xf numFmtId="38" fontId="0" fillId="0" borderId="0" xfId="0" applyNumberFormat="1"/>
    <xf numFmtId="0" fontId="5" fillId="2" borderId="0" xfId="0" applyFont="1" applyFill="1" applyAlignment="1">
      <alignment horizontal="left"/>
    </xf>
    <xf numFmtId="170" fontId="0" fillId="2" borderId="1" xfId="0" applyNumberFormat="1" applyFill="1" applyBorder="1" applyAlignment="1">
      <alignment horizontal="right"/>
    </xf>
    <xf numFmtId="38" fontId="0" fillId="3" borderId="0" xfId="0" applyNumberFormat="1" applyFill="1"/>
    <xf numFmtId="0" fontId="0" fillId="0" borderId="0" xfId="0" applyAlignment="1">
      <alignment horizontal="right"/>
    </xf>
    <xf numFmtId="0" fontId="2" fillId="0" borderId="0" xfId="0" applyFont="1" applyAlignment="1">
      <alignment wrapText="1"/>
    </xf>
    <xf numFmtId="8" fontId="2" fillId="0" borderId="0" xfId="0" applyNumberFormat="1" applyFont="1" applyAlignment="1">
      <alignment wrapText="1"/>
    </xf>
    <xf numFmtId="0" fontId="7" fillId="0" borderId="0" xfId="0" applyFont="1"/>
    <xf numFmtId="0" fontId="6" fillId="0" borderId="0" xfId="0" applyFont="1"/>
    <xf numFmtId="0" fontId="6" fillId="0" borderId="1" xfId="0" applyFont="1" applyBorder="1"/>
    <xf numFmtId="9" fontId="6" fillId="0" borderId="0" xfId="0" applyNumberFormat="1" applyFont="1" applyAlignment="1">
      <alignment horizontal="left"/>
    </xf>
    <xf numFmtId="3" fontId="0" fillId="0" borderId="0" xfId="0" applyNumberFormat="1"/>
    <xf numFmtId="3" fontId="0" fillId="0" borderId="1" xfId="0" applyNumberFormat="1" applyBorder="1"/>
    <xf numFmtId="0" fontId="2" fillId="0" borderId="1" xfId="0" applyFont="1" applyBorder="1" applyAlignment="1">
      <alignment textRotation="90"/>
    </xf>
    <xf numFmtId="0" fontId="0" fillId="0" borderId="1" xfId="0" applyBorder="1" applyAlignment="1">
      <alignment horizontal="right"/>
    </xf>
    <xf numFmtId="0" fontId="2" fillId="0" borderId="0" xfId="0" applyFont="1" applyAlignment="1">
      <alignment horizontal="center"/>
    </xf>
    <xf numFmtId="0" fontId="9" fillId="0" borderId="0" xfId="0" applyFont="1"/>
    <xf numFmtId="0" fontId="11" fillId="0" borderId="0" xfId="0" applyFont="1"/>
    <xf numFmtId="43" fontId="0" fillId="0" borderId="0" xfId="0" applyNumberFormat="1"/>
    <xf numFmtId="164" fontId="0" fillId="0" borderId="0" xfId="1" applyNumberFormat="1" applyFont="1" applyFill="1" applyBorder="1"/>
    <xf numFmtId="10" fontId="0" fillId="0" borderId="0" xfId="0" applyNumberFormat="1"/>
    <xf numFmtId="9" fontId="0" fillId="0" borderId="0" xfId="0" applyNumberFormat="1"/>
    <xf numFmtId="43" fontId="0" fillId="0" borderId="0" xfId="1" applyFont="1" applyFill="1" applyBorder="1"/>
    <xf numFmtId="9" fontId="0" fillId="0" borderId="0" xfId="2" applyFont="1" applyFill="1" applyBorder="1"/>
    <xf numFmtId="0" fontId="8" fillId="0" borderId="0" xfId="0" applyFont="1"/>
    <xf numFmtId="0" fontId="6" fillId="0" borderId="0" xfId="0" applyFont="1" applyAlignment="1">
      <alignment horizontal="left"/>
    </xf>
    <xf numFmtId="0" fontId="2" fillId="0" borderId="12" xfId="0" applyFont="1" applyBorder="1"/>
    <xf numFmtId="0" fontId="2" fillId="0" borderId="1" xfId="0" applyFont="1" applyBorder="1"/>
    <xf numFmtId="8" fontId="0" fillId="0" borderId="1" xfId="0" applyNumberFormat="1" applyBorder="1"/>
    <xf numFmtId="8" fontId="0" fillId="0" borderId="11" xfId="0" applyNumberFormat="1" applyBorder="1"/>
    <xf numFmtId="0" fontId="8" fillId="0" borderId="8" xfId="0" applyFont="1" applyBorder="1"/>
    <xf numFmtId="8" fontId="2" fillId="0" borderId="9" xfId="0" applyNumberFormat="1" applyFont="1" applyBorder="1" applyAlignment="1">
      <alignment horizontal="right"/>
    </xf>
    <xf numFmtId="0" fontId="0" fillId="0" borderId="8" xfId="0" applyBorder="1" applyAlignment="1">
      <alignment horizontal="left"/>
    </xf>
    <xf numFmtId="0" fontId="0" fillId="0" borderId="0" xfId="0" applyAlignment="1">
      <alignment horizontal="left"/>
    </xf>
    <xf numFmtId="0" fontId="0" fillId="0" borderId="8" xfId="0" applyBorder="1" applyAlignment="1">
      <alignment horizontal="right"/>
    </xf>
    <xf numFmtId="0" fontId="0" fillId="0" borderId="8" xfId="0" applyBorder="1"/>
    <xf numFmtId="0" fontId="14" fillId="0" borderId="8" xfId="0" applyFont="1" applyBorder="1"/>
    <xf numFmtId="0" fontId="0" fillId="0" borderId="12" xfId="0" applyBorder="1" applyAlignment="1">
      <alignment horizontal="right"/>
    </xf>
    <xf numFmtId="0" fontId="2" fillId="0" borderId="8" xfId="0" applyFont="1" applyBorder="1"/>
    <xf numFmtId="0" fontId="2" fillId="0" borderId="13" xfId="0" applyFont="1" applyBorder="1"/>
    <xf numFmtId="0" fontId="2" fillId="0" borderId="14" xfId="0" applyFont="1" applyBorder="1"/>
    <xf numFmtId="0" fontId="2" fillId="0" borderId="8" xfId="0" applyFont="1" applyBorder="1" applyAlignment="1">
      <alignment horizontal="right"/>
    </xf>
    <xf numFmtId="38" fontId="2" fillId="0" borderId="14" xfId="0" applyNumberFormat="1" applyFont="1" applyBorder="1"/>
    <xf numFmtId="0" fontId="2" fillId="0" borderId="1" xfId="0" applyFont="1" applyBorder="1" applyAlignment="1">
      <alignment horizontal="center"/>
    </xf>
    <xf numFmtId="8" fontId="2" fillId="0" borderId="1" xfId="0" applyNumberFormat="1" applyFont="1" applyBorder="1" applyAlignment="1">
      <alignment horizontal="center"/>
    </xf>
    <xf numFmtId="0" fontId="0" fillId="0" borderId="12" xfId="0" applyBorder="1"/>
    <xf numFmtId="8" fontId="2" fillId="0" borderId="11" xfId="0" applyNumberFormat="1" applyFont="1" applyBorder="1" applyAlignment="1">
      <alignment horizontal="center"/>
    </xf>
    <xf numFmtId="8" fontId="2" fillId="0" borderId="0" xfId="0" applyNumberFormat="1" applyFont="1" applyAlignment="1">
      <alignment horizontal="right"/>
    </xf>
    <xf numFmtId="40" fontId="16" fillId="6" borderId="0" xfId="0" applyNumberFormat="1" applyFont="1" applyFill="1"/>
    <xf numFmtId="40" fontId="0" fillId="0" borderId="9" xfId="0" applyNumberFormat="1" applyBorder="1"/>
    <xf numFmtId="38" fontId="2" fillId="0" borderId="0" xfId="0" applyNumberFormat="1" applyFont="1"/>
    <xf numFmtId="40" fontId="2" fillId="0" borderId="9" xfId="0" applyNumberFormat="1" applyFont="1" applyBorder="1"/>
    <xf numFmtId="40" fontId="0" fillId="0" borderId="11" xfId="0" applyNumberFormat="1" applyBorder="1"/>
    <xf numFmtId="40" fontId="2" fillId="0" borderId="15" xfId="0" applyNumberFormat="1" applyFont="1" applyBorder="1"/>
    <xf numFmtId="169" fontId="0" fillId="6" borderId="0" xfId="0" applyNumberFormat="1" applyFill="1" applyAlignment="1">
      <alignment horizontal="right"/>
    </xf>
    <xf numFmtId="0" fontId="17" fillId="0" borderId="0" xfId="0" applyFont="1"/>
    <xf numFmtId="169" fontId="14" fillId="6" borderId="0" xfId="0" applyNumberFormat="1" applyFont="1" applyFill="1"/>
    <xf numFmtId="0" fontId="2" fillId="0" borderId="0" xfId="0" applyFont="1" applyAlignment="1">
      <alignment textRotation="90"/>
    </xf>
    <xf numFmtId="8" fontId="0" fillId="0" borderId="0" xfId="0" applyNumberFormat="1" applyAlignment="1">
      <alignment wrapText="1"/>
    </xf>
    <xf numFmtId="169" fontId="0" fillId="0" borderId="0" xfId="0" applyNumberFormat="1"/>
    <xf numFmtId="38" fontId="16" fillId="6" borderId="0" xfId="0" applyNumberFormat="1" applyFont="1" applyFill="1"/>
    <xf numFmtId="0" fontId="2" fillId="0" borderId="13" xfId="0" applyFont="1" applyBorder="1" applyAlignment="1">
      <alignment horizontal="right"/>
    </xf>
    <xf numFmtId="0" fontId="2" fillId="0" borderId="1" xfId="0" applyFont="1" applyBorder="1" applyAlignment="1">
      <alignment horizontal="right"/>
    </xf>
    <xf numFmtId="169" fontId="14" fillId="6" borderId="0" xfId="0" applyNumberFormat="1" applyFont="1" applyFill="1" applyProtection="1">
      <protection locked="0"/>
    </xf>
    <xf numFmtId="0" fontId="17" fillId="0" borderId="0" xfId="0" applyFont="1" applyAlignment="1">
      <alignment horizontal="left"/>
    </xf>
    <xf numFmtId="38" fontId="16" fillId="0" borderId="0" xfId="0" applyNumberFormat="1" applyFont="1"/>
    <xf numFmtId="169" fontId="0" fillId="6" borderId="1" xfId="0" applyNumberFormat="1" applyFill="1" applyBorder="1"/>
    <xf numFmtId="0" fontId="17" fillId="0" borderId="1" xfId="0" applyFont="1" applyBorder="1" applyAlignment="1">
      <alignment horizontal="left"/>
    </xf>
    <xf numFmtId="0" fontId="6" fillId="0" borderId="1" xfId="0" applyFont="1" applyBorder="1" applyAlignment="1">
      <alignment horizontal="left"/>
    </xf>
    <xf numFmtId="169" fontId="14" fillId="0" borderId="0" xfId="0" applyNumberFormat="1" applyFont="1" applyProtection="1">
      <protection locked="0"/>
    </xf>
    <xf numFmtId="171" fontId="0" fillId="0" borderId="0" xfId="0" applyNumberFormat="1" applyAlignment="1">
      <alignment horizontal="center"/>
    </xf>
    <xf numFmtId="40" fontId="0" fillId="0" borderId="0" xfId="0" applyNumberFormat="1"/>
    <xf numFmtId="40" fontId="0" fillId="0" borderId="1" xfId="0" applyNumberFormat="1" applyBorder="1"/>
    <xf numFmtId="40" fontId="2" fillId="0" borderId="0" xfId="0" applyNumberFormat="1" applyFont="1"/>
    <xf numFmtId="40" fontId="2" fillId="0" borderId="14" xfId="0" applyNumberFormat="1" applyFont="1" applyBorder="1"/>
    <xf numFmtId="38" fontId="14" fillId="0" borderId="0" xfId="0" applyNumberFormat="1" applyFont="1"/>
    <xf numFmtId="38" fontId="14" fillId="0" borderId="1" xfId="0" applyNumberFormat="1" applyFont="1" applyBorder="1"/>
    <xf numFmtId="0" fontId="14" fillId="0" borderId="0" xfId="0" applyFont="1"/>
    <xf numFmtId="0" fontId="14" fillId="5" borderId="16" xfId="0" applyFont="1" applyFill="1" applyBorder="1"/>
    <xf numFmtId="0" fontId="14" fillId="5" borderId="18" xfId="0" applyFont="1" applyFill="1" applyBorder="1"/>
    <xf numFmtId="0" fontId="20" fillId="0" borderId="0" xfId="0" applyFont="1"/>
    <xf numFmtId="0" fontId="20" fillId="0" borderId="0" xfId="0" applyFont="1" applyAlignment="1">
      <alignment horizontal="left" indent="4"/>
    </xf>
    <xf numFmtId="0" fontId="21" fillId="2" borderId="0" xfId="4" applyFont="1" applyFill="1" applyBorder="1" applyAlignment="1">
      <alignment horizontal="center"/>
    </xf>
    <xf numFmtId="0" fontId="12" fillId="5" borderId="5" xfId="0" applyFont="1" applyFill="1" applyBorder="1" applyAlignment="1">
      <alignment horizontal="center"/>
    </xf>
    <xf numFmtId="0" fontId="12" fillId="5" borderId="6" xfId="0" applyFont="1" applyFill="1" applyBorder="1" applyAlignment="1">
      <alignment horizontal="center"/>
    </xf>
    <xf numFmtId="0" fontId="12" fillId="5" borderId="7" xfId="0" applyFont="1" applyFill="1" applyBorder="1" applyAlignment="1">
      <alignment horizontal="center"/>
    </xf>
    <xf numFmtId="0" fontId="6" fillId="2" borderId="0" xfId="0" applyFont="1" applyFill="1" applyAlignment="1">
      <alignment horizontal="left"/>
    </xf>
    <xf numFmtId="0" fontId="22" fillId="5" borderId="17" xfId="0" applyFont="1" applyFill="1" applyBorder="1"/>
    <xf numFmtId="0" fontId="22" fillId="5" borderId="4" xfId="0" applyFont="1" applyFill="1" applyBorder="1"/>
    <xf numFmtId="0" fontId="22" fillId="5" borderId="10" xfId="0" applyFont="1" applyFill="1" applyBorder="1"/>
    <xf numFmtId="0" fontId="19" fillId="5" borderId="17" xfId="0" applyFont="1" applyFill="1" applyBorder="1" applyAlignment="1">
      <alignment horizontal="center"/>
    </xf>
    <xf numFmtId="0" fontId="19" fillId="5" borderId="4" xfId="0" applyFont="1" applyFill="1" applyBorder="1" applyAlignment="1">
      <alignment horizontal="center"/>
    </xf>
    <xf numFmtId="0" fontId="19" fillId="5" borderId="10" xfId="0" applyFont="1" applyFill="1" applyBorder="1" applyAlignment="1">
      <alignment horizontal="center"/>
    </xf>
    <xf numFmtId="0" fontId="14" fillId="0" borderId="0" xfId="0" applyFont="1" applyAlignment="1">
      <alignment horizontal="right"/>
    </xf>
    <xf numFmtId="0" fontId="14" fillId="0" borderId="0" xfId="0" applyFont="1"/>
    <xf numFmtId="0" fontId="16" fillId="0" borderId="0" xfId="0" applyFont="1" applyAlignment="1">
      <alignment horizontal="left" vertical="top" wrapText="1"/>
    </xf>
    <xf numFmtId="0" fontId="16" fillId="0" borderId="0" xfId="0" applyFont="1" applyAlignment="1">
      <alignment horizontal="left" vertical="center" wrapText="1"/>
    </xf>
    <xf numFmtId="0" fontId="21" fillId="6" borderId="4" xfId="4" applyFont="1" applyFill="1" applyBorder="1" applyAlignment="1">
      <alignment horizontal="center"/>
    </xf>
    <xf numFmtId="0" fontId="21" fillId="6" borderId="18" xfId="4" applyFont="1" applyFill="1" applyBorder="1" applyAlignment="1">
      <alignment horizontal="center"/>
    </xf>
    <xf numFmtId="0" fontId="0" fillId="10" borderId="0" xfId="0" applyFill="1" applyAlignment="1">
      <alignment horizontal="center" vertical="center"/>
    </xf>
    <xf numFmtId="0" fontId="0" fillId="0" borderId="0" xfId="0" applyAlignment="1">
      <alignment horizontal="center"/>
    </xf>
    <xf numFmtId="0" fontId="0" fillId="7" borderId="0" xfId="0" applyFill="1" applyAlignment="1">
      <alignment horizontal="center" vertical="center"/>
    </xf>
    <xf numFmtId="0" fontId="0" fillId="8" borderId="0" xfId="0" applyFill="1" applyAlignment="1">
      <alignment horizontal="center" vertical="center"/>
    </xf>
    <xf numFmtId="0" fontId="0" fillId="9" borderId="0" xfId="0" applyFill="1" applyAlignment="1">
      <alignment horizontal="center" vertical="center"/>
    </xf>
    <xf numFmtId="0" fontId="13" fillId="0" borderId="0" xfId="0" applyFont="1" applyAlignment="1">
      <alignment horizontal="center"/>
    </xf>
    <xf numFmtId="0" fontId="21" fillId="6" borderId="16" xfId="4" applyFont="1" applyFill="1" applyBorder="1" applyAlignment="1">
      <alignment horizontal="center" wrapText="1"/>
    </xf>
  </cellXfs>
  <cellStyles count="5">
    <cellStyle name="Comma" xfId="1" builtinId="3"/>
    <cellStyle name="Normal" xfId="0" builtinId="0"/>
    <cellStyle name="Normal 2" xfId="3" xr:uid="{00000000-0005-0000-0000-000004000000}"/>
    <cellStyle name="Output" xfId="4" builtinId="21"/>
    <cellStyle name="Percent" xfId="2" builtinId="5"/>
  </cellStyles>
  <dxfs count="0"/>
  <tableStyles count="0" defaultTableStyle="TableStyleMedium2" defaultPivotStyle="PivotStyleLight16"/>
  <colors>
    <mruColors>
      <color rgb="FFFFFF66"/>
      <color rgb="FFAEDC52"/>
      <color rgb="FFD7D7D7"/>
      <color rgb="FFF1B82D"/>
      <color rgb="FFCFEA9A"/>
      <color rgb="FF69901D"/>
      <color rgb="FFDBD5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4267200</xdr:colOff>
      <xdr:row>3</xdr:row>
      <xdr:rowOff>187675</xdr:rowOff>
    </xdr:from>
    <xdr:ext cx="2292350" cy="717775"/>
    <xdr:pic>
      <xdr:nvPicPr>
        <xdr:cNvPr id="2" name="Picture 1">
          <a:extLst>
            <a:ext uri="{FF2B5EF4-FFF2-40B4-BE49-F238E27FC236}">
              <a16:creationId xmlns:a16="http://schemas.microsoft.com/office/drawing/2014/main" id="{80C18D41-A3FC-4FE1-988F-CDDCF6121E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4575" y="863950"/>
          <a:ext cx="2292350" cy="7177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2</xdr:col>
      <xdr:colOff>92306</xdr:colOff>
      <xdr:row>36</xdr:row>
      <xdr:rowOff>17318</xdr:rowOff>
    </xdr:from>
    <xdr:to>
      <xdr:col>20</xdr:col>
      <xdr:colOff>250074</xdr:colOff>
      <xdr:row>65</xdr:row>
      <xdr:rowOff>121227</xdr:rowOff>
    </xdr:to>
    <xdr:sp macro="" textlink="">
      <xdr:nvSpPr>
        <xdr:cNvPr id="2" name="TextBox 1">
          <a:extLst>
            <a:ext uri="{FF2B5EF4-FFF2-40B4-BE49-F238E27FC236}">
              <a16:creationId xmlns:a16="http://schemas.microsoft.com/office/drawing/2014/main" id="{A83B146C-5B04-D9F1-F9A3-B2EDB014957B}"/>
            </a:ext>
          </a:extLst>
        </xdr:cNvPr>
        <xdr:cNvSpPr txBox="1"/>
      </xdr:nvSpPr>
      <xdr:spPr>
        <a:xfrm>
          <a:off x="2516851" y="7498773"/>
          <a:ext cx="4677814" cy="61306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Scheduling options for leafy greens</a:t>
          </a:r>
        </a:p>
        <a:p>
          <a:r>
            <a:rPr lang="en-US" sz="1100" b="0"/>
            <a:t>Divide production area</a:t>
          </a:r>
          <a:r>
            <a:rPr lang="en-US" sz="1100" b="0" baseline="0"/>
            <a:t> in four production units to do weekly harvests. With lettuce, growers can do a 5 or 6 week growth cycle.</a:t>
          </a:r>
        </a:p>
        <a:p>
          <a:endParaRPr lang="en-US" sz="1100" b="0" baseline="0"/>
        </a:p>
        <a:p>
          <a:r>
            <a:rPr lang="en-US" sz="1100" b="0" i="1" baseline="0"/>
            <a:t>6 week cycle: </a:t>
          </a:r>
          <a:r>
            <a:rPr lang="en-US" sz="1100" b="0" i="0" baseline="0"/>
            <a:t>Weekly production begins after 6 weeks. You will see 8 weeks of weekly harvests and it will skip harvest on the 9th week. To calculate the projected yearly yield (any year after the first year) Add the yields for the eight weeks of production, then divide by 9 (gives you weekly yield accounting for the skipped harvest week) and multiply by 52). </a:t>
          </a:r>
        </a:p>
        <a:p>
          <a:r>
            <a:rPr lang="en-US" sz="1100" b="0" i="0" baseline="0"/>
            <a:t>*2,611 sq ft ÷ 4 = 652.75 sq ft (production unit area for weekly harvest)</a:t>
          </a:r>
        </a:p>
        <a:p>
          <a:r>
            <a:rPr lang="en-US" sz="1100" b="0" i="0" baseline="0"/>
            <a:t>*Plants per sq ft using triangular grid arrangement 2.598 plants per sq ft</a:t>
          </a:r>
        </a:p>
        <a:p>
          <a:r>
            <a:rPr lang="en-US" sz="1100" b="0" i="0" baseline="0"/>
            <a:t>*Weekly harvest (not adjusted for the no harvest on week 9): 652.75 sq ft x 2.598 plants per sq ft = 1,695 plants per week</a:t>
          </a:r>
        </a:p>
        <a:p>
          <a:r>
            <a:rPr lang="en-US" sz="1100" b="0" i="0" baseline="0"/>
            <a:t>*Adjusted (accounting for one week with no harvest out of 9 week harvest cycle) weekly harvest (1,695 x 8)÷9 = 1,507 plants per week</a:t>
          </a:r>
        </a:p>
        <a:p>
          <a:r>
            <a:rPr lang="en-US" sz="1100" b="0" i="0" baseline="0"/>
            <a:t>*Estimated yearly harvest: 1,507 x 52 weeks = 78,385 plants (÷2,611 sq ft = 30 plants per sq ft per year)</a:t>
          </a:r>
        </a:p>
        <a:p>
          <a:endParaRPr lang="en-US" sz="1100" b="0" i="0" baseline="0"/>
        </a:p>
        <a:p>
          <a:r>
            <a:rPr lang="en-US" sz="1100" b="0" i="0" baseline="0"/>
            <a:t>5 week cycle: Weekly production begins after 5 weeks. You will see 6 weeks of weekly harvest and two units will be ready to harvest on week 7 (double harvest). To estimate projected yearly yield (any year after year one) add the yields for each week in the 7 week cycle and divide by 7 (will give you average weekly yield accounting for the week with double yield) then multiply by 52. </a:t>
          </a:r>
        </a:p>
        <a:p>
          <a:r>
            <a:rPr lang="en-US" sz="1100" b="0" i="0" baseline="0"/>
            <a:t>*Weekly harvest (not adjusted for double harvest in week 7) 1,695 plants</a:t>
          </a:r>
        </a:p>
        <a:p>
          <a:r>
            <a:rPr lang="en-US" sz="1100" b="0" i="0" baseline="0"/>
            <a:t>*Adjusted harvest: (1,695 x 8)÷7= 1,937 plants per week</a:t>
          </a:r>
        </a:p>
        <a:p>
          <a:r>
            <a:rPr lang="en-US" sz="1100" b="0" i="0" baseline="0"/>
            <a:t>*Estimated yearly harvest: 100,731 plants per year (38 heads per sq ft per year)</a:t>
          </a:r>
          <a:endParaRPr lang="en-US" sz="1100" b="0" i="1" baseline="0"/>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ustom 12">
      <a:majorFont>
        <a:latin typeface="Segoe UI Black"/>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349FD-4006-41E9-841A-0EBD3D9468FB}">
  <dimension ref="A1:Y84"/>
  <sheetViews>
    <sheetView zoomScale="110" zoomScaleNormal="110" workbookViewId="0">
      <selection activeCell="D22" sqref="D22"/>
    </sheetView>
  </sheetViews>
  <sheetFormatPr defaultColWidth="0" defaultRowHeight="16.5" zeroHeight="1" x14ac:dyDescent="0.45"/>
  <cols>
    <col min="1" max="1" width="2.5" style="1" customWidth="1"/>
    <col min="2" max="2" width="42.83203125" style="1" customWidth="1"/>
    <col min="3" max="3" width="11.75" style="2" customWidth="1"/>
    <col min="4" max="4" width="11.83203125" style="2" customWidth="1"/>
    <col min="5" max="5" width="9.58203125" style="2" customWidth="1"/>
    <col min="6" max="6" width="4.83203125" style="1" customWidth="1"/>
    <col min="7" max="7" width="35.25" style="1" customWidth="1"/>
    <col min="8" max="8" width="15.58203125" style="1" customWidth="1"/>
    <col min="9" max="10" width="13" style="1" customWidth="1"/>
    <col min="11" max="11" width="16.75" style="1" customWidth="1"/>
    <col min="12" max="12" width="11.83203125" style="1" customWidth="1"/>
    <col min="13" max="13" width="10.58203125" style="1" customWidth="1"/>
    <col min="14" max="14" width="8.83203125" style="1" customWidth="1"/>
    <col min="15" max="15" width="10.58203125" style="1" customWidth="1"/>
    <col min="16" max="16" width="14.58203125" style="1" customWidth="1"/>
    <col min="17" max="19" width="8.08203125" style="1" hidden="1" customWidth="1"/>
    <col min="20" max="24" width="9" style="1" hidden="1" customWidth="1"/>
    <col min="25" max="25" width="21.33203125" style="1" hidden="1" customWidth="1"/>
    <col min="26" max="16384" width="9" style="1" hidden="1"/>
  </cols>
  <sheetData>
    <row r="1" spans="2:23" ht="17" thickBot="1" x14ac:dyDescent="0.5"/>
    <row r="2" spans="2:23" ht="21" x14ac:dyDescent="0.55000000000000004">
      <c r="B2" s="191" t="s">
        <v>67</v>
      </c>
      <c r="C2" s="192"/>
      <c r="D2" s="192"/>
      <c r="E2" s="193"/>
    </row>
    <row r="3" spans="2:23" ht="16.5" customHeight="1" x14ac:dyDescent="0.45">
      <c r="B3" s="67"/>
      <c r="E3" s="68"/>
      <c r="G3" s="56" t="s">
        <v>24</v>
      </c>
      <c r="H3" s="22"/>
      <c r="I3" s="22"/>
      <c r="K3" s="22" t="s">
        <v>70</v>
      </c>
      <c r="L3" s="22"/>
      <c r="M3" s="22"/>
      <c r="N3" s="22"/>
      <c r="O3" s="22"/>
      <c r="P3" s="22"/>
    </row>
    <row r="4" spans="2:23" ht="16.5" customHeight="1" x14ac:dyDescent="0.45">
      <c r="B4" s="67"/>
      <c r="C4" s="43" t="s">
        <v>43</v>
      </c>
      <c r="D4" s="42" t="s">
        <v>42</v>
      </c>
      <c r="E4" s="69" t="s">
        <v>55</v>
      </c>
      <c r="G4" s="34" t="s">
        <v>63</v>
      </c>
      <c r="H4" s="34" t="s">
        <v>0</v>
      </c>
      <c r="I4" s="40" t="s">
        <v>1</v>
      </c>
      <c r="K4" s="87" t="s">
        <v>51</v>
      </c>
      <c r="L4" s="87"/>
      <c r="M4" s="40" t="s">
        <v>50</v>
      </c>
      <c r="N4" s="40" t="s">
        <v>42</v>
      </c>
      <c r="O4" s="49" t="s">
        <v>53</v>
      </c>
      <c r="P4" s="49" t="s">
        <v>54</v>
      </c>
      <c r="Q4" s="40"/>
      <c r="R4" s="40"/>
      <c r="S4" s="40"/>
      <c r="T4" s="40"/>
      <c r="U4" s="7"/>
      <c r="V4" s="6"/>
      <c r="W4" s="6"/>
    </row>
    <row r="5" spans="2:23" ht="16.5" customHeight="1" x14ac:dyDescent="0.45">
      <c r="B5" s="70" t="s">
        <v>4</v>
      </c>
      <c r="C5" s="63"/>
      <c r="D5" s="63"/>
      <c r="E5" s="71"/>
      <c r="G5" s="1" t="s">
        <v>6</v>
      </c>
      <c r="H5" s="51" t="s">
        <v>9</v>
      </c>
      <c r="I5" s="20">
        <v>1</v>
      </c>
      <c r="K5" s="194" t="s">
        <v>147</v>
      </c>
      <c r="L5" s="194"/>
      <c r="M5" s="78">
        <v>50000</v>
      </c>
      <c r="N5" s="88">
        <f>M5/'Leafy greens (DWC) (2)'!$I$8</f>
        <v>17.755681818181817</v>
      </c>
      <c r="O5" s="15">
        <v>15</v>
      </c>
      <c r="P5" s="89">
        <v>0</v>
      </c>
      <c r="Q5" s="92"/>
      <c r="R5" s="10"/>
      <c r="U5" s="8"/>
      <c r="V5" s="6"/>
      <c r="W5" s="6"/>
    </row>
    <row r="6" spans="2:23" ht="16.5" customHeight="1" x14ac:dyDescent="0.45">
      <c r="B6" s="72" t="s">
        <v>27</v>
      </c>
      <c r="C6" s="73">
        <f>I16*I17*I14</f>
        <v>102389.84236799998</v>
      </c>
      <c r="D6" s="66">
        <f>C6/$I$8</f>
        <v>36.360029249999997</v>
      </c>
      <c r="E6" s="74">
        <f>C6/$C$8</f>
        <v>1</v>
      </c>
      <c r="G6" s="1" t="s">
        <v>7</v>
      </c>
      <c r="H6" s="51" t="s">
        <v>10</v>
      </c>
      <c r="I6" s="20">
        <v>22</v>
      </c>
      <c r="K6" s="194" t="s">
        <v>148</v>
      </c>
      <c r="L6" s="194"/>
      <c r="M6" s="78">
        <v>30000</v>
      </c>
      <c r="N6" s="88">
        <f>M6/'Leafy greens (DWC) (2)'!$I$8</f>
        <v>10.653409090909092</v>
      </c>
      <c r="O6" s="15">
        <v>15</v>
      </c>
      <c r="P6" s="89">
        <v>0</v>
      </c>
      <c r="Q6" s="92"/>
      <c r="R6" s="10"/>
      <c r="U6" s="4"/>
      <c r="V6" s="4"/>
      <c r="W6" s="4"/>
    </row>
    <row r="7" spans="2:23" ht="16.5" customHeight="1" x14ac:dyDescent="0.45">
      <c r="B7" s="72" t="s">
        <v>66</v>
      </c>
      <c r="C7" s="62">
        <v>0</v>
      </c>
      <c r="D7" s="58">
        <f>C7/$I$8</f>
        <v>0</v>
      </c>
      <c r="E7" s="75">
        <f>C7/$C$8</f>
        <v>0</v>
      </c>
      <c r="G7" s="1" t="s">
        <v>8</v>
      </c>
      <c r="H7" s="51" t="s">
        <v>10</v>
      </c>
      <c r="I7" s="20">
        <v>128</v>
      </c>
      <c r="K7" s="194" t="s">
        <v>149</v>
      </c>
      <c r="L7" s="194"/>
      <c r="M7" s="78">
        <v>25000</v>
      </c>
      <c r="N7" s="88">
        <f>M7/'Leafy greens (DWC) (2)'!$I$8</f>
        <v>8.8778409090909083</v>
      </c>
      <c r="O7" s="15">
        <v>10</v>
      </c>
      <c r="P7" s="89">
        <v>0</v>
      </c>
      <c r="Q7" s="92"/>
      <c r="R7" s="10"/>
      <c r="U7" s="4"/>
      <c r="V7" s="4"/>
      <c r="W7" s="4"/>
    </row>
    <row r="8" spans="2:23" ht="16.5" customHeight="1" x14ac:dyDescent="0.45">
      <c r="B8" s="76" t="s">
        <v>5</v>
      </c>
      <c r="C8" s="73">
        <f>SUM(C6:C7)</f>
        <v>102389.84236799998</v>
      </c>
      <c r="D8" s="66">
        <f>SUM(D6:D7)</f>
        <v>36.360029249999997</v>
      </c>
      <c r="E8" s="74">
        <f>SUM(E6:E7)</f>
        <v>1</v>
      </c>
      <c r="G8" s="1" t="s">
        <v>11</v>
      </c>
      <c r="H8" s="51" t="s">
        <v>29</v>
      </c>
      <c r="I8" s="21">
        <f>I5*I6*I7</f>
        <v>2816</v>
      </c>
      <c r="K8" s="194" t="s">
        <v>150</v>
      </c>
      <c r="L8" s="194"/>
      <c r="M8" s="78">
        <v>10000</v>
      </c>
      <c r="N8" s="88">
        <f>M8/'Leafy greens (DWC) (2)'!$I$8</f>
        <v>3.5511363636363638</v>
      </c>
      <c r="O8" s="15">
        <v>10</v>
      </c>
      <c r="P8" s="89">
        <v>0</v>
      </c>
      <c r="T8" s="4"/>
      <c r="U8" s="4"/>
      <c r="V8" s="4"/>
      <c r="W8" s="4"/>
    </row>
    <row r="9" spans="2:23" ht="16.5" customHeight="1" x14ac:dyDescent="0.45">
      <c r="B9" s="77"/>
      <c r="C9" s="73"/>
      <c r="D9" s="66"/>
      <c r="E9" s="68"/>
      <c r="G9" s="1" t="s">
        <v>12</v>
      </c>
      <c r="H9" s="51" t="s">
        <v>13</v>
      </c>
      <c r="I9" s="23">
        <v>0.85</v>
      </c>
      <c r="K9" s="14" t="s">
        <v>50</v>
      </c>
      <c r="L9" s="14"/>
      <c r="M9" s="73">
        <f>SUM(M5:M8)</f>
        <v>115000</v>
      </c>
      <c r="N9" s="88">
        <f>SUM(N5:N8)</f>
        <v>40.83806818181818</v>
      </c>
      <c r="R9" s="14"/>
      <c r="S9" s="14"/>
      <c r="T9" s="4"/>
      <c r="U9" s="4"/>
      <c r="V9" s="4"/>
      <c r="W9" s="4"/>
    </row>
    <row r="10" spans="2:23" ht="16.5" customHeight="1" x14ac:dyDescent="0.45">
      <c r="B10" s="70" t="s">
        <v>18</v>
      </c>
      <c r="C10" s="64"/>
      <c r="D10" s="65"/>
      <c r="E10" s="71"/>
      <c r="G10" s="22" t="s">
        <v>25</v>
      </c>
      <c r="H10" s="52" t="s">
        <v>29</v>
      </c>
      <c r="I10" s="36">
        <f>I8*I9</f>
        <v>2393.6</v>
      </c>
      <c r="R10" s="14"/>
      <c r="S10" s="14"/>
      <c r="T10" s="4"/>
      <c r="U10" s="4"/>
      <c r="V10" s="4"/>
      <c r="W10" s="4"/>
    </row>
    <row r="11" spans="2:23" ht="16.5" customHeight="1" x14ac:dyDescent="0.45">
      <c r="B11" s="72" t="s">
        <v>68</v>
      </c>
      <c r="C11" s="73">
        <f>I30*J30*K30</f>
        <v>24700</v>
      </c>
      <c r="D11" s="66">
        <f t="shared" ref="D11:D19" si="0">C11/$I$8</f>
        <v>8.7713068181818183</v>
      </c>
      <c r="E11" s="74">
        <f t="shared" ref="E11:E19" si="1">C11/$C$28</f>
        <v>0.31291403804729501</v>
      </c>
      <c r="I11" s="19"/>
      <c r="L11" s="14" t="s">
        <v>71</v>
      </c>
      <c r="M11" s="50">
        <v>0.02</v>
      </c>
      <c r="U11" s="4"/>
      <c r="V11" s="4"/>
      <c r="W11" s="4"/>
    </row>
    <row r="12" spans="2:23" ht="16.5" customHeight="1" x14ac:dyDescent="0.45">
      <c r="B12" s="72" t="s">
        <v>19</v>
      </c>
      <c r="C12" s="73">
        <f>SUM(K34:K42)</f>
        <v>8529.65</v>
      </c>
      <c r="D12" s="66">
        <f t="shared" si="0"/>
        <v>3.0289950284090907</v>
      </c>
      <c r="E12" s="74">
        <f t="shared" si="1"/>
        <v>0.10805859209028784</v>
      </c>
      <c r="F12" s="14"/>
      <c r="G12" s="56" t="s">
        <v>141</v>
      </c>
      <c r="H12" s="22"/>
      <c r="I12" s="32"/>
      <c r="L12" s="14" t="s">
        <v>72</v>
      </c>
      <c r="M12" s="50">
        <v>0.09</v>
      </c>
      <c r="U12" s="4"/>
      <c r="V12" s="4"/>
      <c r="W12" s="4"/>
    </row>
    <row r="13" spans="2:23" ht="16.5" customHeight="1" x14ac:dyDescent="0.45">
      <c r="B13" s="72" t="s">
        <v>139</v>
      </c>
      <c r="C13" s="73">
        <f>SUM(K46:K50)</f>
        <v>10522.8</v>
      </c>
      <c r="D13" s="66">
        <f t="shared" si="0"/>
        <v>3.7367897727272723</v>
      </c>
      <c r="E13" s="74">
        <f t="shared" si="1"/>
        <v>0.13330898135886945</v>
      </c>
      <c r="F13" s="14"/>
      <c r="G13" s="34" t="s">
        <v>63</v>
      </c>
      <c r="H13" s="34" t="s">
        <v>0</v>
      </c>
      <c r="I13" s="40" t="s">
        <v>1</v>
      </c>
      <c r="L13" s="14" t="s">
        <v>73</v>
      </c>
      <c r="M13" s="50">
        <v>2.5000000000000001E-3</v>
      </c>
      <c r="U13" s="4"/>
      <c r="V13" s="4"/>
      <c r="W13" s="4"/>
    </row>
    <row r="14" spans="2:23" ht="16.5" customHeight="1" x14ac:dyDescent="0.45">
      <c r="B14" s="72" t="s">
        <v>20</v>
      </c>
      <c r="C14" s="73">
        <f>SUM(K22:K26)</f>
        <v>9420.56</v>
      </c>
      <c r="D14" s="66">
        <f t="shared" si="0"/>
        <v>3.345369318181818</v>
      </c>
      <c r="E14" s="74">
        <f t="shared" si="1"/>
        <v>0.11934516073954758</v>
      </c>
      <c r="F14" s="14"/>
      <c r="G14" s="18" t="s">
        <v>62</v>
      </c>
      <c r="H14" s="51" t="s">
        <v>64</v>
      </c>
      <c r="I14" s="60">
        <v>1.5</v>
      </c>
      <c r="K14" s="22"/>
      <c r="L14" s="57" t="s">
        <v>74</v>
      </c>
      <c r="M14" s="61">
        <v>0.01</v>
      </c>
      <c r="N14" s="22"/>
      <c r="O14" s="22"/>
      <c r="P14" s="22"/>
      <c r="U14" s="4"/>
      <c r="V14" s="4"/>
      <c r="W14" s="4"/>
    </row>
    <row r="15" spans="2:23" ht="16.5" customHeight="1" x14ac:dyDescent="0.45">
      <c r="B15" s="72" t="s">
        <v>52</v>
      </c>
      <c r="C15" s="73">
        <f>M9*M11</f>
        <v>2300</v>
      </c>
      <c r="D15" s="66">
        <f t="shared" si="0"/>
        <v>0.81676136363636365</v>
      </c>
      <c r="E15" s="74">
        <f t="shared" si="1"/>
        <v>2.9137744433553783E-2</v>
      </c>
      <c r="F15" s="14"/>
      <c r="G15" s="18" t="s">
        <v>60</v>
      </c>
      <c r="H15" s="51" t="s">
        <v>28</v>
      </c>
      <c r="I15" s="31">
        <v>30.018599999999999</v>
      </c>
      <c r="K15" s="51"/>
      <c r="L15" s="51"/>
      <c r="M15" s="30"/>
      <c r="N15" s="18"/>
      <c r="O15" s="51"/>
      <c r="P15" s="30"/>
      <c r="T15" s="4"/>
      <c r="U15" s="4"/>
      <c r="V15" s="4"/>
    </row>
    <row r="16" spans="2:23" ht="16.5" customHeight="1" x14ac:dyDescent="0.45">
      <c r="B16" s="72" t="s">
        <v>23</v>
      </c>
      <c r="C16" s="108">
        <f>I18*C8</f>
        <v>5119.4921183999995</v>
      </c>
      <c r="D16" s="66">
        <f t="shared" si="0"/>
        <v>1.8180014624999998</v>
      </c>
      <c r="E16" s="74">
        <f t="shared" si="1"/>
        <v>6.4856718685013942E-2</v>
      </c>
      <c r="F16" s="14"/>
      <c r="G16" s="18" t="s">
        <v>60</v>
      </c>
      <c r="H16" s="51" t="s">
        <v>47</v>
      </c>
      <c r="I16" s="30">
        <f>I15*I10*I5</f>
        <v>71852.520959999994</v>
      </c>
      <c r="T16" s="4" t="str">
        <f>IF(ISBLANK($B48),"",VLOOKUP($B48,#REF!,13,FALSE))</f>
        <v/>
      </c>
      <c r="U16" s="4" t="str">
        <f t="shared" ref="U16:U20" si="2">IF(ISNUMBER(V16-T17),V16-T17,"")</f>
        <v/>
      </c>
      <c r="V16" s="4" t="str">
        <f>IF(ISBLANK($B49),"",VLOOKUP($B49,#REF!,12,FALSE))</f>
        <v/>
      </c>
    </row>
    <row r="17" spans="2:22" ht="16.5" customHeight="1" x14ac:dyDescent="0.45">
      <c r="B17" s="72" t="s">
        <v>22</v>
      </c>
      <c r="C17" s="78">
        <v>1000</v>
      </c>
      <c r="D17" s="66">
        <f t="shared" si="0"/>
        <v>0.35511363636363635</v>
      </c>
      <c r="E17" s="74">
        <f t="shared" si="1"/>
        <v>1.2668584536327732E-2</v>
      </c>
      <c r="F17" s="14"/>
      <c r="G17" s="18" t="s">
        <v>59</v>
      </c>
      <c r="H17" s="51" t="s">
        <v>140</v>
      </c>
      <c r="I17" s="23">
        <v>0.95</v>
      </c>
      <c r="Q17" s="16"/>
      <c r="T17" s="4" t="str">
        <f>IF(ISBLANK($B49),"",VLOOKUP($B49,#REF!,13,FALSE))</f>
        <v/>
      </c>
      <c r="U17" s="4" t="str">
        <f t="shared" si="2"/>
        <v/>
      </c>
      <c r="V17" s="4" t="str">
        <f>IF(ISBLANK($B50),"",VLOOKUP($B50,#REF!,12,FALSE))</f>
        <v/>
      </c>
    </row>
    <row r="18" spans="2:22" ht="16.5" customHeight="1" x14ac:dyDescent="0.45">
      <c r="B18" s="72" t="s">
        <v>37</v>
      </c>
      <c r="C18" s="78">
        <v>500</v>
      </c>
      <c r="D18" s="66">
        <f t="shared" si="0"/>
        <v>0.17755681818181818</v>
      </c>
      <c r="E18" s="74">
        <f t="shared" si="1"/>
        <v>6.3342922681638662E-3</v>
      </c>
      <c r="G18" s="54" t="s">
        <v>23</v>
      </c>
      <c r="H18" s="52" t="s">
        <v>142</v>
      </c>
      <c r="I18" s="35">
        <v>0.05</v>
      </c>
      <c r="T18" s="4" t="str">
        <f>IF(ISBLANK($B50),"",VLOOKUP($B50,#REF!,13,FALSE))</f>
        <v/>
      </c>
      <c r="U18" s="4" t="str">
        <f t="shared" si="2"/>
        <v/>
      </c>
      <c r="V18" s="4" t="str">
        <f>IF(ISBLANK($B51),"",VLOOKUP($B51,#REF!,12,FALSE))</f>
        <v/>
      </c>
    </row>
    <row r="19" spans="2:22" ht="16.5" customHeight="1" x14ac:dyDescent="0.45">
      <c r="B19" s="72" t="s">
        <v>69</v>
      </c>
      <c r="C19" s="94">
        <f>SUM(C11:C18)*M12*0.25</f>
        <v>1397.0812976639997</v>
      </c>
      <c r="D19" s="58">
        <f t="shared" si="0"/>
        <v>0.49612261990909085</v>
      </c>
      <c r="E19" s="75">
        <f t="shared" si="1"/>
        <v>1.7699042523578828E-2</v>
      </c>
      <c r="F19" s="14"/>
      <c r="T19" s="4" t="str">
        <f>IF(ISBLANK($B51),"",VLOOKUP($B51,#REF!,13,FALSE))</f>
        <v/>
      </c>
      <c r="U19" s="4" t="str">
        <f t="shared" si="2"/>
        <v/>
      </c>
      <c r="V19" s="4" t="str">
        <f>IF(ISBLANK($B52),"",VLOOKUP($B52,#REF!,12,FALSE))</f>
        <v/>
      </c>
    </row>
    <row r="20" spans="2:22" ht="16.5" customHeight="1" x14ac:dyDescent="0.45">
      <c r="B20" s="76" t="s">
        <v>33</v>
      </c>
      <c r="C20" s="73">
        <f>SUM(C11:C19)</f>
        <v>63489.583416063993</v>
      </c>
      <c r="D20" s="66">
        <f>SUM(D11:D19)</f>
        <v>22.546016838090907</v>
      </c>
      <c r="E20" s="74">
        <f>SUM(E11:E19)</f>
        <v>0.80432315468263793</v>
      </c>
      <c r="F20" s="14"/>
      <c r="G20" s="56" t="s">
        <v>136</v>
      </c>
      <c r="H20" s="22"/>
      <c r="I20" s="22"/>
      <c r="J20" s="22"/>
      <c r="K20" s="22"/>
      <c r="T20" s="4" t="str">
        <f>IF(ISBLANK($B52),"",VLOOKUP($B52,#REF!,13,FALSE))</f>
        <v/>
      </c>
      <c r="U20" s="4" t="str">
        <f t="shared" si="2"/>
        <v/>
      </c>
      <c r="V20" s="4" t="str">
        <f>IF(ISBLANK($B53),"",VLOOKUP($B53,#REF!,12,FALSE))</f>
        <v/>
      </c>
    </row>
    <row r="21" spans="2:22" ht="16.5" customHeight="1" x14ac:dyDescent="0.45">
      <c r="B21" s="77"/>
      <c r="C21" s="73"/>
      <c r="D21" s="66"/>
      <c r="E21" s="68"/>
      <c r="F21" s="14"/>
      <c r="G21" s="34" t="s">
        <v>46</v>
      </c>
      <c r="H21" s="34" t="s">
        <v>0</v>
      </c>
      <c r="I21" s="40" t="s">
        <v>1</v>
      </c>
      <c r="J21" s="40" t="s">
        <v>16</v>
      </c>
      <c r="K21" s="40" t="s">
        <v>14</v>
      </c>
      <c r="N21" s="16"/>
      <c r="O21" s="16"/>
      <c r="P21" s="16"/>
      <c r="T21" s="4" t="str">
        <f>IF(ISBLANK($B53),"",VLOOKUP($B53,#REF!,13,FALSE))</f>
        <v/>
      </c>
      <c r="U21" s="4" t="str">
        <f>IF(ISNUMBER(V21-T23),V21-T23,"")</f>
        <v/>
      </c>
      <c r="V21" s="4" t="str">
        <f>IF(ISBLANK($B54),"",VLOOKUP($B54,#REF!,12,FALSE))</f>
        <v/>
      </c>
    </row>
    <row r="22" spans="2:22" ht="16.5" customHeight="1" x14ac:dyDescent="0.45">
      <c r="B22" s="70" t="s">
        <v>3</v>
      </c>
      <c r="C22" s="64"/>
      <c r="D22" s="65"/>
      <c r="E22" s="71"/>
      <c r="F22" s="14"/>
      <c r="G22" s="1" t="s">
        <v>15</v>
      </c>
      <c r="H22" s="51" t="s">
        <v>58</v>
      </c>
      <c r="I22" s="29">
        <v>110</v>
      </c>
      <c r="J22" s="60">
        <v>16</v>
      </c>
      <c r="K22" s="44">
        <f>I22*J22</f>
        <v>1760</v>
      </c>
      <c r="N22" s="16"/>
      <c r="O22" s="16"/>
      <c r="T22" s="4"/>
      <c r="U22" s="4" t="str">
        <f>IF(ISNUMBER(V22-T24),V22-T24,"")</f>
        <v/>
      </c>
      <c r="V22" s="4" t="str">
        <f>IF(ISBLANK($B55),"",VLOOKUP($B55,#REF!,12,FALSE))</f>
        <v/>
      </c>
    </row>
    <row r="23" spans="2:22" ht="16.5" customHeight="1" x14ac:dyDescent="0.45">
      <c r="B23" s="77" t="s">
        <v>75</v>
      </c>
      <c r="C23" s="111">
        <f>(M5-(M5*P5))/O5+(M6-(M6*P6))/O6+(M7-(M7*P7))/O7+(M8-(M8*P8))/O8</f>
        <v>8833.3333333333339</v>
      </c>
      <c r="D23" s="66">
        <f>C23/$I$8</f>
        <v>3.1368371212121215</v>
      </c>
      <c r="E23" s="74">
        <f>C23/$C$28</f>
        <v>0.11190583007089498</v>
      </c>
      <c r="F23" s="14"/>
      <c r="G23" s="1" t="s">
        <v>56</v>
      </c>
      <c r="H23" s="51" t="s">
        <v>57</v>
      </c>
      <c r="I23" s="29">
        <v>0</v>
      </c>
      <c r="J23" s="60">
        <v>0</v>
      </c>
      <c r="K23" s="44">
        <f>I23*J23</f>
        <v>0</v>
      </c>
      <c r="N23" s="16"/>
      <c r="O23" s="16"/>
      <c r="T23" s="4" t="str">
        <f>IF(ISBLANK($B54),"",VLOOKUP($B54,#REF!,13,FALSE))</f>
        <v/>
      </c>
      <c r="U23" s="4" t="str">
        <f>IF(ISNUMBER(V23-T25),V23-T25,"")</f>
        <v/>
      </c>
      <c r="V23" s="4" t="str">
        <f>IF(ISBLANK($B56),"",VLOOKUP($B56,#REF!,12,FALSE))</f>
        <v/>
      </c>
    </row>
    <row r="24" spans="2:22" ht="16.5" customHeight="1" x14ac:dyDescent="0.45">
      <c r="B24" s="77" t="s">
        <v>76</v>
      </c>
      <c r="C24" s="111">
        <f>(M5+(M5*P5)+M6+(M6*P6)+M7+(M7*P7)+M8+(P8*M8))/2*M12</f>
        <v>5175</v>
      </c>
      <c r="D24" s="66">
        <f>C24/$I$8</f>
        <v>1.8377130681818181</v>
      </c>
      <c r="E24" s="74">
        <f>C24/$C$28</f>
        <v>6.5559924975496009E-2</v>
      </c>
      <c r="F24" s="14"/>
      <c r="G24" s="28" t="s">
        <v>61</v>
      </c>
      <c r="H24" s="51" t="s">
        <v>17</v>
      </c>
      <c r="I24" s="29">
        <v>43338</v>
      </c>
      <c r="J24" s="60">
        <v>0.12</v>
      </c>
      <c r="K24" s="44">
        <f>I24*J24</f>
        <v>5200.5599999999995</v>
      </c>
      <c r="N24" s="17"/>
      <c r="O24" s="17"/>
      <c r="T24" s="4" t="str">
        <f>IF(ISBLANK($B55),"",VLOOKUP($B55,#REF!,13,FALSE))</f>
        <v/>
      </c>
      <c r="U24" s="4" t="str">
        <f>IF(ISNUMBER(V24-T26),V24-T26,"")</f>
        <v/>
      </c>
      <c r="V24" s="4" t="str">
        <f>IF(ISBLANK($B57),"",VLOOKUP($B57,#REF!,12,FALSE))</f>
        <v/>
      </c>
    </row>
    <row r="25" spans="2:22" ht="16.5" customHeight="1" x14ac:dyDescent="0.45">
      <c r="B25" s="77" t="s">
        <v>79</v>
      </c>
      <c r="C25" s="59">
        <f>(M14+M13)*M9</f>
        <v>1437.5</v>
      </c>
      <c r="D25" s="58">
        <f>C25/$I$8</f>
        <v>0.51047585227272729</v>
      </c>
      <c r="E25" s="75">
        <f>C25/$C$28</f>
        <v>1.8211090270971116E-2</v>
      </c>
      <c r="G25" s="28" t="s">
        <v>78</v>
      </c>
      <c r="H25" s="51" t="s">
        <v>30</v>
      </c>
      <c r="I25" s="29">
        <v>12</v>
      </c>
      <c r="J25" s="60">
        <v>80</v>
      </c>
      <c r="K25" s="44">
        <f>I25*J25</f>
        <v>960</v>
      </c>
      <c r="N25" s="17"/>
      <c r="T25" s="4" t="str">
        <f>IF(ISBLANK($B56),"",VLOOKUP($B56,#REF!,13,FALSE))</f>
        <v/>
      </c>
      <c r="U25" s="4" t="str">
        <f>IF(ISNUMBER(V25-S27),V25-S27,"")</f>
        <v/>
      </c>
      <c r="V25" s="4" t="str">
        <f>IF(ISBLANK($B58),"",VLOOKUP($B58,#REF!,12,FALSE))</f>
        <v/>
      </c>
    </row>
    <row r="26" spans="2:22" ht="16.5" customHeight="1" x14ac:dyDescent="0.45">
      <c r="B26" s="76" t="s">
        <v>34</v>
      </c>
      <c r="C26" s="73">
        <f>SUM(C23:C25)</f>
        <v>15445.833333333334</v>
      </c>
      <c r="D26" s="66">
        <f>SUM(D23:D25)</f>
        <v>5.485026041666667</v>
      </c>
      <c r="E26" s="74">
        <f>SUM(E23:E25)</f>
        <v>0.19567684531736212</v>
      </c>
      <c r="G26" s="37" t="s">
        <v>21</v>
      </c>
      <c r="H26" s="52" t="s">
        <v>30</v>
      </c>
      <c r="I26" s="41">
        <v>12</v>
      </c>
      <c r="J26" s="90">
        <v>125</v>
      </c>
      <c r="K26" s="45">
        <f>I26*J26</f>
        <v>1500</v>
      </c>
      <c r="T26" s="4" t="str">
        <f>IF(ISBLANK($B57),"",VLOOKUP($B57,#REF!,13,FALSE))</f>
        <v/>
      </c>
      <c r="U26" s="4" t="str">
        <f>IF(ISNUMBER(V26-S28),V26-S28,"")</f>
        <v/>
      </c>
      <c r="V26" s="4" t="str">
        <f>IF(ISBLANK($B59),"",VLOOKUP($B59,#REF!,12,FALSE))</f>
        <v/>
      </c>
    </row>
    <row r="27" spans="2:22" ht="16.5" customHeight="1" x14ac:dyDescent="0.45">
      <c r="B27" s="76"/>
      <c r="C27" s="73"/>
      <c r="D27" s="66"/>
      <c r="E27" s="74"/>
      <c r="S27" s="4" t="str">
        <f>IF(ISBLANK($B58),"",VLOOKUP($B58,#REF!,13,FALSE))</f>
        <v/>
      </c>
      <c r="T27" s="4" t="str">
        <f>IF(ISNUMBER(U27-S29),U27-S29,"")</f>
        <v/>
      </c>
      <c r="U27" s="4" t="str">
        <f>IF(ISBLANK($B60),"",VLOOKUP($B60,#REF!,12,FALSE))</f>
        <v/>
      </c>
    </row>
    <row r="28" spans="2:22" ht="16.5" customHeight="1" x14ac:dyDescent="0.45">
      <c r="B28" s="79" t="s">
        <v>35</v>
      </c>
      <c r="C28" s="59">
        <f>C26+C20</f>
        <v>78935.416749397322</v>
      </c>
      <c r="D28" s="58">
        <f>D26+D20</f>
        <v>28.031042879757575</v>
      </c>
      <c r="E28" s="75">
        <f>E26+E20</f>
        <v>1</v>
      </c>
      <c r="G28" s="56" t="s">
        <v>153</v>
      </c>
      <c r="H28" s="22"/>
      <c r="I28" s="32"/>
      <c r="J28" s="33"/>
      <c r="K28" s="33"/>
      <c r="L28" s="33"/>
      <c r="M28" s="17"/>
      <c r="S28" s="4" t="str">
        <f>IF(ISBLANK($B59),"",VLOOKUP($B59,#REF!,13,FALSE))</f>
        <v/>
      </c>
      <c r="T28" s="4" t="str">
        <f>IF(ISNUMBER(U28-S30),U28-S30,"")</f>
        <v/>
      </c>
      <c r="U28" s="4" t="str">
        <f>IF(ISBLANK($B62),"",VLOOKUP($B62,#REF!,12,FALSE))</f>
        <v/>
      </c>
    </row>
    <row r="29" spans="2:22" ht="16.5" customHeight="1" x14ac:dyDescent="0.45">
      <c r="B29" s="67" t="s">
        <v>44</v>
      </c>
      <c r="C29" s="80">
        <f>C8-C20</f>
        <v>38900.25895193599</v>
      </c>
      <c r="D29" s="81">
        <f>D8-D20</f>
        <v>13.81401241190909</v>
      </c>
      <c r="E29" s="82"/>
      <c r="G29" s="34" t="s">
        <v>32</v>
      </c>
      <c r="H29" s="34" t="s">
        <v>0</v>
      </c>
      <c r="I29" s="40" t="s">
        <v>1</v>
      </c>
      <c r="J29" s="40" t="s">
        <v>16</v>
      </c>
      <c r="K29" s="40" t="s">
        <v>77</v>
      </c>
      <c r="L29" s="40" t="s">
        <v>145</v>
      </c>
      <c r="M29" s="109"/>
      <c r="N29" s="107"/>
      <c r="S29" s="4" t="str">
        <f>IF(ISBLANK($B60),"",VLOOKUP($B60,#REF!,13,FALSE))</f>
        <v/>
      </c>
      <c r="T29" s="4" t="str">
        <f>IF(ISNUMBER(U29-S31),U29-S31,"")</f>
        <v/>
      </c>
      <c r="U29" s="4" t="str">
        <f>IF(ISBLANK($B63),"",VLOOKUP($B63,#REF!,12,FALSE))</f>
        <v/>
      </c>
    </row>
    <row r="30" spans="2:22" ht="16.5" customHeight="1" thickBot="1" x14ac:dyDescent="0.5">
      <c r="B30" s="83" t="s">
        <v>45</v>
      </c>
      <c r="C30" s="84">
        <f>C8-C28</f>
        <v>23454.425618602661</v>
      </c>
      <c r="D30" s="85">
        <f>D8-D28</f>
        <v>8.3289863702424221</v>
      </c>
      <c r="E30" s="86"/>
      <c r="G30" s="22" t="s">
        <v>144</v>
      </c>
      <c r="H30" s="52" t="s">
        <v>65</v>
      </c>
      <c r="I30" s="38">
        <v>25</v>
      </c>
      <c r="J30" s="96">
        <v>19</v>
      </c>
      <c r="K30" s="93">
        <v>52</v>
      </c>
      <c r="L30" s="110">
        <f>(I30*K30)/2080</f>
        <v>0.625</v>
      </c>
      <c r="M30" s="109"/>
      <c r="S30" s="4" t="str">
        <f>IF(ISBLANK($B62),"",VLOOKUP($B62,#REF!,13,FALSE))</f>
        <v/>
      </c>
      <c r="T30" s="4" t="str">
        <f>IF(ISNUMBER(U30-S32),U30-S32,"")</f>
        <v/>
      </c>
      <c r="U30" s="4" t="str">
        <f>IF(ISBLANK($B64),"",VLOOKUP($B64,#REF!,12,FALSE))</f>
        <v/>
      </c>
    </row>
    <row r="31" spans="2:22" ht="16.5" customHeight="1" x14ac:dyDescent="0.45">
      <c r="M31" s="55"/>
      <c r="S31" s="4" t="str">
        <f>IF(ISBLANK($B63),"",VLOOKUP($B63,#REF!,13,FALSE))</f>
        <v/>
      </c>
      <c r="T31" s="4"/>
      <c r="U31" s="4"/>
    </row>
    <row r="32" spans="2:22" ht="16.5" customHeight="1" x14ac:dyDescent="0.45">
      <c r="G32" s="56" t="s">
        <v>137</v>
      </c>
      <c r="H32" s="22"/>
      <c r="I32" s="22"/>
      <c r="J32" s="22"/>
      <c r="K32" s="22"/>
      <c r="M32" s="55"/>
      <c r="S32" s="4" t="str">
        <f>IF(ISBLANK($B64),"",VLOOKUP($B64,#REF!,13,FALSE))</f>
        <v/>
      </c>
      <c r="T32" s="4" t="str">
        <f>IF(ISNUMBER(U32-T34),U32-T34,"")</f>
        <v/>
      </c>
      <c r="U32" s="4" t="str">
        <f>IF(ISBLANK($B65),"",VLOOKUP($B65,#REF!,12,FALSE))</f>
        <v/>
      </c>
    </row>
    <row r="33" spans="1:23" x14ac:dyDescent="0.45">
      <c r="G33" s="34" t="s">
        <v>36</v>
      </c>
      <c r="H33" s="34" t="s">
        <v>0</v>
      </c>
      <c r="I33" s="40" t="s">
        <v>1</v>
      </c>
      <c r="J33" s="40" t="s">
        <v>16</v>
      </c>
      <c r="K33" s="40" t="s">
        <v>14</v>
      </c>
      <c r="L33" s="91"/>
      <c r="M33" s="55"/>
      <c r="T33" s="4"/>
      <c r="U33" s="4" t="str">
        <f>IF(ISNUMBER(V33-T35),V33-T35,"")</f>
        <v/>
      </c>
      <c r="V33" s="4" t="str">
        <f>IF(ISBLANK($B66),"",VLOOKUP($B66,#REF!,12,FALSE))</f>
        <v/>
      </c>
    </row>
    <row r="34" spans="1:23" x14ac:dyDescent="0.45">
      <c r="F34" s="6"/>
      <c r="G34" s="1" t="s">
        <v>40</v>
      </c>
      <c r="H34" s="51" t="s">
        <v>38</v>
      </c>
      <c r="I34" s="29">
        <v>15</v>
      </c>
      <c r="J34" s="95">
        <v>130</v>
      </c>
      <c r="K34" s="73">
        <f t="shared" ref="K34:K41" si="3">I34*J34</f>
        <v>1950</v>
      </c>
      <c r="L34" s="55"/>
      <c r="T34" s="4" t="str">
        <f>IF(ISBLANK($B65),"",VLOOKUP($B65,#REF!,13,FALSE))</f>
        <v/>
      </c>
      <c r="U34" s="4" t="str">
        <f>IF(ISNUMBER(V34-T36),V34-T36,"")</f>
        <v/>
      </c>
      <c r="V34" s="4" t="str">
        <f>IF(ISBLANK($B67),"",VLOOKUP($B67,#REF!,12,FALSE))</f>
        <v/>
      </c>
    </row>
    <row r="35" spans="1:23" x14ac:dyDescent="0.45">
      <c r="F35" s="6"/>
      <c r="G35" s="1" t="s">
        <v>41</v>
      </c>
      <c r="H35" s="51" t="s">
        <v>39</v>
      </c>
      <c r="I35" s="29">
        <v>10</v>
      </c>
      <c r="J35" s="95">
        <v>135</v>
      </c>
      <c r="K35" s="73">
        <f>I35*J35</f>
        <v>1350</v>
      </c>
      <c r="L35" s="55"/>
      <c r="T35" s="4" t="str">
        <f>IF(ISBLANK($B66),"",VLOOKUP($B66,#REF!,13,FALSE))</f>
        <v/>
      </c>
      <c r="U35" s="4" t="str">
        <f>IF(ISNUMBER(V35-T37),V35-T37,"")</f>
        <v/>
      </c>
      <c r="V35" s="4" t="str">
        <f>IF(ISBLANK($B68),"",VLOOKUP($B68,#REF!,12,FALSE))</f>
        <v/>
      </c>
    </row>
    <row r="36" spans="1:23" x14ac:dyDescent="0.45">
      <c r="B36" s="6"/>
      <c r="C36" s="6"/>
      <c r="D36" s="6"/>
      <c r="E36" s="1"/>
      <c r="F36" s="6"/>
      <c r="G36" s="1" t="s">
        <v>134</v>
      </c>
      <c r="H36" s="51" t="s">
        <v>26</v>
      </c>
      <c r="I36" s="29">
        <v>863</v>
      </c>
      <c r="J36" s="95">
        <v>3.55</v>
      </c>
      <c r="K36" s="73">
        <f t="shared" si="3"/>
        <v>3063.6499999999996</v>
      </c>
      <c r="L36" s="55"/>
      <c r="T36" s="4" t="str">
        <f>IF(ISBLANK($B67),"",VLOOKUP($B67,#REF!,13,FALSE))</f>
        <v/>
      </c>
      <c r="U36" s="4" t="str">
        <f>IF(ISNUMBER(V36-T38),V36-T38,"")</f>
        <v/>
      </c>
      <c r="V36" s="4" t="str">
        <f>IF(ISBLANK($B69),"",VLOOKUP($B69,#REF!,12,FALSE))</f>
        <v/>
      </c>
    </row>
    <row r="37" spans="1:23" x14ac:dyDescent="0.45">
      <c r="B37" s="47"/>
      <c r="C37" s="6"/>
      <c r="D37" s="6"/>
      <c r="E37" s="6"/>
      <c r="F37" s="4"/>
      <c r="G37" s="1" t="s">
        <v>87</v>
      </c>
      <c r="H37" s="51" t="s">
        <v>26</v>
      </c>
      <c r="I37" s="29">
        <v>560</v>
      </c>
      <c r="J37" s="95">
        <v>1.1000000000000001</v>
      </c>
      <c r="K37" s="73">
        <f t="shared" si="3"/>
        <v>616</v>
      </c>
      <c r="L37" s="55"/>
      <c r="T37" s="4" t="str">
        <f>IF(ISBLANK($B68),"",VLOOKUP($B68,#REF!,13,FALSE))</f>
        <v/>
      </c>
      <c r="W37" s="9"/>
    </row>
    <row r="38" spans="1:23" x14ac:dyDescent="0.45">
      <c r="B38" s="47"/>
      <c r="C38" s="8"/>
      <c r="D38" s="8"/>
      <c r="E38" s="8"/>
      <c r="F38" s="4"/>
      <c r="G38" s="1" t="s">
        <v>88</v>
      </c>
      <c r="H38" s="51" t="s">
        <v>26</v>
      </c>
      <c r="I38" s="29">
        <v>0</v>
      </c>
      <c r="J38" s="95">
        <v>0.95</v>
      </c>
      <c r="K38" s="73">
        <f t="shared" si="3"/>
        <v>0</v>
      </c>
      <c r="L38" s="55"/>
      <c r="N38" s="5"/>
      <c r="T38" s="4" t="str">
        <f>IF(ISBLANK($B69),"",VLOOKUP($B69,#REF!,13,FALSE))</f>
        <v/>
      </c>
      <c r="W38" s="4"/>
    </row>
    <row r="39" spans="1:23" x14ac:dyDescent="0.45">
      <c r="B39" s="46"/>
      <c r="C39" s="4"/>
      <c r="D39" s="4"/>
      <c r="E39" s="4"/>
      <c r="F39" s="4"/>
      <c r="G39" s="1" t="s">
        <v>143</v>
      </c>
      <c r="H39" s="51" t="s">
        <v>31</v>
      </c>
      <c r="I39" s="29">
        <v>5</v>
      </c>
      <c r="J39" s="95">
        <v>75</v>
      </c>
      <c r="K39" s="73">
        <f t="shared" si="3"/>
        <v>375</v>
      </c>
      <c r="L39" s="55"/>
      <c r="N39" s="5"/>
      <c r="W39" s="4"/>
    </row>
    <row r="40" spans="1:23" x14ac:dyDescent="0.45">
      <c r="B40" s="46"/>
      <c r="C40" s="4"/>
      <c r="D40" s="4"/>
      <c r="E40" s="4"/>
      <c r="F40" s="4"/>
      <c r="G40" s="1" t="s">
        <v>151</v>
      </c>
      <c r="H40" s="51" t="s">
        <v>38</v>
      </c>
      <c r="I40" s="29">
        <v>5</v>
      </c>
      <c r="J40" s="95">
        <v>25</v>
      </c>
      <c r="K40" s="73">
        <f t="shared" si="3"/>
        <v>125</v>
      </c>
      <c r="L40" s="55"/>
      <c r="N40" s="5"/>
      <c r="Q40" s="11"/>
      <c r="R40" s="9"/>
      <c r="S40" s="10"/>
    </row>
    <row r="41" spans="1:23" x14ac:dyDescent="0.45">
      <c r="B41" s="46"/>
      <c r="C41" s="4"/>
      <c r="D41" s="4"/>
      <c r="E41" s="4"/>
      <c r="F41" s="4"/>
      <c r="G41" s="1" t="s">
        <v>80</v>
      </c>
      <c r="H41" s="51" t="s">
        <v>38</v>
      </c>
      <c r="I41" s="29">
        <v>1</v>
      </c>
      <c r="J41" s="95">
        <v>50</v>
      </c>
      <c r="K41" s="73">
        <f t="shared" si="3"/>
        <v>50</v>
      </c>
      <c r="Q41" s="11"/>
      <c r="S41" s="10"/>
    </row>
    <row r="42" spans="1:23" x14ac:dyDescent="0.45">
      <c r="B42" s="46"/>
      <c r="C42" s="4"/>
      <c r="D42" s="4"/>
      <c r="E42" s="4"/>
      <c r="F42" s="4"/>
      <c r="G42" s="22" t="s">
        <v>135</v>
      </c>
      <c r="H42" s="52" t="s">
        <v>146</v>
      </c>
      <c r="I42" s="41">
        <v>1</v>
      </c>
      <c r="J42" s="96">
        <v>1000</v>
      </c>
      <c r="K42" s="94">
        <f>I42*J42</f>
        <v>1000</v>
      </c>
      <c r="S42" s="10"/>
      <c r="U42" s="12"/>
      <c r="W42" s="3"/>
    </row>
    <row r="43" spans="1:23" x14ac:dyDescent="0.45">
      <c r="B43" s="46"/>
      <c r="C43" s="4"/>
      <c r="D43" s="4"/>
      <c r="E43" s="4"/>
      <c r="F43" s="4"/>
      <c r="K43" s="39"/>
      <c r="N43" s="5"/>
      <c r="U43" s="13"/>
      <c r="W43" s="3"/>
    </row>
    <row r="44" spans="1:23" x14ac:dyDescent="0.45">
      <c r="B44" s="46"/>
      <c r="C44" s="4"/>
      <c r="D44" s="4"/>
      <c r="E44" s="4"/>
      <c r="F44" s="4"/>
      <c r="G44" s="56" t="s">
        <v>138</v>
      </c>
      <c r="H44" s="22"/>
      <c r="I44" s="22"/>
      <c r="J44" s="22"/>
      <c r="K44" s="22"/>
      <c r="L44" s="91"/>
      <c r="N44" s="5"/>
      <c r="W44" s="4"/>
    </row>
    <row r="45" spans="1:23" x14ac:dyDescent="0.45">
      <c r="B45" s="46"/>
      <c r="C45" s="4"/>
      <c r="D45" s="4"/>
      <c r="E45" s="4"/>
      <c r="F45" s="4"/>
      <c r="G45" s="34" t="s">
        <v>36</v>
      </c>
      <c r="H45" s="34" t="s">
        <v>0</v>
      </c>
      <c r="I45" s="40" t="s">
        <v>1</v>
      </c>
      <c r="J45" s="40" t="s">
        <v>16</v>
      </c>
      <c r="K45" s="40" t="s">
        <v>14</v>
      </c>
      <c r="L45" s="55"/>
      <c r="W45" s="4"/>
    </row>
    <row r="46" spans="1:23" x14ac:dyDescent="0.45">
      <c r="B46" s="46"/>
      <c r="C46" s="4"/>
      <c r="D46" s="4"/>
      <c r="E46" s="4"/>
      <c r="F46" s="4"/>
      <c r="G46" s="1" t="s">
        <v>85</v>
      </c>
      <c r="H46" s="53" t="s">
        <v>48</v>
      </c>
      <c r="I46" s="29">
        <v>0</v>
      </c>
      <c r="J46" s="95">
        <v>40</v>
      </c>
      <c r="K46" s="73">
        <f>I46*J46</f>
        <v>0</v>
      </c>
      <c r="Q46"/>
      <c r="W46" s="4"/>
    </row>
    <row r="47" spans="1:23" customFormat="1" x14ac:dyDescent="0.45">
      <c r="A47" s="1"/>
      <c r="B47" s="46"/>
      <c r="C47" s="4"/>
      <c r="D47" s="4"/>
      <c r="E47" s="4"/>
      <c r="F47" s="4"/>
      <c r="G47" s="1" t="s">
        <v>152</v>
      </c>
      <c r="H47" s="51" t="s">
        <v>81</v>
      </c>
      <c r="I47" s="29">
        <v>0</v>
      </c>
      <c r="J47" s="95">
        <v>0.44</v>
      </c>
      <c r="K47" s="73">
        <f>I47*J47</f>
        <v>0</v>
      </c>
      <c r="L47" s="55"/>
      <c r="M47" s="46"/>
      <c r="N47" s="5"/>
      <c r="O47" s="1"/>
      <c r="P47" s="1"/>
      <c r="R47" s="1"/>
      <c r="S47" s="1"/>
      <c r="T47" s="1"/>
      <c r="W47" s="24"/>
    </row>
    <row r="48" spans="1:23" s="26" customFormat="1" x14ac:dyDescent="0.45">
      <c r="A48" s="1"/>
      <c r="B48" s="46"/>
      <c r="C48" s="4"/>
      <c r="D48" s="4"/>
      <c r="E48" s="4"/>
      <c r="F48" s="4"/>
      <c r="G48" s="1" t="s">
        <v>86</v>
      </c>
      <c r="H48" s="51" t="s">
        <v>81</v>
      </c>
      <c r="I48" s="29">
        <v>0</v>
      </c>
      <c r="J48" s="95">
        <v>2.8</v>
      </c>
      <c r="K48" s="73">
        <f>I48*J48</f>
        <v>0</v>
      </c>
      <c r="L48" s="55"/>
      <c r="M48" s="46"/>
      <c r="N48" s="6"/>
      <c r="O48" s="6"/>
      <c r="P48" s="6"/>
      <c r="Q48"/>
      <c r="R48"/>
      <c r="S48"/>
      <c r="T48"/>
    </row>
    <row r="49" spans="1:20" customFormat="1" x14ac:dyDescent="0.45">
      <c r="A49" s="1"/>
      <c r="B49" s="46"/>
      <c r="C49" s="4"/>
      <c r="D49" s="4"/>
      <c r="E49" s="4"/>
      <c r="F49" s="4"/>
      <c r="G49" s="1" t="s">
        <v>83</v>
      </c>
      <c r="H49" s="51" t="s">
        <v>82</v>
      </c>
      <c r="I49" s="29">
        <v>2844</v>
      </c>
      <c r="J49" s="95">
        <v>0.2</v>
      </c>
      <c r="K49" s="73">
        <f>I49*J49</f>
        <v>568.80000000000007</v>
      </c>
      <c r="L49" s="55"/>
      <c r="M49" s="46"/>
      <c r="N49" s="46"/>
      <c r="O49" s="6"/>
      <c r="P49" s="6"/>
      <c r="R49" s="26"/>
      <c r="S49" s="26"/>
      <c r="T49" s="26"/>
    </row>
    <row r="50" spans="1:20" customFormat="1" x14ac:dyDescent="0.45">
      <c r="A50" s="1"/>
      <c r="B50" s="46"/>
      <c r="C50" s="2"/>
      <c r="D50" s="4"/>
      <c r="E50" s="4"/>
      <c r="F50" s="4"/>
      <c r="G50" s="22" t="s">
        <v>84</v>
      </c>
      <c r="H50" s="52" t="s">
        <v>49</v>
      </c>
      <c r="I50" s="41">
        <v>2844</v>
      </c>
      <c r="J50" s="96">
        <v>3.5</v>
      </c>
      <c r="K50" s="59">
        <f>I50*J50</f>
        <v>9954</v>
      </c>
      <c r="L50" s="46"/>
      <c r="M50" s="46"/>
      <c r="N50" s="46"/>
      <c r="O50" s="46"/>
      <c r="P50" s="8"/>
      <c r="R50" s="26"/>
      <c r="S50" s="26"/>
      <c r="T50" s="26"/>
    </row>
    <row r="51" spans="1:20" customFormat="1" x14ac:dyDescent="0.45">
      <c r="A51" s="1"/>
      <c r="B51" s="46"/>
      <c r="C51" s="4"/>
      <c r="D51" s="4"/>
      <c r="E51" s="4"/>
      <c r="F51" s="4"/>
      <c r="G51" s="1"/>
      <c r="H51" s="1"/>
      <c r="I51" s="46"/>
      <c r="J51" s="2"/>
      <c r="K51" s="46"/>
      <c r="L51" s="46"/>
      <c r="M51" s="46"/>
      <c r="N51" s="46"/>
      <c r="O51" s="46"/>
      <c r="P51" s="2"/>
    </row>
    <row r="52" spans="1:20" customFormat="1" x14ac:dyDescent="0.45">
      <c r="A52" s="1"/>
      <c r="B52" s="46"/>
      <c r="C52" s="4"/>
      <c r="D52" s="4"/>
      <c r="E52" s="4"/>
      <c r="F52" s="4"/>
      <c r="G52" s="1"/>
      <c r="H52" s="1"/>
      <c r="I52" s="46"/>
      <c r="J52" s="2"/>
      <c r="K52" s="46"/>
      <c r="L52" s="46"/>
      <c r="M52" s="46"/>
      <c r="N52" s="46"/>
      <c r="O52" s="46"/>
      <c r="P52" s="2"/>
    </row>
    <row r="53" spans="1:20" customFormat="1" x14ac:dyDescent="0.45">
      <c r="A53" s="1"/>
      <c r="B53" s="46"/>
      <c r="C53" s="4"/>
      <c r="D53" s="4"/>
      <c r="E53" s="4"/>
      <c r="F53" s="4"/>
      <c r="G53" s="1"/>
      <c r="H53" s="1"/>
      <c r="I53" s="46"/>
      <c r="J53" s="2"/>
      <c r="K53" s="46"/>
      <c r="L53" s="46"/>
      <c r="M53" s="46"/>
      <c r="N53" s="46"/>
      <c r="O53" s="46"/>
      <c r="P53" s="2"/>
    </row>
    <row r="54" spans="1:20" customFormat="1" x14ac:dyDescent="0.45">
      <c r="A54" s="1"/>
      <c r="B54" s="46"/>
      <c r="C54" s="4"/>
      <c r="D54" s="4"/>
      <c r="E54" s="4"/>
      <c r="F54" s="4"/>
      <c r="G54" s="1"/>
      <c r="H54" s="1"/>
      <c r="I54" s="46"/>
      <c r="J54" s="2"/>
      <c r="K54" s="46"/>
      <c r="L54" s="46"/>
      <c r="M54" s="46"/>
      <c r="N54" s="46"/>
      <c r="O54" s="46"/>
      <c r="P54" s="2"/>
    </row>
    <row r="55" spans="1:20" customFormat="1" x14ac:dyDescent="0.45">
      <c r="A55" s="1"/>
      <c r="B55" s="46"/>
      <c r="C55" s="4"/>
      <c r="D55" s="4"/>
      <c r="E55" s="4"/>
      <c r="F55" s="2"/>
      <c r="G55" s="1"/>
      <c r="H55" s="1"/>
      <c r="I55" s="46"/>
      <c r="J55" s="2"/>
      <c r="K55" s="46"/>
      <c r="L55" s="1"/>
      <c r="M55" s="46"/>
      <c r="N55" s="46"/>
      <c r="O55" s="46"/>
      <c r="P55" s="2"/>
    </row>
    <row r="56" spans="1:20" customFormat="1" hidden="1" x14ac:dyDescent="0.45">
      <c r="A56" s="1"/>
      <c r="B56" s="1"/>
      <c r="C56" s="4"/>
      <c r="D56" s="4"/>
      <c r="E56" s="4"/>
      <c r="F56" s="2"/>
      <c r="G56" s="1"/>
      <c r="H56" s="1"/>
      <c r="I56" s="46"/>
      <c r="J56" s="2"/>
      <c r="K56" s="46"/>
      <c r="M56" s="46"/>
      <c r="N56" s="46"/>
      <c r="O56" s="46"/>
      <c r="P56" s="2"/>
    </row>
    <row r="57" spans="1:20" customFormat="1" hidden="1" x14ac:dyDescent="0.45">
      <c r="A57" s="1"/>
      <c r="B57" s="1"/>
      <c r="C57" s="4"/>
      <c r="D57" s="4"/>
      <c r="E57" s="4"/>
      <c r="F57" s="2"/>
      <c r="I57" s="27"/>
      <c r="J57" s="25"/>
      <c r="K57" s="27"/>
      <c r="M57" s="46"/>
      <c r="N57" s="46"/>
      <c r="O57" s="46"/>
      <c r="P57" s="2"/>
    </row>
    <row r="58" spans="1:20" customFormat="1" hidden="1" x14ac:dyDescent="0.45">
      <c r="A58" s="1"/>
      <c r="B58" s="1"/>
      <c r="C58" s="4"/>
      <c r="D58" s="4"/>
      <c r="E58" s="4"/>
      <c r="F58" s="2"/>
      <c r="I58" s="27"/>
      <c r="J58" s="25"/>
      <c r="K58" s="27"/>
      <c r="M58" s="1"/>
      <c r="N58" s="46"/>
      <c r="O58" s="46"/>
      <c r="P58" s="2"/>
    </row>
    <row r="59" spans="1:20" customFormat="1" hidden="1" x14ac:dyDescent="0.45">
      <c r="A59" s="1"/>
      <c r="B59" s="1"/>
      <c r="C59" s="4"/>
      <c r="D59" s="4"/>
      <c r="E59" s="4"/>
      <c r="F59" s="2"/>
      <c r="I59" s="27"/>
      <c r="K59" s="27"/>
      <c r="N59" s="46"/>
      <c r="O59" s="46"/>
      <c r="P59" s="2"/>
    </row>
    <row r="60" spans="1:20" customFormat="1" hidden="1" x14ac:dyDescent="0.45">
      <c r="A60" s="1"/>
      <c r="B60" s="1"/>
      <c r="C60" s="4"/>
      <c r="D60" s="4"/>
      <c r="E60" s="4"/>
      <c r="F60" s="2"/>
      <c r="I60" s="27"/>
      <c r="K60" s="27"/>
      <c r="N60" s="27"/>
      <c r="O60" s="27"/>
      <c r="P60" s="25"/>
    </row>
    <row r="61" spans="1:20" customFormat="1" hidden="1" x14ac:dyDescent="0.45">
      <c r="A61" s="1"/>
      <c r="B61" s="1"/>
      <c r="C61" s="4"/>
      <c r="D61" s="4"/>
      <c r="E61" s="4"/>
      <c r="F61" s="2"/>
      <c r="I61" s="27"/>
      <c r="K61" s="27"/>
      <c r="N61" s="27"/>
      <c r="P61" s="25"/>
    </row>
    <row r="62" spans="1:20" customFormat="1" hidden="1" x14ac:dyDescent="0.45">
      <c r="B62" s="1"/>
      <c r="C62" s="4"/>
      <c r="D62" s="4"/>
      <c r="E62" s="4"/>
      <c r="F62" s="25"/>
      <c r="I62" s="27"/>
      <c r="K62" s="27"/>
      <c r="N62" s="27"/>
    </row>
    <row r="63" spans="1:20" customFormat="1" hidden="1" x14ac:dyDescent="0.45">
      <c r="B63" s="1"/>
      <c r="C63" s="4"/>
      <c r="D63" s="4"/>
      <c r="E63" s="4"/>
      <c r="F63" s="25"/>
      <c r="I63" s="27"/>
      <c r="K63" s="27"/>
      <c r="N63" s="27"/>
    </row>
    <row r="64" spans="1:20" customFormat="1" hidden="1" x14ac:dyDescent="0.45">
      <c r="C64" s="24"/>
      <c r="D64" s="24"/>
      <c r="E64" s="24"/>
      <c r="F64" s="25"/>
      <c r="I64" s="27"/>
      <c r="K64" s="27"/>
      <c r="N64" s="27"/>
    </row>
    <row r="65" spans="2:14" customFormat="1" hidden="1" x14ac:dyDescent="0.45">
      <c r="C65" s="24"/>
      <c r="D65" s="24"/>
      <c r="E65" s="24"/>
      <c r="F65" s="25"/>
      <c r="I65" s="27"/>
      <c r="K65" s="27"/>
      <c r="N65" s="27"/>
    </row>
    <row r="66" spans="2:14" customFormat="1" hidden="1" x14ac:dyDescent="0.45">
      <c r="C66" s="24"/>
      <c r="D66" s="24"/>
      <c r="E66" s="24"/>
      <c r="F66" s="25"/>
      <c r="N66" s="27"/>
    </row>
    <row r="67" spans="2:14" customFormat="1" hidden="1" x14ac:dyDescent="0.45">
      <c r="C67" s="24"/>
      <c r="D67" s="24"/>
      <c r="E67" s="24"/>
      <c r="F67" s="25"/>
    </row>
    <row r="68" spans="2:14" customFormat="1" hidden="1" x14ac:dyDescent="0.45">
      <c r="C68" s="24"/>
      <c r="D68" s="24"/>
      <c r="E68" s="24"/>
    </row>
    <row r="69" spans="2:14" customFormat="1" hidden="1" x14ac:dyDescent="0.45">
      <c r="C69" s="24"/>
      <c r="D69" s="24"/>
      <c r="E69" s="24"/>
      <c r="F69" s="1"/>
    </row>
    <row r="70" spans="2:14" customFormat="1" hidden="1" x14ac:dyDescent="0.45">
      <c r="C70" s="24"/>
      <c r="D70" s="24"/>
      <c r="E70" s="24"/>
      <c r="F70" s="1"/>
    </row>
    <row r="71" spans="2:14" customFormat="1" hidden="1" x14ac:dyDescent="0.45">
      <c r="B71" s="1"/>
      <c r="C71" s="2"/>
      <c r="D71" s="2"/>
      <c r="E71" s="2"/>
      <c r="F71" s="1"/>
    </row>
    <row r="72" spans="2:14" customFormat="1" hidden="1" x14ac:dyDescent="0.45">
      <c r="B72" s="1"/>
      <c r="C72" s="2"/>
      <c r="D72" s="2"/>
      <c r="E72" s="2"/>
      <c r="F72" s="1"/>
    </row>
    <row r="73" spans="2:14" customFormat="1" hidden="1" x14ac:dyDescent="0.45">
      <c r="B73" s="1"/>
      <c r="C73" s="2"/>
      <c r="D73" s="2"/>
      <c r="E73" s="2"/>
      <c r="F73" s="1"/>
    </row>
    <row r="74" spans="2:14" customFormat="1" hidden="1" x14ac:dyDescent="0.45">
      <c r="B74" s="1"/>
      <c r="C74" s="2"/>
      <c r="D74" s="2"/>
      <c r="E74" s="2"/>
      <c r="F74" s="1"/>
    </row>
    <row r="75" spans="2:14" customFormat="1" hidden="1" x14ac:dyDescent="0.45">
      <c r="B75" s="1"/>
      <c r="C75" s="2"/>
      <c r="D75" s="2"/>
      <c r="E75" s="2"/>
      <c r="F75" s="1"/>
    </row>
    <row r="76" spans="2:14" customFormat="1" hidden="1" x14ac:dyDescent="0.45">
      <c r="B76" s="1"/>
      <c r="C76" s="2"/>
      <c r="D76" s="2"/>
      <c r="E76" s="2"/>
      <c r="F76" s="1"/>
    </row>
    <row r="77" spans="2:14" customFormat="1" hidden="1" x14ac:dyDescent="0.45">
      <c r="B77" s="1"/>
      <c r="C77" s="2"/>
      <c r="D77" s="2"/>
      <c r="E77" s="2"/>
      <c r="F77" s="1"/>
      <c r="L77" s="1"/>
    </row>
    <row r="78" spans="2:14" customFormat="1" hidden="1" x14ac:dyDescent="0.45">
      <c r="B78" s="1"/>
      <c r="C78" s="2"/>
      <c r="D78" s="2"/>
      <c r="E78" s="2"/>
      <c r="F78" s="1"/>
      <c r="L78" s="1"/>
    </row>
    <row r="79" spans="2:14" customFormat="1" hidden="1" x14ac:dyDescent="0.45">
      <c r="B79" s="1"/>
      <c r="C79" s="2"/>
      <c r="D79" s="2"/>
      <c r="E79" s="2"/>
      <c r="F79" s="1"/>
      <c r="L79" s="1"/>
    </row>
    <row r="80" spans="2:14" customFormat="1" hidden="1" x14ac:dyDescent="0.45">
      <c r="B80" s="1"/>
      <c r="C80" s="2"/>
      <c r="D80" s="2"/>
      <c r="E80" s="2"/>
      <c r="F80" s="1"/>
      <c r="L80" s="1"/>
      <c r="M80" s="1"/>
    </row>
    <row r="81" spans="2:20" customFormat="1" hidden="1" x14ac:dyDescent="0.45">
      <c r="B81" s="1"/>
      <c r="C81" s="2"/>
      <c r="D81" s="2"/>
      <c r="E81" s="2"/>
      <c r="F81" s="1"/>
      <c r="G81" s="1"/>
      <c r="H81" s="1"/>
      <c r="I81" s="1"/>
      <c r="J81" s="1"/>
      <c r="K81" s="1"/>
      <c r="L81" s="1"/>
      <c r="M81" s="1"/>
      <c r="Q81" s="1"/>
    </row>
    <row r="82" spans="2:20" customFormat="1" hidden="1" x14ac:dyDescent="0.45">
      <c r="B82" s="1"/>
      <c r="C82" s="2"/>
      <c r="D82" s="2"/>
      <c r="E82" s="2"/>
      <c r="F82" s="1"/>
      <c r="G82" s="1"/>
      <c r="H82" s="1"/>
      <c r="I82" s="1"/>
      <c r="J82" s="1"/>
      <c r="K82" s="1"/>
      <c r="L82" s="1"/>
      <c r="M82" s="1"/>
      <c r="N82" s="1"/>
      <c r="Q82" s="1"/>
    </row>
    <row r="83" spans="2:20" hidden="1" x14ac:dyDescent="0.45">
      <c r="P83"/>
      <c r="R83"/>
      <c r="S83"/>
      <c r="T83"/>
    </row>
    <row r="84" spans="2:20" hidden="1" x14ac:dyDescent="0.45">
      <c r="R84"/>
      <c r="S84"/>
      <c r="T84"/>
    </row>
  </sheetData>
  <mergeCells count="5">
    <mergeCell ref="B2:E2"/>
    <mergeCell ref="K5:L5"/>
    <mergeCell ref="K6:L6"/>
    <mergeCell ref="K7:L7"/>
    <mergeCell ref="K8:L8"/>
  </mergeCells>
  <dataValidations count="2">
    <dataValidation type="list" allowBlank="1" showInputMessage="1" showErrorMessage="1" sqref="B39:B69" xr:uid="{C55DECA1-5598-4D18-A923-EDD9FD35B7D0}">
      <formula1>Implements</formula1>
    </dataValidation>
    <dataValidation type="list" allowBlank="1" showInputMessage="1" showErrorMessage="1" sqref="I51:I58" xr:uid="{713F52B2-516F-4994-AF1D-896DF8AEEEB6}">
      <formula1>CustomImps</formula1>
    </dataValidation>
  </dataValidations>
  <pageMargins left="0.7" right="0.7" top="0.75" bottom="0.75" header="0.3" footer="0.3"/>
  <pageSetup scale="91" orientation="portrait" r:id="rId1"/>
  <rowBreaks count="1" manualBreakCount="1">
    <brk id="46" max="16383" man="1"/>
  </rowBreaks>
  <colBreaks count="2" manualBreakCount="2">
    <brk id="5" max="1048575" man="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16A7D-71B1-4E76-BD05-45EE43988714}">
  <dimension ref="A1:G16"/>
  <sheetViews>
    <sheetView showGridLines="0" tabSelected="1" workbookViewId="0">
      <selection activeCell="C9" sqref="C9:E9"/>
    </sheetView>
  </sheetViews>
  <sheetFormatPr defaultColWidth="0" defaultRowHeight="0" customHeight="1" zeroHeight="1" x14ac:dyDescent="0.45"/>
  <cols>
    <col min="1" max="1" width="4.08203125" style="185" customWidth="1"/>
    <col min="2" max="2" width="4.58203125" style="185" customWidth="1"/>
    <col min="3" max="3" width="15.58203125" style="185" customWidth="1"/>
    <col min="4" max="4" width="74.25" style="185" customWidth="1"/>
    <col min="5" max="5" width="15.58203125" style="185" customWidth="1"/>
    <col min="6" max="6" width="4.58203125" style="185" customWidth="1"/>
    <col min="7" max="7" width="9" style="185" customWidth="1"/>
    <col min="8" max="16384" width="9" style="185" hidden="1"/>
  </cols>
  <sheetData>
    <row r="1" spans="2:6" ht="16.5" x14ac:dyDescent="0.45"/>
    <row r="2" spans="2:6" ht="21" x14ac:dyDescent="0.55000000000000004">
      <c r="B2" s="186"/>
      <c r="C2" s="198" t="s">
        <v>206</v>
      </c>
      <c r="D2" s="199"/>
      <c r="E2" s="200"/>
      <c r="F2" s="187"/>
    </row>
    <row r="3" spans="2:6" ht="16.5" x14ac:dyDescent="0.45">
      <c r="C3" s="201" t="s">
        <v>205</v>
      </c>
      <c r="D3" s="201"/>
      <c r="E3" s="201"/>
    </row>
    <row r="4" spans="2:6" ht="16.5" x14ac:dyDescent="0.45">
      <c r="C4" s="202"/>
      <c r="D4" s="202"/>
      <c r="E4" s="202"/>
    </row>
    <row r="5" spans="2:6" ht="16.5" x14ac:dyDescent="0.45">
      <c r="D5" s="188" t="s">
        <v>203</v>
      </c>
    </row>
    <row r="6" spans="2:6" ht="16.5" x14ac:dyDescent="0.45">
      <c r="D6" s="188" t="s">
        <v>204</v>
      </c>
    </row>
    <row r="7" spans="2:6" ht="16.5" x14ac:dyDescent="0.45">
      <c r="D7" s="188" t="s">
        <v>2</v>
      </c>
    </row>
    <row r="8" spans="2:6" ht="16.5" x14ac:dyDescent="0.45">
      <c r="D8" s="189"/>
    </row>
    <row r="9" spans="2:6" ht="44.15" customHeight="1" x14ac:dyDescent="0.45">
      <c r="C9" s="203" t="s">
        <v>207</v>
      </c>
      <c r="D9" s="203"/>
      <c r="E9" s="203"/>
    </row>
    <row r="10" spans="2:6" ht="13.5" customHeight="1" x14ac:dyDescent="0.45">
      <c r="C10" s="204"/>
      <c r="D10" s="204"/>
      <c r="E10" s="204"/>
    </row>
    <row r="11" spans="2:6" ht="9.75" customHeight="1" x14ac:dyDescent="0.45"/>
    <row r="12" spans="2:6" ht="58" customHeight="1" x14ac:dyDescent="0.45">
      <c r="C12" s="213" t="s">
        <v>208</v>
      </c>
      <c r="D12" s="205"/>
      <c r="E12" s="206"/>
    </row>
    <row r="13" spans="2:6" ht="16.5" x14ac:dyDescent="0.45">
      <c r="C13" s="190"/>
      <c r="D13" s="190"/>
      <c r="E13" s="190"/>
    </row>
    <row r="14" spans="2:6" ht="16.5" x14ac:dyDescent="0.45"/>
    <row r="15" spans="2:6" ht="21" x14ac:dyDescent="0.55000000000000004">
      <c r="B15" s="186"/>
      <c r="C15" s="195"/>
      <c r="D15" s="196"/>
      <c r="E15" s="197"/>
      <c r="F15" s="187"/>
    </row>
    <row r="16" spans="2:6" ht="16.5" x14ac:dyDescent="0.45"/>
  </sheetData>
  <sheetProtection sheet="1" selectLockedCells="1" selectUnlockedCells="1"/>
  <mergeCells count="7">
    <mergeCell ref="C15:E15"/>
    <mergeCell ref="C2:E2"/>
    <mergeCell ref="C3:E3"/>
    <mergeCell ref="C4:E4"/>
    <mergeCell ref="C9:E9"/>
    <mergeCell ref="C10:E10"/>
    <mergeCell ref="C12:E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D86"/>
  <sheetViews>
    <sheetView zoomScaleNormal="100" workbookViewId="0">
      <selection activeCell="E14" sqref="E14"/>
    </sheetView>
  </sheetViews>
  <sheetFormatPr defaultColWidth="9" defaultRowHeight="16.5" zeroHeight="1" x14ac:dyDescent="0.45"/>
  <cols>
    <col min="1" max="1" width="2.5" style="1" customWidth="1"/>
    <col min="2" max="2" width="40.58203125" style="1" customWidth="1"/>
    <col min="3" max="5" width="11.33203125" style="1" customWidth="1"/>
    <col min="6" max="8" width="11.33203125" style="2" customWidth="1"/>
    <col min="9" max="9" width="4.83203125" style="1" customWidth="1"/>
    <col min="10" max="10" width="35.25" style="1" customWidth="1"/>
    <col min="11" max="11" width="15.58203125" style="1" customWidth="1"/>
    <col min="12" max="15" width="12.58203125" style="1" customWidth="1"/>
    <col min="16" max="16" width="10.25" style="1" customWidth="1"/>
    <col min="17" max="17" width="10.58203125" style="1" customWidth="1"/>
    <col min="18" max="18" width="14.58203125" style="1" customWidth="1"/>
    <col min="19" max="21" width="8.08203125" style="1" customWidth="1"/>
    <col min="22" max="26" width="9" style="1" customWidth="1"/>
    <col min="27" max="29" width="21.33203125" style="1" customWidth="1"/>
    <col min="30" max="16384" width="9" style="1"/>
  </cols>
  <sheetData>
    <row r="1" spans="1:30" ht="21" x14ac:dyDescent="0.55000000000000004">
      <c r="A1"/>
      <c r="B1" s="191" t="s">
        <v>67</v>
      </c>
      <c r="C1" s="192"/>
      <c r="D1" s="192"/>
      <c r="E1" s="192"/>
      <c r="F1" s="192"/>
      <c r="G1" s="192"/>
      <c r="H1" s="193"/>
      <c r="I1"/>
      <c r="J1"/>
      <c r="K1"/>
      <c r="L1"/>
      <c r="M1"/>
      <c r="N1"/>
      <c r="O1"/>
      <c r="P1"/>
      <c r="Q1"/>
      <c r="R1"/>
      <c r="S1"/>
      <c r="T1"/>
      <c r="U1"/>
      <c r="V1"/>
      <c r="W1"/>
      <c r="X1"/>
      <c r="Y1"/>
      <c r="Z1"/>
      <c r="AA1"/>
      <c r="AB1"/>
      <c r="AC1"/>
      <c r="AD1"/>
    </row>
    <row r="2" spans="1:30" ht="16.5" customHeight="1" x14ac:dyDescent="0.45">
      <c r="A2"/>
      <c r="B2" s="134"/>
      <c r="C2" s="135"/>
      <c r="D2" s="135"/>
      <c r="E2" s="135"/>
      <c r="F2" s="136"/>
      <c r="G2" s="136"/>
      <c r="H2" s="137"/>
      <c r="I2"/>
      <c r="J2" s="56" t="s">
        <v>24</v>
      </c>
      <c r="K2" s="56"/>
      <c r="L2" s="56"/>
      <c r="M2"/>
      <c r="N2"/>
      <c r="O2"/>
      <c r="P2"/>
      <c r="Q2"/>
      <c r="R2"/>
      <c r="S2"/>
      <c r="T2"/>
      <c r="U2"/>
      <c r="V2"/>
      <c r="W2"/>
      <c r="X2"/>
      <c r="Y2"/>
      <c r="Z2"/>
      <c r="AA2"/>
      <c r="AB2"/>
      <c r="AC2"/>
      <c r="AD2"/>
    </row>
    <row r="3" spans="1:30" ht="16.5" customHeight="1" x14ac:dyDescent="0.45">
      <c r="A3"/>
      <c r="B3" s="134" t="s">
        <v>4</v>
      </c>
      <c r="C3" s="151" t="s">
        <v>0</v>
      </c>
      <c r="D3" s="151" t="s">
        <v>1</v>
      </c>
      <c r="E3" s="151" t="s">
        <v>155</v>
      </c>
      <c r="F3" s="152" t="s">
        <v>154</v>
      </c>
      <c r="G3" s="152" t="s">
        <v>199</v>
      </c>
      <c r="H3" s="154" t="s">
        <v>42</v>
      </c>
      <c r="I3"/>
      <c r="J3" s="115" t="s">
        <v>63</v>
      </c>
      <c r="K3" s="115" t="s">
        <v>0</v>
      </c>
      <c r="L3" s="40" t="s">
        <v>1</v>
      </c>
      <c r="M3"/>
      <c r="N3"/>
      <c r="O3"/>
      <c r="P3"/>
      <c r="Q3"/>
      <c r="R3"/>
      <c r="S3" s="49"/>
      <c r="T3" s="49"/>
      <c r="U3" s="49"/>
      <c r="V3" s="49"/>
      <c r="W3" s="166"/>
      <c r="X3" s="26"/>
      <c r="Y3" s="26"/>
      <c r="Z3"/>
      <c r="AA3"/>
      <c r="AB3"/>
      <c r="AC3"/>
      <c r="AD3"/>
    </row>
    <row r="4" spans="1:30" ht="16.5" customHeight="1" x14ac:dyDescent="0.45">
      <c r="A4"/>
      <c r="B4" s="138"/>
      <c r="C4" s="132"/>
      <c r="D4" s="132"/>
      <c r="E4" s="132"/>
      <c r="F4" s="155"/>
      <c r="G4" s="155"/>
      <c r="H4" s="139"/>
      <c r="I4"/>
      <c r="J4" s="116" t="s">
        <v>172</v>
      </c>
      <c r="K4" s="116" t="s">
        <v>29</v>
      </c>
      <c r="L4" s="20">
        <v>2816</v>
      </c>
      <c r="M4"/>
      <c r="N4"/>
      <c r="O4"/>
      <c r="P4"/>
      <c r="Q4"/>
      <c r="R4"/>
      <c r="S4" s="167"/>
      <c r="T4" s="128"/>
      <c r="U4"/>
      <c r="V4"/>
      <c r="W4" s="114"/>
      <c r="X4" s="26"/>
      <c r="Y4" s="26"/>
      <c r="Z4"/>
      <c r="AA4"/>
      <c r="AB4"/>
      <c r="AC4"/>
      <c r="AD4"/>
    </row>
    <row r="5" spans="1:30" ht="16.5" customHeight="1" x14ac:dyDescent="0.45">
      <c r="A5"/>
      <c r="B5" s="140" t="s">
        <v>168</v>
      </c>
      <c r="C5" s="133" t="s">
        <v>201</v>
      </c>
      <c r="D5" s="173">
        <f>M19</f>
        <v>61433.905420799994</v>
      </c>
      <c r="E5" s="156">
        <v>1.5</v>
      </c>
      <c r="F5" s="108">
        <f>D5*E5</f>
        <v>92150.858131199988</v>
      </c>
      <c r="G5" s="179">
        <f>E5</f>
        <v>1.5</v>
      </c>
      <c r="H5" s="157">
        <f>F5/$L$4</f>
        <v>32.724026324999997</v>
      </c>
      <c r="I5"/>
      <c r="J5" s="116" t="s">
        <v>12</v>
      </c>
      <c r="K5" s="116" t="s">
        <v>13</v>
      </c>
      <c r="L5" s="23">
        <v>0.85</v>
      </c>
      <c r="M5"/>
      <c r="N5"/>
      <c r="O5"/>
      <c r="P5"/>
      <c r="Q5"/>
      <c r="R5"/>
      <c r="S5" s="167"/>
      <c r="T5" s="128"/>
      <c r="U5"/>
      <c r="V5"/>
      <c r="W5" s="24"/>
      <c r="X5" s="24"/>
      <c r="Y5" s="24"/>
      <c r="Z5"/>
      <c r="AA5"/>
      <c r="AB5"/>
      <c r="AC5"/>
      <c r="AD5"/>
    </row>
    <row r="6" spans="1:30" ht="16.5" customHeight="1" x14ac:dyDescent="0.45">
      <c r="A6"/>
      <c r="B6" s="140" t="s">
        <v>169</v>
      </c>
      <c r="C6" s="133" t="s">
        <v>201</v>
      </c>
      <c r="D6" s="173">
        <f>M20</f>
        <v>6825.9894911999991</v>
      </c>
      <c r="E6" s="156">
        <v>2.75</v>
      </c>
      <c r="F6" s="94">
        <f>D6*E6</f>
        <v>18771.471100799998</v>
      </c>
      <c r="G6" s="180">
        <f>E6</f>
        <v>2.75</v>
      </c>
      <c r="H6" s="160">
        <f>F6/$L$4</f>
        <v>6.6660053624999991</v>
      </c>
      <c r="I6"/>
      <c r="J6" s="117" t="s">
        <v>25</v>
      </c>
      <c r="K6" s="117" t="s">
        <v>29</v>
      </c>
      <c r="L6" s="36">
        <f>L4*L5</f>
        <v>2393.6</v>
      </c>
      <c r="M6"/>
      <c r="N6"/>
      <c r="O6"/>
      <c r="P6"/>
      <c r="Q6"/>
      <c r="R6"/>
      <c r="S6" s="167"/>
      <c r="T6" s="128"/>
      <c r="U6"/>
      <c r="V6"/>
      <c r="W6" s="24"/>
      <c r="X6" s="24"/>
      <c r="Y6" s="24"/>
      <c r="Z6"/>
      <c r="AA6"/>
      <c r="AB6"/>
      <c r="AC6"/>
      <c r="AD6"/>
    </row>
    <row r="7" spans="1:30" ht="16.5" customHeight="1" x14ac:dyDescent="0.45">
      <c r="A7"/>
      <c r="B7" s="143"/>
      <c r="C7" s="112"/>
      <c r="D7" s="112"/>
      <c r="E7" s="112" t="s">
        <v>5</v>
      </c>
      <c r="F7" s="108">
        <f>SUM(F5:F6)</f>
        <v>110922.32923199999</v>
      </c>
      <c r="G7" s="179">
        <f>F7/M18</f>
        <v>1.625</v>
      </c>
      <c r="H7" s="157">
        <f>SUM(H5:H6)</f>
        <v>39.390031687499999</v>
      </c>
      <c r="I7"/>
      <c r="J7"/>
      <c r="K7"/>
      <c r="L7" s="165"/>
      <c r="M7"/>
      <c r="N7"/>
      <c r="O7"/>
      <c r="P7"/>
      <c r="Q7"/>
      <c r="R7"/>
      <c r="S7"/>
      <c r="T7"/>
      <c r="U7"/>
      <c r="V7" s="24"/>
      <c r="W7" s="24"/>
      <c r="X7" s="24"/>
      <c r="Y7" s="24"/>
      <c r="Z7"/>
      <c r="AA7"/>
      <c r="AB7"/>
      <c r="AC7"/>
      <c r="AD7"/>
    </row>
    <row r="8" spans="1:30" ht="16.5" customHeight="1" x14ac:dyDescent="0.45">
      <c r="A8"/>
      <c r="B8" s="153"/>
      <c r="C8" s="56"/>
      <c r="D8" s="56"/>
      <c r="E8" s="56"/>
      <c r="F8" s="94"/>
      <c r="G8" s="94"/>
      <c r="H8" s="160"/>
      <c r="I8"/>
      <c r="J8" s="56" t="s">
        <v>70</v>
      </c>
      <c r="K8" s="56"/>
      <c r="L8" s="56"/>
      <c r="M8" s="56"/>
      <c r="N8" s="56"/>
      <c r="O8" s="56"/>
      <c r="P8" s="56"/>
      <c r="Q8"/>
      <c r="R8"/>
      <c r="S8"/>
      <c r="T8" s="112"/>
      <c r="U8" s="112"/>
      <c r="V8" s="24"/>
      <c r="W8" s="24"/>
      <c r="X8" s="24"/>
      <c r="Y8" s="24"/>
      <c r="Z8"/>
      <c r="AA8"/>
      <c r="AB8"/>
      <c r="AC8"/>
      <c r="AD8"/>
    </row>
    <row r="9" spans="1:30" ht="16.5" customHeight="1" x14ac:dyDescent="0.45">
      <c r="A9"/>
      <c r="B9" s="134" t="s">
        <v>167</v>
      </c>
      <c r="C9" s="151" t="s">
        <v>156</v>
      </c>
      <c r="D9" s="151" t="s">
        <v>1</v>
      </c>
      <c r="E9" s="151" t="s">
        <v>155</v>
      </c>
      <c r="F9" s="152" t="s">
        <v>154</v>
      </c>
      <c r="G9" s="152" t="s">
        <v>199</v>
      </c>
      <c r="H9" s="154" t="s">
        <v>42</v>
      </c>
      <c r="I9"/>
      <c r="J9" s="115" t="s">
        <v>51</v>
      </c>
      <c r="K9" s="115" t="s">
        <v>0</v>
      </c>
      <c r="L9" s="40" t="s">
        <v>50</v>
      </c>
      <c r="M9" s="49" t="s">
        <v>53</v>
      </c>
      <c r="N9" s="49" t="s">
        <v>54</v>
      </c>
      <c r="O9" s="49" t="s">
        <v>186</v>
      </c>
      <c r="P9" s="49" t="s">
        <v>187</v>
      </c>
      <c r="Q9"/>
      <c r="R9"/>
      <c r="S9"/>
      <c r="T9" s="112"/>
      <c r="U9" s="112"/>
      <c r="V9" s="24"/>
      <c r="W9" s="24"/>
      <c r="X9" s="24"/>
      <c r="Y9" s="24"/>
      <c r="Z9"/>
      <c r="AA9"/>
      <c r="AB9"/>
      <c r="AC9"/>
      <c r="AD9"/>
    </row>
    <row r="10" spans="1:30" ht="16.5" customHeight="1" x14ac:dyDescent="0.45">
      <c r="A10"/>
      <c r="B10" s="140" t="s">
        <v>176</v>
      </c>
      <c r="C10" s="133" t="s">
        <v>38</v>
      </c>
      <c r="D10" s="168">
        <v>15</v>
      </c>
      <c r="E10" s="156">
        <v>130</v>
      </c>
      <c r="F10" s="108">
        <f t="shared" ref="F10:F16" si="0">D10*E10</f>
        <v>1950</v>
      </c>
      <c r="G10" s="179">
        <f>F10/$M$18</f>
        <v>2.8567286874876113E-2</v>
      </c>
      <c r="H10" s="157">
        <f t="shared" ref="H10:H16" si="1">F10/$L$4</f>
        <v>0.69247159090909094</v>
      </c>
      <c r="I10"/>
      <c r="J10" s="133" t="s">
        <v>147</v>
      </c>
      <c r="K10" s="133" t="s">
        <v>193</v>
      </c>
      <c r="L10" s="78">
        <v>50000</v>
      </c>
      <c r="M10" s="15">
        <v>15</v>
      </c>
      <c r="N10" s="89">
        <v>0.1</v>
      </c>
      <c r="O10" s="183">
        <f t="shared" ref="O10:O13" si="2">IF(L10&gt;0,(L10-(L10*N10))/M10,"")</f>
        <v>3000</v>
      </c>
      <c r="P10" s="183">
        <f>IF(L10&gt;0,((L10+L10*N10)/2)*$D$29,"")</f>
        <v>2337.5</v>
      </c>
      <c r="Q10"/>
      <c r="R10"/>
      <c r="S10"/>
      <c r="T10" s="112"/>
      <c r="U10" s="112"/>
      <c r="V10" s="24"/>
      <c r="W10" s="24"/>
      <c r="X10" s="24"/>
      <c r="Y10" s="24"/>
      <c r="Z10"/>
      <c r="AA10"/>
      <c r="AB10"/>
      <c r="AC10"/>
      <c r="AD10"/>
    </row>
    <row r="11" spans="1:30" ht="16.5" customHeight="1" x14ac:dyDescent="0.45">
      <c r="A11"/>
      <c r="B11" s="140" t="s">
        <v>173</v>
      </c>
      <c r="C11" s="133" t="s">
        <v>39</v>
      </c>
      <c r="D11" s="168">
        <v>10</v>
      </c>
      <c r="E11" s="156">
        <v>135</v>
      </c>
      <c r="F11" s="108">
        <f t="shared" si="0"/>
        <v>1350</v>
      </c>
      <c r="G11" s="179">
        <f t="shared" ref="G11:G24" si="3">F11/$M$18</f>
        <v>1.9777352451837309E-2</v>
      </c>
      <c r="H11" s="157">
        <f t="shared" si="1"/>
        <v>0.47940340909090912</v>
      </c>
      <c r="I11"/>
      <c r="J11" s="133" t="s">
        <v>148</v>
      </c>
      <c r="K11" s="133" t="s">
        <v>193</v>
      </c>
      <c r="L11" s="78">
        <v>30000</v>
      </c>
      <c r="M11" s="15">
        <v>7</v>
      </c>
      <c r="N11" s="89">
        <v>0.1</v>
      </c>
      <c r="O11" s="183">
        <f t="shared" si="2"/>
        <v>3857.1428571428573</v>
      </c>
      <c r="P11" s="183">
        <f>IF(L11&gt;0,((L11+L11*N11)/2)*$D$29,"")</f>
        <v>1402.5</v>
      </c>
      <c r="Q11"/>
      <c r="R11"/>
      <c r="S11"/>
      <c r="T11"/>
      <c r="U11"/>
      <c r="V11"/>
      <c r="W11" s="24"/>
      <c r="X11" s="24"/>
      <c r="Y11" s="24"/>
      <c r="Z11"/>
      <c r="AA11"/>
      <c r="AB11"/>
      <c r="AC11"/>
      <c r="AD11"/>
    </row>
    <row r="12" spans="1:30" ht="16.5" customHeight="1" x14ac:dyDescent="0.45">
      <c r="A12"/>
      <c r="B12" s="140" t="s">
        <v>174</v>
      </c>
      <c r="C12" s="133" t="s">
        <v>26</v>
      </c>
      <c r="D12" s="168">
        <v>863</v>
      </c>
      <c r="E12" s="156">
        <v>3.55</v>
      </c>
      <c r="F12" s="108">
        <f t="shared" si="0"/>
        <v>3063.6499999999996</v>
      </c>
      <c r="G12" s="179">
        <f t="shared" si="3"/>
        <v>4.488213765857138E-2</v>
      </c>
      <c r="H12" s="157">
        <f t="shared" si="1"/>
        <v>1.0879438920454545</v>
      </c>
      <c r="I12" s="112"/>
      <c r="J12" s="133" t="s">
        <v>149</v>
      </c>
      <c r="K12" s="133" t="s">
        <v>193</v>
      </c>
      <c r="L12" s="78">
        <v>25000</v>
      </c>
      <c r="M12" s="15">
        <v>7</v>
      </c>
      <c r="N12" s="89">
        <v>0.1</v>
      </c>
      <c r="O12" s="183">
        <f t="shared" si="2"/>
        <v>3214.2857142857142</v>
      </c>
      <c r="P12" s="183">
        <f>IF(L12&gt;0,((L12+L12*N12)/2)*$D$29,"")</f>
        <v>1168.75</v>
      </c>
      <c r="Q12"/>
      <c r="R12"/>
      <c r="S12"/>
      <c r="T12"/>
      <c r="U12"/>
      <c r="V12"/>
      <c r="W12" s="24"/>
      <c r="X12" s="24"/>
      <c r="Y12" s="24"/>
      <c r="Z12"/>
      <c r="AA12"/>
      <c r="AB12"/>
      <c r="AC12"/>
      <c r="AD12"/>
    </row>
    <row r="13" spans="1:30" ht="16.5" customHeight="1" x14ac:dyDescent="0.45">
      <c r="A13"/>
      <c r="B13" s="140" t="s">
        <v>175</v>
      </c>
      <c r="C13" s="133" t="s">
        <v>26</v>
      </c>
      <c r="D13" s="168">
        <v>560</v>
      </c>
      <c r="E13" s="156">
        <v>1.1000000000000001</v>
      </c>
      <c r="F13" s="108">
        <f t="shared" si="0"/>
        <v>616</v>
      </c>
      <c r="G13" s="179">
        <f t="shared" si="3"/>
        <v>9.024332674319839E-3</v>
      </c>
      <c r="H13" s="157">
        <f t="shared" si="1"/>
        <v>0.21875</v>
      </c>
      <c r="I13" s="112"/>
      <c r="J13" s="176" t="s">
        <v>189</v>
      </c>
      <c r="K13" s="176" t="s">
        <v>193</v>
      </c>
      <c r="L13" s="62">
        <v>10000</v>
      </c>
      <c r="M13" s="38">
        <v>15</v>
      </c>
      <c r="N13" s="174">
        <v>0</v>
      </c>
      <c r="O13" s="184">
        <f t="shared" si="2"/>
        <v>666.66666666666663</v>
      </c>
      <c r="P13" s="184">
        <f>IF(L13&gt;0,((L13+L13*N13)/2)*$D$29,"")</f>
        <v>425.00000000000006</v>
      </c>
      <c r="Q13"/>
      <c r="R13"/>
      <c r="S13"/>
      <c r="T13"/>
      <c r="U13"/>
      <c r="V13"/>
      <c r="W13" s="24"/>
      <c r="X13" s="24"/>
      <c r="Y13" s="24"/>
      <c r="Z13"/>
      <c r="AA13"/>
      <c r="AB13"/>
      <c r="AC13"/>
      <c r="AD13"/>
    </row>
    <row r="14" spans="1:30" ht="16.5" customHeight="1" x14ac:dyDescent="0.45">
      <c r="A14"/>
      <c r="B14" s="140" t="s">
        <v>177</v>
      </c>
      <c r="C14" s="133" t="s">
        <v>200</v>
      </c>
      <c r="D14" s="168">
        <v>6</v>
      </c>
      <c r="E14" s="156">
        <v>2.65</v>
      </c>
      <c r="F14" s="108">
        <f t="shared" si="0"/>
        <v>15.899999999999999</v>
      </c>
      <c r="G14" s="179">
        <f t="shared" si="3"/>
        <v>2.3293326221052827E-4</v>
      </c>
      <c r="H14" s="157">
        <f t="shared" si="1"/>
        <v>5.6463068181818177E-3</v>
      </c>
      <c r="I14" s="112"/>
      <c r="J14"/>
      <c r="K14"/>
      <c r="L14"/>
      <c r="M14"/>
      <c r="N14"/>
      <c r="O14"/>
      <c r="P14"/>
      <c r="Q14" s="116"/>
      <c r="R14" s="21"/>
      <c r="S14"/>
      <c r="T14"/>
      <c r="U14"/>
      <c r="V14"/>
      <c r="W14" s="24"/>
      <c r="X14" s="24"/>
      <c r="Y14" s="24"/>
      <c r="Z14"/>
      <c r="AA14"/>
      <c r="AB14"/>
      <c r="AC14"/>
      <c r="AD14"/>
    </row>
    <row r="15" spans="1:30" ht="16.5" customHeight="1" x14ac:dyDescent="0.45">
      <c r="A15"/>
      <c r="B15" s="140" t="s">
        <v>178</v>
      </c>
      <c r="C15" s="133" t="s">
        <v>200</v>
      </c>
      <c r="D15" s="168">
        <v>5</v>
      </c>
      <c r="E15" s="156">
        <v>1.68</v>
      </c>
      <c r="F15" s="108">
        <f t="shared" si="0"/>
        <v>8.4</v>
      </c>
      <c r="G15" s="179">
        <f t="shared" si="3"/>
        <v>1.2305908192254325E-4</v>
      </c>
      <c r="H15" s="157">
        <f t="shared" si="1"/>
        <v>2.9829545454545456E-3</v>
      </c>
      <c r="I15" s="112"/>
      <c r="J15" s="56" t="s">
        <v>185</v>
      </c>
      <c r="K15" s="56"/>
      <c r="L15" s="121"/>
      <c r="M15" s="56"/>
      <c r="N15"/>
      <c r="O15"/>
      <c r="P15"/>
      <c r="Q15"/>
      <c r="R15"/>
      <c r="S15"/>
      <c r="T15"/>
      <c r="U15"/>
      <c r="V15" s="24"/>
      <c r="W15" s="24"/>
      <c r="X15" s="24"/>
      <c r="Y15"/>
      <c r="Z15"/>
      <c r="AA15"/>
      <c r="AB15"/>
      <c r="AC15"/>
      <c r="AD15"/>
    </row>
    <row r="16" spans="1:30" ht="16.5" customHeight="1" x14ac:dyDescent="0.45">
      <c r="A16"/>
      <c r="B16" s="140" t="s">
        <v>198</v>
      </c>
      <c r="C16" s="133" t="s">
        <v>38</v>
      </c>
      <c r="D16" s="168">
        <v>5</v>
      </c>
      <c r="E16" s="156">
        <v>25</v>
      </c>
      <c r="F16" s="108">
        <f t="shared" si="0"/>
        <v>125</v>
      </c>
      <c r="G16" s="179">
        <f t="shared" si="3"/>
        <v>1.8312363381330842E-3</v>
      </c>
      <c r="H16" s="157">
        <f t="shared" si="1"/>
        <v>4.4389204545454544E-2</v>
      </c>
      <c r="I16" s="112"/>
      <c r="J16" s="115" t="s">
        <v>63</v>
      </c>
      <c r="K16" s="115" t="s">
        <v>0</v>
      </c>
      <c r="L16" s="40" t="s">
        <v>1</v>
      </c>
      <c r="M16" s="49" t="s">
        <v>14</v>
      </c>
      <c r="N16"/>
      <c r="O16"/>
      <c r="P16"/>
      <c r="Q16" s="123"/>
      <c r="R16" s="123"/>
      <c r="S16" s="123"/>
      <c r="T16"/>
      <c r="U16"/>
      <c r="V16" s="24"/>
      <c r="W16" s="24"/>
      <c r="X16" s="24"/>
      <c r="Y16"/>
      <c r="Z16"/>
      <c r="AA16"/>
      <c r="AB16"/>
      <c r="AC16"/>
      <c r="AD16"/>
    </row>
    <row r="17" spans="1:30" ht="16.5" customHeight="1" x14ac:dyDescent="0.45">
      <c r="A17"/>
      <c r="B17" s="140" t="s">
        <v>166</v>
      </c>
      <c r="C17" s="133" t="s">
        <v>202</v>
      </c>
      <c r="D17" s="168">
        <v>1300</v>
      </c>
      <c r="E17" s="156">
        <v>20</v>
      </c>
      <c r="F17" s="108">
        <f>D17*E17</f>
        <v>26000</v>
      </c>
      <c r="G17" s="179">
        <f t="shared" si="3"/>
        <v>0.38089715833168147</v>
      </c>
      <c r="H17" s="157">
        <f t="shared" ref="H17:H24" si="4">F17/$L$4</f>
        <v>9.232954545454545</v>
      </c>
      <c r="I17" s="112"/>
      <c r="J17" s="116" t="s">
        <v>179</v>
      </c>
      <c r="K17" s="116" t="s">
        <v>180</v>
      </c>
      <c r="L17" s="31">
        <v>30.018599999999999</v>
      </c>
      <c r="M17" s="21">
        <f>L17*L6</f>
        <v>71852.520959999994</v>
      </c>
      <c r="N17"/>
      <c r="O17"/>
      <c r="P17"/>
      <c r="Q17" s="123"/>
      <c r="R17"/>
      <c r="S17"/>
      <c r="T17"/>
      <c r="U17"/>
      <c r="V17" s="24"/>
      <c r="W17" s="24"/>
      <c r="X17" s="24"/>
      <c r="Y17"/>
      <c r="Z17"/>
      <c r="AA17"/>
      <c r="AB17"/>
      <c r="AC17"/>
      <c r="AD17"/>
    </row>
    <row r="18" spans="1:30" ht="16.5" customHeight="1" x14ac:dyDescent="0.45">
      <c r="A18"/>
      <c r="B18" s="140" t="s">
        <v>181</v>
      </c>
      <c r="C18" s="141"/>
      <c r="D18" s="141"/>
      <c r="E18" s="141"/>
      <c r="F18" s="108">
        <f>SUM(N32:N36)</f>
        <v>10522.8</v>
      </c>
      <c r="G18" s="179">
        <f t="shared" si="3"/>
        <v>0.15415786991125452</v>
      </c>
      <c r="H18" s="157">
        <f t="shared" si="4"/>
        <v>3.7367897727272723</v>
      </c>
      <c r="I18"/>
      <c r="J18" s="116" t="s">
        <v>59</v>
      </c>
      <c r="K18" s="116" t="s">
        <v>140</v>
      </c>
      <c r="L18" s="23">
        <v>0.95</v>
      </c>
      <c r="M18" s="21">
        <f>L18*M17</f>
        <v>68259.894911999989</v>
      </c>
      <c r="N18"/>
      <c r="O18"/>
      <c r="P18"/>
      <c r="Q18" s="178"/>
      <c r="R18"/>
      <c r="S18"/>
      <c r="T18"/>
      <c r="U18"/>
      <c r="V18" s="24"/>
      <c r="W18" s="24"/>
      <c r="X18" s="24"/>
      <c r="Y18"/>
      <c r="Z18"/>
      <c r="AA18"/>
      <c r="AB18"/>
      <c r="AC18"/>
      <c r="AD18"/>
    </row>
    <row r="19" spans="1:30" ht="16.5" customHeight="1" x14ac:dyDescent="0.45">
      <c r="A19"/>
      <c r="B19" s="140" t="s">
        <v>165</v>
      </c>
      <c r="C19" s="141"/>
      <c r="D19" s="141"/>
      <c r="E19" s="141"/>
      <c r="F19" s="108">
        <f>SUM(N24:N28)</f>
        <v>22782.1</v>
      </c>
      <c r="G19" s="179">
        <f t="shared" si="3"/>
        <v>0.33375527503185387</v>
      </c>
      <c r="H19" s="157">
        <f t="shared" si="4"/>
        <v>8.0902343749999996</v>
      </c>
      <c r="I19" s="112"/>
      <c r="J19" s="172" t="s">
        <v>182</v>
      </c>
      <c r="K19" s="172" t="s">
        <v>184</v>
      </c>
      <c r="L19" s="23">
        <v>0.9</v>
      </c>
      <c r="M19" s="21">
        <f>L19*M18</f>
        <v>61433.905420799994</v>
      </c>
      <c r="N19"/>
      <c r="O19"/>
      <c r="P19"/>
      <c r="Q19" s="178"/>
      <c r="R19"/>
      <c r="S19"/>
      <c r="T19"/>
      <c r="U19"/>
      <c r="V19" s="24"/>
      <c r="W19" s="24"/>
      <c r="X19" s="24"/>
      <c r="Y19"/>
      <c r="Z19"/>
      <c r="AA19"/>
      <c r="AB19"/>
      <c r="AC19"/>
      <c r="AD19"/>
    </row>
    <row r="20" spans="1:30" ht="16.5" customHeight="1" x14ac:dyDescent="0.45">
      <c r="A20"/>
      <c r="B20" s="140" t="s">
        <v>164</v>
      </c>
      <c r="C20" s="133" t="s">
        <v>171</v>
      </c>
      <c r="D20" s="162">
        <v>0.02</v>
      </c>
      <c r="E20" s="141"/>
      <c r="F20" s="108">
        <f>SUM(L10:L13)*D20</f>
        <v>2300</v>
      </c>
      <c r="G20" s="179">
        <f t="shared" si="3"/>
        <v>3.369474862164875E-2</v>
      </c>
      <c r="H20" s="157">
        <f t="shared" si="4"/>
        <v>0.81676136363636365</v>
      </c>
      <c r="I20" s="112"/>
      <c r="J20" s="175" t="s">
        <v>183</v>
      </c>
      <c r="K20" s="175" t="s">
        <v>184</v>
      </c>
      <c r="L20" s="35">
        <v>0.1</v>
      </c>
      <c r="M20" s="36">
        <f>L20*M18</f>
        <v>6825.9894911999991</v>
      </c>
      <c r="N20"/>
      <c r="O20"/>
      <c r="P20"/>
      <c r="Q20" s="178"/>
      <c r="R20"/>
      <c r="S20"/>
      <c r="T20"/>
      <c r="U20"/>
      <c r="V20" s="24"/>
      <c r="W20" s="24"/>
      <c r="X20" s="24"/>
      <c r="Y20"/>
      <c r="Z20"/>
      <c r="AA20"/>
      <c r="AB20"/>
      <c r="AC20"/>
      <c r="AD20"/>
    </row>
    <row r="21" spans="1:30" customFormat="1" ht="16.5" customHeight="1" x14ac:dyDescent="0.45">
      <c r="B21" s="140" t="s">
        <v>160</v>
      </c>
      <c r="C21" s="133" t="s">
        <v>170</v>
      </c>
      <c r="D21" s="162">
        <v>0.05</v>
      </c>
      <c r="E21" s="141"/>
      <c r="F21" s="108">
        <f>D21*F7</f>
        <v>5546.1164615999996</v>
      </c>
      <c r="G21" s="179">
        <f t="shared" si="3"/>
        <v>8.1250000000000003E-2</v>
      </c>
      <c r="H21" s="157">
        <f t="shared" si="4"/>
        <v>1.9695015843749999</v>
      </c>
      <c r="I21" s="112"/>
      <c r="Q21" s="178"/>
      <c r="V21" s="24"/>
      <c r="W21" s="24"/>
      <c r="X21" s="24"/>
    </row>
    <row r="22" spans="1:30" customFormat="1" ht="16.5" customHeight="1" x14ac:dyDescent="0.45">
      <c r="B22" s="140" t="s">
        <v>161</v>
      </c>
      <c r="C22" s="141"/>
      <c r="D22" s="141"/>
      <c r="E22" s="141"/>
      <c r="F22" s="78">
        <v>1000</v>
      </c>
      <c r="G22" s="179">
        <f t="shared" si="3"/>
        <v>1.4649890705064674E-2</v>
      </c>
      <c r="H22" s="157">
        <f t="shared" si="4"/>
        <v>0.35511363636363635</v>
      </c>
      <c r="I22" s="112"/>
      <c r="J22" s="56" t="s">
        <v>136</v>
      </c>
      <c r="K22" s="56"/>
      <c r="L22" s="56"/>
      <c r="M22" s="56"/>
      <c r="N22" s="56"/>
      <c r="Q22" s="178"/>
      <c r="V22" s="24"/>
      <c r="W22" s="24"/>
      <c r="X22" s="24"/>
    </row>
    <row r="23" spans="1:30" customFormat="1" ht="16.5" customHeight="1" x14ac:dyDescent="0.45">
      <c r="B23" s="140" t="s">
        <v>162</v>
      </c>
      <c r="C23" s="141"/>
      <c r="D23" s="141"/>
      <c r="E23" s="141"/>
      <c r="F23" s="78">
        <v>1000</v>
      </c>
      <c r="G23" s="179">
        <f t="shared" si="3"/>
        <v>1.4649890705064674E-2</v>
      </c>
      <c r="H23" s="157">
        <f t="shared" si="4"/>
        <v>0.35511363636363635</v>
      </c>
      <c r="I23" s="112"/>
      <c r="J23" s="115" t="s">
        <v>46</v>
      </c>
      <c r="K23" s="115" t="s">
        <v>0</v>
      </c>
      <c r="L23" s="49" t="s">
        <v>1</v>
      </c>
      <c r="M23" s="49" t="s">
        <v>16</v>
      </c>
      <c r="N23" s="49" t="s">
        <v>14</v>
      </c>
      <c r="Q23" s="178"/>
      <c r="V23" s="24"/>
      <c r="W23" s="24"/>
      <c r="X23" s="24"/>
    </row>
    <row r="24" spans="1:30" customFormat="1" ht="16.5" customHeight="1" x14ac:dyDescent="0.45">
      <c r="B24" s="140" t="s">
        <v>163</v>
      </c>
      <c r="C24" s="163" t="s">
        <v>13</v>
      </c>
      <c r="D24" s="164">
        <v>8.5000000000000006E-2</v>
      </c>
      <c r="E24" s="141"/>
      <c r="F24" s="94">
        <f>SUM(F17:F23)*D24*(3/12)</f>
        <v>1469.459099809</v>
      </c>
      <c r="G24" s="180">
        <f t="shared" si="3"/>
        <v>2.1527415207764571E-2</v>
      </c>
      <c r="H24" s="160">
        <f t="shared" si="4"/>
        <v>0.52182496442080961</v>
      </c>
      <c r="I24" s="112"/>
      <c r="J24" s="172" t="s">
        <v>194</v>
      </c>
      <c r="K24" s="116" t="s">
        <v>192</v>
      </c>
      <c r="L24" s="29">
        <v>1166</v>
      </c>
      <c r="M24" s="60">
        <v>13.5</v>
      </c>
      <c r="N24" s="119">
        <f>L24*M24</f>
        <v>15741</v>
      </c>
      <c r="Q24" s="178"/>
      <c r="V24" s="24"/>
      <c r="W24" s="24"/>
      <c r="X24" s="24"/>
    </row>
    <row r="25" spans="1:30" customFormat="1" ht="16.5" customHeight="1" x14ac:dyDescent="0.45">
      <c r="B25" s="143"/>
      <c r="C25" s="112"/>
      <c r="D25" s="112"/>
      <c r="E25" s="142" t="s">
        <v>33</v>
      </c>
      <c r="F25" s="108">
        <f>SUM(F17:F24)</f>
        <v>70620.475561408995</v>
      </c>
      <c r="G25" s="179">
        <f>SUM(G17:G24)</f>
        <v>1.0345822485143326</v>
      </c>
      <c r="H25" s="157">
        <f>SUM(H17:H24)</f>
        <v>25.078293878341263</v>
      </c>
      <c r="J25" s="172" t="s">
        <v>195</v>
      </c>
      <c r="K25" s="116" t="s">
        <v>57</v>
      </c>
      <c r="L25" s="29">
        <v>13222</v>
      </c>
      <c r="M25" s="60">
        <v>0</v>
      </c>
      <c r="N25" s="119">
        <f>L25*M25</f>
        <v>0</v>
      </c>
      <c r="Q25" s="178"/>
      <c r="V25" s="24"/>
      <c r="W25" s="24"/>
      <c r="X25" s="24"/>
    </row>
    <row r="26" spans="1:30" customFormat="1" ht="16.5" customHeight="1" x14ac:dyDescent="0.45">
      <c r="B26" s="153"/>
      <c r="C26" s="56"/>
      <c r="D26" s="56"/>
      <c r="E26" s="56"/>
      <c r="F26" s="94"/>
      <c r="G26" s="94"/>
      <c r="H26" s="160"/>
      <c r="J26" s="172" t="s">
        <v>196</v>
      </c>
      <c r="K26" s="116" t="s">
        <v>17</v>
      </c>
      <c r="L26" s="29">
        <f>43708+2103</f>
        <v>45811</v>
      </c>
      <c r="M26" s="60">
        <v>0.1</v>
      </c>
      <c r="N26" s="119">
        <f>L26*M26</f>
        <v>4581.1000000000004</v>
      </c>
      <c r="O26" s="125"/>
      <c r="V26" s="24"/>
      <c r="W26" s="24"/>
      <c r="X26" s="24"/>
    </row>
    <row r="27" spans="1:30" customFormat="1" ht="16.5" customHeight="1" x14ac:dyDescent="0.45">
      <c r="B27" s="134" t="s">
        <v>3</v>
      </c>
      <c r="C27" s="151" t="s">
        <v>156</v>
      </c>
      <c r="D27" s="151" t="s">
        <v>1</v>
      </c>
      <c r="E27" s="151" t="s">
        <v>155</v>
      </c>
      <c r="F27" s="152" t="s">
        <v>154</v>
      </c>
      <c r="G27" s="152" t="s">
        <v>199</v>
      </c>
      <c r="H27" s="154" t="s">
        <v>42</v>
      </c>
      <c r="J27" s="172" t="s">
        <v>78</v>
      </c>
      <c r="K27" s="116" t="s">
        <v>30</v>
      </c>
      <c r="L27" s="29">
        <v>12</v>
      </c>
      <c r="M27" s="60">
        <v>80</v>
      </c>
      <c r="N27" s="119">
        <f>L27*M27</f>
        <v>960</v>
      </c>
      <c r="O27" s="124"/>
      <c r="U27" s="24"/>
      <c r="V27" s="24"/>
      <c r="W27" s="24"/>
    </row>
    <row r="28" spans="1:30" customFormat="1" ht="16.5" customHeight="1" x14ac:dyDescent="0.45">
      <c r="B28" s="143" t="s">
        <v>158</v>
      </c>
      <c r="F28" s="108">
        <f>SUM(O10:O13)</f>
        <v>10738.095238095237</v>
      </c>
      <c r="G28" s="179">
        <f>F28/$M$18</f>
        <v>0.15731192161867064</v>
      </c>
      <c r="H28" s="157">
        <f>F28/$L$4</f>
        <v>3.813244047619047</v>
      </c>
      <c r="J28" s="175" t="s">
        <v>21</v>
      </c>
      <c r="K28" s="117" t="s">
        <v>30</v>
      </c>
      <c r="L28" s="41">
        <v>12</v>
      </c>
      <c r="M28" s="90">
        <v>125</v>
      </c>
      <c r="N28" s="120">
        <f>L28*M28</f>
        <v>1500</v>
      </c>
      <c r="U28" s="24"/>
      <c r="V28" s="24"/>
      <c r="W28" s="24"/>
    </row>
    <row r="29" spans="1:30" customFormat="1" ht="16.5" customHeight="1" x14ac:dyDescent="0.45">
      <c r="B29" s="143" t="s">
        <v>157</v>
      </c>
      <c r="C29" s="163" t="s">
        <v>13</v>
      </c>
      <c r="D29" s="171">
        <v>8.5000000000000006E-2</v>
      </c>
      <c r="F29" s="108">
        <f>SUM(P10:P13)</f>
        <v>5333.75</v>
      </c>
      <c r="G29" s="179">
        <f t="shared" ref="G29:G31" si="5">F29/$M$18</f>
        <v>7.8138854548138695E-2</v>
      </c>
      <c r="H29" s="157">
        <f>F29/$L$4</f>
        <v>1.8940873579545454</v>
      </c>
      <c r="O29" s="124"/>
      <c r="U29" s="24"/>
      <c r="V29" s="24"/>
      <c r="W29" s="24"/>
    </row>
    <row r="30" spans="1:30" customFormat="1" ht="16.5" customHeight="1" x14ac:dyDescent="0.45">
      <c r="B30" s="143" t="s">
        <v>197</v>
      </c>
      <c r="C30" s="163"/>
      <c r="D30" s="177"/>
      <c r="F30" s="78">
        <v>125</v>
      </c>
      <c r="G30" s="179">
        <f t="shared" si="5"/>
        <v>1.8312363381330842E-3</v>
      </c>
      <c r="H30" s="157">
        <f>F30/$L$4</f>
        <v>4.4389204545454544E-2</v>
      </c>
      <c r="J30" s="56" t="s">
        <v>188</v>
      </c>
      <c r="K30" s="56"/>
      <c r="L30" s="22"/>
      <c r="M30" s="22"/>
      <c r="N30" s="22"/>
      <c r="O30" s="124"/>
      <c r="P30" s="27"/>
      <c r="U30" s="24"/>
      <c r="V30" s="24"/>
      <c r="W30" s="24"/>
    </row>
    <row r="31" spans="1:30" customFormat="1" ht="16.5" customHeight="1" x14ac:dyDescent="0.45">
      <c r="B31" s="144" t="s">
        <v>159</v>
      </c>
      <c r="C31" s="163" t="s">
        <v>171</v>
      </c>
      <c r="D31" s="171">
        <v>0.01</v>
      </c>
      <c r="F31" s="94">
        <f>D31*SUM(L10:L13)</f>
        <v>1150</v>
      </c>
      <c r="G31" s="180">
        <f t="shared" si="5"/>
        <v>1.6847374310824375E-2</v>
      </c>
      <c r="H31" s="160">
        <f>F31/$L$4</f>
        <v>0.40838068181818182</v>
      </c>
      <c r="J31" s="115" t="s">
        <v>36</v>
      </c>
      <c r="K31" s="115" t="s">
        <v>0</v>
      </c>
      <c r="L31" s="49" t="s">
        <v>1</v>
      </c>
      <c r="M31" s="49" t="s">
        <v>16</v>
      </c>
      <c r="N31" s="49" t="s">
        <v>14</v>
      </c>
      <c r="O31" s="124"/>
      <c r="P31" s="27"/>
      <c r="U31" s="24"/>
      <c r="V31" s="24"/>
      <c r="W31" s="24"/>
    </row>
    <row r="32" spans="1:30" customFormat="1" ht="16.5" customHeight="1" x14ac:dyDescent="0.45">
      <c r="B32" s="142"/>
      <c r="C32" s="112"/>
      <c r="D32" s="112"/>
      <c r="E32" s="142" t="s">
        <v>34</v>
      </c>
      <c r="F32" s="108">
        <f>SUM(F28:F31)</f>
        <v>17346.845238095237</v>
      </c>
      <c r="G32" s="179">
        <f>SUM(G28:G31)</f>
        <v>0.2541293868157668</v>
      </c>
      <c r="H32" s="157">
        <f>SUM(H28:H31)</f>
        <v>6.1601012919372282</v>
      </c>
      <c r="J32" s="116" t="s">
        <v>190</v>
      </c>
      <c r="K32" s="118" t="s">
        <v>48</v>
      </c>
      <c r="L32" s="29">
        <v>0</v>
      </c>
      <c r="M32" s="95">
        <v>40</v>
      </c>
      <c r="N32" s="108">
        <f>L32*M32</f>
        <v>0</v>
      </c>
      <c r="O32" s="27"/>
      <c r="P32" s="27"/>
      <c r="U32" s="24"/>
      <c r="V32" s="24"/>
      <c r="W32" s="24"/>
    </row>
    <row r="33" spans="1:25" customFormat="1" x14ac:dyDescent="0.45">
      <c r="B33" s="142"/>
      <c r="C33" s="112"/>
      <c r="D33" s="112"/>
      <c r="E33" s="112"/>
      <c r="F33" s="108"/>
      <c r="G33" s="108"/>
      <c r="H33" s="157"/>
      <c r="J33" s="116" t="s">
        <v>191</v>
      </c>
      <c r="K33" s="116" t="s">
        <v>81</v>
      </c>
      <c r="L33" s="29">
        <v>0</v>
      </c>
      <c r="M33" s="95">
        <v>0.44</v>
      </c>
      <c r="N33" s="108">
        <f>L33*M33</f>
        <v>0</v>
      </c>
      <c r="O33" s="27"/>
      <c r="P33" s="27"/>
      <c r="V33" s="24"/>
      <c r="W33" s="24"/>
      <c r="X33" s="24"/>
    </row>
    <row r="34" spans="1:25" customFormat="1" x14ac:dyDescent="0.45">
      <c r="B34" s="142"/>
      <c r="C34" s="112"/>
      <c r="D34" s="112"/>
      <c r="E34" s="112" t="s">
        <v>35</v>
      </c>
      <c r="F34" s="108">
        <f>F32+F25</f>
        <v>87967.320799504232</v>
      </c>
      <c r="G34" s="179">
        <f>G32+G25</f>
        <v>1.2887116353300994</v>
      </c>
      <c r="H34" s="157">
        <f>H32+H25</f>
        <v>31.238395170278491</v>
      </c>
      <c r="J34" s="116" t="s">
        <v>86</v>
      </c>
      <c r="K34" s="116" t="s">
        <v>81</v>
      </c>
      <c r="L34" s="29">
        <v>0</v>
      </c>
      <c r="M34" s="95">
        <v>2.8</v>
      </c>
      <c r="N34" s="108">
        <f>L34*M34</f>
        <v>0</v>
      </c>
      <c r="P34" s="27"/>
      <c r="V34" s="24"/>
      <c r="W34" s="24"/>
      <c r="X34" s="24"/>
    </row>
    <row r="35" spans="1:25" customFormat="1" x14ac:dyDescent="0.45">
      <c r="B35" s="145"/>
      <c r="C35" s="122"/>
      <c r="D35" s="122"/>
      <c r="E35" s="170"/>
      <c r="F35" s="94"/>
      <c r="G35" s="94"/>
      <c r="H35" s="160"/>
      <c r="I35" s="26"/>
      <c r="J35" s="116" t="s">
        <v>83</v>
      </c>
      <c r="K35" s="116" t="s">
        <v>82</v>
      </c>
      <c r="L35" s="29">
        <v>2844</v>
      </c>
      <c r="M35" s="95">
        <v>0.2</v>
      </c>
      <c r="N35" s="108">
        <f>L35*M35</f>
        <v>568.80000000000007</v>
      </c>
      <c r="V35" s="24"/>
      <c r="W35" s="24"/>
      <c r="X35" s="24"/>
    </row>
    <row r="36" spans="1:25" customFormat="1" x14ac:dyDescent="0.45">
      <c r="B36" s="146"/>
      <c r="C36" s="48"/>
      <c r="D36" s="48"/>
      <c r="E36" s="149" t="s">
        <v>44</v>
      </c>
      <c r="F36" s="158">
        <f>F7-F25</f>
        <v>40301.853670590994</v>
      </c>
      <c r="G36" s="181">
        <f>G7-G25</f>
        <v>0.59041775148566744</v>
      </c>
      <c r="H36" s="159">
        <f>H7-H25</f>
        <v>14.311737809158736</v>
      </c>
      <c r="I36" s="26"/>
      <c r="J36" s="117" t="s">
        <v>84</v>
      </c>
      <c r="K36" s="117" t="s">
        <v>49</v>
      </c>
      <c r="L36" s="41">
        <v>2844</v>
      </c>
      <c r="M36" s="96">
        <v>3.5</v>
      </c>
      <c r="N36" s="94">
        <f>L36*M36</f>
        <v>9954</v>
      </c>
      <c r="V36" s="24"/>
      <c r="W36" s="24"/>
      <c r="X36" s="24"/>
    </row>
    <row r="37" spans="1:25" customFormat="1" ht="17" thickBot="1" x14ac:dyDescent="0.5">
      <c r="B37" s="147"/>
      <c r="C37" s="148"/>
      <c r="D37" s="148"/>
      <c r="E37" s="169" t="s">
        <v>45</v>
      </c>
      <c r="F37" s="150">
        <f>F7-F34</f>
        <v>22955.008432495757</v>
      </c>
      <c r="G37" s="182">
        <f>G7-G34</f>
        <v>0.33628836466990064</v>
      </c>
      <c r="H37" s="161">
        <f>H7-H34</f>
        <v>8.1516365172215082</v>
      </c>
      <c r="I37" s="26"/>
      <c r="V37" s="24"/>
      <c r="W37" s="24"/>
      <c r="X37" s="24"/>
    </row>
    <row r="38" spans="1:25" customFormat="1" x14ac:dyDescent="0.45">
      <c r="F38" s="25"/>
      <c r="G38" s="25"/>
      <c r="H38" s="25"/>
      <c r="I38" s="24"/>
      <c r="V38" s="24"/>
      <c r="Y38" s="126"/>
    </row>
    <row r="39" spans="1:25" customFormat="1" x14ac:dyDescent="0.45">
      <c r="A39" s="1"/>
      <c r="F39" s="25"/>
      <c r="G39" s="25"/>
      <c r="H39" s="25"/>
      <c r="I39" s="24"/>
      <c r="V39" s="24"/>
      <c r="Y39" s="24"/>
    </row>
    <row r="40" spans="1:25" customFormat="1" x14ac:dyDescent="0.45">
      <c r="A40" s="1"/>
      <c r="F40" s="25"/>
      <c r="G40" s="25"/>
      <c r="H40" s="25"/>
      <c r="I40" s="24"/>
      <c r="S40" s="127"/>
      <c r="Y40" s="24"/>
    </row>
    <row r="41" spans="1:25" customFormat="1" x14ac:dyDescent="0.45">
      <c r="A41" s="1"/>
      <c r="F41" s="25"/>
      <c r="G41" s="25"/>
      <c r="H41" s="25"/>
      <c r="I41" s="24"/>
      <c r="S41" s="127"/>
      <c r="T41" s="126"/>
      <c r="U41" s="128"/>
    </row>
    <row r="42" spans="1:25" customFormat="1" x14ac:dyDescent="0.45">
      <c r="A42" s="1"/>
      <c r="F42" s="25"/>
      <c r="G42" s="25"/>
      <c r="H42" s="25"/>
      <c r="I42" s="24"/>
      <c r="U42" s="128"/>
    </row>
    <row r="43" spans="1:25" customFormat="1" x14ac:dyDescent="0.45">
      <c r="A43" s="1"/>
      <c r="B43" s="26"/>
      <c r="C43" s="26"/>
      <c r="D43" s="26"/>
      <c r="E43" s="26"/>
      <c r="F43" s="26"/>
      <c r="G43" s="26"/>
      <c r="H43" s="26"/>
      <c r="I43" s="24"/>
      <c r="U43" s="128"/>
      <c r="W43" s="129"/>
      <c r="Y43" s="130"/>
    </row>
    <row r="44" spans="1:25" customFormat="1" x14ac:dyDescent="0.45">
      <c r="A44" s="1"/>
      <c r="B44" s="113"/>
      <c r="C44" s="113"/>
      <c r="D44" s="113"/>
      <c r="E44" s="113"/>
      <c r="F44" s="26"/>
      <c r="G44" s="26"/>
      <c r="H44" s="26"/>
      <c r="I44" s="24"/>
      <c r="Q44" s="26"/>
      <c r="R44" s="26"/>
      <c r="W44" s="131"/>
      <c r="Y44" s="130"/>
    </row>
    <row r="45" spans="1:25" customFormat="1" x14ac:dyDescent="0.45">
      <c r="A45" s="1"/>
      <c r="B45" s="113"/>
      <c r="C45" s="113"/>
      <c r="D45" s="113"/>
      <c r="E45" s="113"/>
      <c r="F45" s="114"/>
      <c r="G45" s="114"/>
      <c r="H45" s="114"/>
      <c r="I45" s="24"/>
      <c r="Q45" s="26"/>
      <c r="R45" s="26"/>
      <c r="Y45" s="24"/>
    </row>
    <row r="46" spans="1:25" customFormat="1" x14ac:dyDescent="0.45">
      <c r="A46" s="1"/>
      <c r="B46" s="27"/>
      <c r="C46" s="27"/>
      <c r="D46" s="27"/>
      <c r="E46" s="27"/>
      <c r="F46" s="24"/>
      <c r="G46" s="24"/>
      <c r="H46" s="24"/>
      <c r="I46" s="24"/>
      <c r="Q46" s="27"/>
      <c r="R46" s="114"/>
      <c r="Y46" s="24"/>
    </row>
    <row r="47" spans="1:25" customFormat="1" x14ac:dyDescent="0.45">
      <c r="A47" s="1"/>
      <c r="B47" s="27"/>
      <c r="C47" s="27"/>
      <c r="D47" s="27"/>
      <c r="E47" s="27"/>
      <c r="F47" s="24"/>
      <c r="G47" s="24"/>
      <c r="H47" s="24"/>
      <c r="I47" s="24"/>
      <c r="Q47" s="27"/>
      <c r="R47" s="25"/>
      <c r="Y47" s="24"/>
    </row>
    <row r="48" spans="1:25" customFormat="1" x14ac:dyDescent="0.45">
      <c r="A48" s="1"/>
      <c r="B48" s="27"/>
      <c r="C48" s="27"/>
      <c r="D48" s="27"/>
      <c r="E48" s="27"/>
      <c r="F48" s="24"/>
      <c r="G48" s="24"/>
      <c r="H48" s="24"/>
      <c r="I48" s="24"/>
      <c r="Q48" s="1"/>
      <c r="R48" s="1"/>
      <c r="S48" s="1"/>
      <c r="Y48" s="24"/>
    </row>
    <row r="49" spans="2:16" x14ac:dyDescent="0.45">
      <c r="B49" s="27"/>
      <c r="C49" s="27"/>
      <c r="D49" s="27"/>
      <c r="E49" s="27"/>
      <c r="F49" s="24"/>
      <c r="G49" s="24"/>
      <c r="H49" s="24"/>
      <c r="J49"/>
      <c r="K49"/>
      <c r="L49"/>
      <c r="M49"/>
      <c r="N49"/>
      <c r="O49"/>
      <c r="P49"/>
    </row>
    <row r="50" spans="2:16" x14ac:dyDescent="0.45">
      <c r="B50" s="27"/>
      <c r="C50" s="27"/>
      <c r="D50" s="27"/>
      <c r="E50" s="27"/>
      <c r="F50" s="24"/>
      <c r="G50" s="24"/>
      <c r="H50" s="24"/>
      <c r="J50"/>
      <c r="K50"/>
      <c r="L50"/>
      <c r="M50"/>
      <c r="N50"/>
      <c r="O50"/>
      <c r="P50"/>
    </row>
    <row r="51" spans="2:16" x14ac:dyDescent="0.45">
      <c r="B51" s="27"/>
      <c r="C51" s="27"/>
      <c r="D51" s="27"/>
      <c r="E51" s="27"/>
      <c r="F51" s="24"/>
      <c r="G51" s="24"/>
      <c r="H51" s="24"/>
    </row>
    <row r="52" spans="2:16" x14ac:dyDescent="0.45">
      <c r="B52" s="27"/>
      <c r="C52" s="27"/>
      <c r="D52" s="27"/>
      <c r="E52" s="27"/>
      <c r="F52" s="24"/>
      <c r="G52" s="24"/>
      <c r="H52" s="24"/>
    </row>
    <row r="53" spans="2:16" x14ac:dyDescent="0.45">
      <c r="B53" s="27"/>
      <c r="C53" s="27"/>
      <c r="D53" s="27"/>
      <c r="E53" s="27"/>
      <c r="F53" s="24"/>
      <c r="G53" s="24"/>
      <c r="H53" s="24"/>
    </row>
    <row r="54" spans="2:16" x14ac:dyDescent="0.45">
      <c r="B54" s="27"/>
      <c r="C54" s="27"/>
      <c r="D54" s="27"/>
      <c r="E54" s="27"/>
      <c r="F54" s="24"/>
      <c r="G54" s="24"/>
      <c r="H54" s="24"/>
    </row>
    <row r="55" spans="2:16" x14ac:dyDescent="0.45"/>
    <row r="56" spans="2:16" x14ac:dyDescent="0.45"/>
    <row r="57" spans="2:16" x14ac:dyDescent="0.45"/>
    <row r="58" spans="2:16" x14ac:dyDescent="0.45"/>
    <row r="59" spans="2:16" x14ac:dyDescent="0.45"/>
    <row r="60" spans="2:16" x14ac:dyDescent="0.45"/>
    <row r="61" spans="2:16" x14ac:dyDescent="0.45"/>
    <row r="62" spans="2:16" x14ac:dyDescent="0.45"/>
    <row r="63" spans="2:16" x14ac:dyDescent="0.45"/>
    <row r="64" spans="2:16" x14ac:dyDescent="0.45"/>
    <row r="65" x14ac:dyDescent="0.45"/>
    <row r="66" x14ac:dyDescent="0.45"/>
    <row r="67" x14ac:dyDescent="0.45"/>
    <row r="68" x14ac:dyDescent="0.45"/>
    <row r="69" x14ac:dyDescent="0.45"/>
    <row r="70" x14ac:dyDescent="0.45"/>
    <row r="71" x14ac:dyDescent="0.45"/>
    <row r="72" x14ac:dyDescent="0.45"/>
    <row r="73" x14ac:dyDescent="0.45"/>
    <row r="74" x14ac:dyDescent="0.45"/>
    <row r="75" x14ac:dyDescent="0.45"/>
    <row r="76" x14ac:dyDescent="0.45"/>
    <row r="77" x14ac:dyDescent="0.45"/>
    <row r="78" x14ac:dyDescent="0.45"/>
    <row r="79" x14ac:dyDescent="0.45"/>
    <row r="80" x14ac:dyDescent="0.45"/>
    <row r="81" x14ac:dyDescent="0.45"/>
    <row r="82" x14ac:dyDescent="0.45"/>
    <row r="83" x14ac:dyDescent="0.45"/>
    <row r="84" x14ac:dyDescent="0.45"/>
    <row r="85" x14ac:dyDescent="0.45"/>
    <row r="86" x14ac:dyDescent="0.45"/>
  </sheetData>
  <mergeCells count="1">
    <mergeCell ref="B1:H1"/>
  </mergeCells>
  <phoneticPr fontId="10" type="noConversion"/>
  <dataValidations disablePrompts="1" count="1">
    <dataValidation type="list" allowBlank="1" showInputMessage="1" showErrorMessage="1" sqref="B46:E54" xr:uid="{00000000-0002-0000-0400-000001000000}">
      <formula1>Implements</formula1>
    </dataValidation>
  </dataValidations>
  <pageMargins left="0.7" right="0.7" top="0.75" bottom="0.75" header="0.3" footer="0.3"/>
  <pageSetup scale="91" orientation="portrait" r:id="rId1"/>
  <rowBreaks count="1" manualBreakCount="1">
    <brk id="47" max="16383" man="1"/>
  </rowBreaks>
  <colBreaks count="2" manualBreakCount="2">
    <brk id="8" max="1048575" man="1"/>
    <brk id="11" max="1048575" man="1"/>
  </colBreaks>
  <ignoredErrors>
    <ignoredError sqref="L6 M17:M20" unlockedFormula="1"/>
    <ignoredError sqref="G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B5FFE-A11A-4166-A59F-B3174D93F233}">
  <dimension ref="A1:HR42"/>
  <sheetViews>
    <sheetView zoomScale="90" zoomScaleNormal="90" workbookViewId="0">
      <pane xSplit="2" ySplit="2" topLeftCell="C3" activePane="bottomRight" state="frozen"/>
      <selection pane="topRight" activeCell="C1" sqref="C1"/>
      <selection pane="bottomLeft" activeCell="A3" sqref="A3"/>
      <selection pane="bottomRight" activeCell="M17" sqref="M17"/>
    </sheetView>
  </sheetViews>
  <sheetFormatPr defaultRowHeight="16.5" x14ac:dyDescent="0.45"/>
  <cols>
    <col min="2" max="2" width="23" customWidth="1"/>
    <col min="3" max="11" width="2.58203125" bestFit="1" customWidth="1"/>
    <col min="12" max="44" width="3.75" bestFit="1" customWidth="1"/>
    <col min="45" max="50" width="4" bestFit="1" customWidth="1"/>
    <col min="51" max="51" width="5.75" bestFit="1" customWidth="1"/>
    <col min="52" max="58" width="3.75" bestFit="1" customWidth="1"/>
    <col min="59" max="64" width="4" bestFit="1" customWidth="1"/>
    <col min="65" max="65" width="5.75" bestFit="1" customWidth="1"/>
    <col min="66" max="101" width="3.75" bestFit="1" customWidth="1"/>
    <col min="102" max="136" width="4.83203125" bestFit="1" customWidth="1"/>
    <col min="137" max="137" width="6.75" bestFit="1" customWidth="1"/>
    <col min="138" max="146" width="4.83203125" bestFit="1" customWidth="1"/>
    <col min="147" max="147" width="7.08203125" bestFit="1" customWidth="1"/>
    <col min="148" max="153" width="4.83203125" bestFit="1" customWidth="1"/>
    <col min="154" max="154" width="7.08203125" bestFit="1" customWidth="1"/>
    <col min="155" max="156" width="4.83203125" bestFit="1" customWidth="1"/>
    <col min="157" max="157" width="6.75" bestFit="1" customWidth="1"/>
    <col min="158" max="163" width="4.83203125" bestFit="1" customWidth="1"/>
    <col min="164" max="164" width="7.08203125" bestFit="1" customWidth="1"/>
    <col min="165" max="170" width="4.83203125" bestFit="1" customWidth="1"/>
    <col min="171" max="171" width="7.08203125" bestFit="1" customWidth="1"/>
    <col min="172" max="177" width="4.83203125" bestFit="1" customWidth="1"/>
    <col min="178" max="178" width="7.08203125" bestFit="1" customWidth="1"/>
    <col min="179" max="204" width="4.83203125" bestFit="1" customWidth="1"/>
    <col min="205" max="205" width="6.75" bestFit="1" customWidth="1"/>
  </cols>
  <sheetData>
    <row r="1" spans="1:206" x14ac:dyDescent="0.45">
      <c r="A1" t="s">
        <v>0</v>
      </c>
      <c r="B1" s="48" t="s">
        <v>95</v>
      </c>
      <c r="C1" s="208" t="s">
        <v>89</v>
      </c>
      <c r="D1" s="208"/>
      <c r="E1" s="208"/>
      <c r="F1" s="208"/>
      <c r="G1" s="208"/>
      <c r="H1" s="208"/>
      <c r="I1" s="208"/>
      <c r="J1" s="208" t="s">
        <v>90</v>
      </c>
      <c r="K1" s="208"/>
      <c r="L1" s="208"/>
      <c r="M1" s="208"/>
      <c r="N1" s="208"/>
      <c r="O1" s="208"/>
      <c r="P1" s="208"/>
      <c r="Q1" s="208" t="s">
        <v>91</v>
      </c>
      <c r="R1" s="208"/>
      <c r="S1" s="208"/>
      <c r="T1" s="208"/>
      <c r="U1" s="208"/>
      <c r="V1" s="208"/>
      <c r="W1" s="208"/>
      <c r="X1" s="208" t="s">
        <v>92</v>
      </c>
      <c r="Y1" s="208"/>
      <c r="Z1" s="208"/>
      <c r="AA1" s="208"/>
      <c r="AB1" s="208"/>
      <c r="AC1" s="208"/>
      <c r="AD1" s="208"/>
      <c r="AE1" s="208" t="s">
        <v>93</v>
      </c>
      <c r="AF1" s="208"/>
      <c r="AG1" s="208"/>
      <c r="AH1" s="208"/>
      <c r="AI1" s="208"/>
      <c r="AJ1" s="208"/>
      <c r="AK1" s="208"/>
      <c r="AL1" s="208" t="s">
        <v>94</v>
      </c>
      <c r="AM1" s="208"/>
      <c r="AN1" s="208"/>
      <c r="AO1" s="208"/>
      <c r="AP1" s="208"/>
      <c r="AQ1" s="208"/>
      <c r="AR1" s="208"/>
      <c r="AS1" s="208" t="s">
        <v>103</v>
      </c>
      <c r="AT1" s="208"/>
      <c r="AU1" s="208"/>
      <c r="AV1" s="208"/>
      <c r="AW1" s="208"/>
      <c r="AX1" s="208"/>
      <c r="AY1" s="208"/>
      <c r="AZ1" s="208" t="s">
        <v>104</v>
      </c>
      <c r="BA1" s="208"/>
      <c r="BB1" s="208"/>
      <c r="BC1" s="208"/>
      <c r="BD1" s="208"/>
      <c r="BE1" s="208"/>
      <c r="BF1" s="208"/>
      <c r="BG1" s="208" t="s">
        <v>109</v>
      </c>
      <c r="BH1" s="208"/>
      <c r="BI1" s="208"/>
      <c r="BJ1" s="208"/>
      <c r="BK1" s="208"/>
      <c r="BL1" s="208"/>
      <c r="BM1" s="208"/>
      <c r="BN1" s="208" t="s">
        <v>110</v>
      </c>
      <c r="BO1" s="208"/>
      <c r="BP1" s="208"/>
      <c r="BQ1" s="208"/>
      <c r="BR1" s="208"/>
      <c r="BS1" s="208"/>
      <c r="BT1" s="208"/>
      <c r="BU1" s="208" t="s">
        <v>111</v>
      </c>
      <c r="BV1" s="208"/>
      <c r="BW1" s="208"/>
      <c r="BX1" s="208"/>
      <c r="BY1" s="208"/>
      <c r="BZ1" s="208"/>
      <c r="CA1" s="208"/>
      <c r="CB1" s="208" t="s">
        <v>112</v>
      </c>
      <c r="CC1" s="208"/>
      <c r="CD1" s="208"/>
      <c r="CE1" s="208"/>
      <c r="CF1" s="208"/>
      <c r="CG1" s="208"/>
      <c r="CH1" s="208"/>
      <c r="CI1" s="208" t="s">
        <v>113</v>
      </c>
      <c r="CJ1" s="208"/>
      <c r="CK1" s="208"/>
      <c r="CL1" s="208"/>
      <c r="CM1" s="208"/>
      <c r="CN1" s="208"/>
      <c r="CO1" s="208"/>
      <c r="CP1" s="208" t="s">
        <v>114</v>
      </c>
      <c r="CQ1" s="208"/>
      <c r="CR1" s="208"/>
      <c r="CS1" s="208"/>
      <c r="CT1" s="208"/>
      <c r="CU1" s="208"/>
      <c r="CV1" s="208"/>
      <c r="CW1" s="208" t="s">
        <v>115</v>
      </c>
      <c r="CX1" s="208"/>
      <c r="CY1" s="208"/>
      <c r="CZ1" s="208"/>
      <c r="DA1" s="208"/>
      <c r="DB1" s="208"/>
      <c r="DC1" s="208"/>
      <c r="DD1" s="208" t="s">
        <v>116</v>
      </c>
      <c r="DE1" s="208"/>
      <c r="DF1" s="208"/>
      <c r="DG1" s="208"/>
      <c r="DH1" s="208"/>
      <c r="DI1" s="208"/>
      <c r="DJ1" s="208"/>
      <c r="DK1" s="208" t="s">
        <v>117</v>
      </c>
      <c r="DL1" s="208"/>
      <c r="DM1" s="208"/>
      <c r="DN1" s="208"/>
      <c r="DO1" s="208"/>
      <c r="DP1" s="208"/>
      <c r="DQ1" s="208"/>
      <c r="DR1" s="208" t="s">
        <v>118</v>
      </c>
      <c r="DS1" s="208"/>
      <c r="DT1" s="208"/>
      <c r="DU1" s="208"/>
      <c r="DV1" s="208"/>
      <c r="DW1" s="208"/>
      <c r="DX1" s="208"/>
      <c r="DY1" s="208" t="s">
        <v>121</v>
      </c>
      <c r="DZ1" s="208"/>
      <c r="EA1" s="208"/>
      <c r="EB1" s="208"/>
      <c r="EC1" s="208"/>
      <c r="ED1" s="208"/>
      <c r="EE1" s="208"/>
      <c r="EF1" s="208" t="s">
        <v>122</v>
      </c>
      <c r="EG1" s="208"/>
      <c r="EH1" s="208"/>
      <c r="EI1" s="208"/>
      <c r="EJ1" s="208"/>
      <c r="EK1" s="208"/>
      <c r="EL1" s="208"/>
      <c r="EM1" s="208" t="s">
        <v>123</v>
      </c>
      <c r="EN1" s="208"/>
      <c r="EO1" s="208"/>
      <c r="EP1" s="208"/>
      <c r="EQ1" s="208"/>
      <c r="ER1" s="208"/>
      <c r="ES1" s="208"/>
      <c r="ET1" s="208" t="s">
        <v>126</v>
      </c>
      <c r="EU1" s="208"/>
      <c r="EV1" s="208"/>
      <c r="EW1" s="208"/>
      <c r="EX1" s="208"/>
      <c r="EY1" s="208"/>
      <c r="EZ1" s="208"/>
      <c r="FA1" s="208" t="s">
        <v>127</v>
      </c>
      <c r="FB1" s="208"/>
      <c r="FC1" s="208"/>
      <c r="FD1" s="208"/>
      <c r="FE1" s="208"/>
      <c r="FF1" s="208"/>
      <c r="FG1" s="208"/>
      <c r="FH1" s="208" t="s">
        <v>128</v>
      </c>
      <c r="FI1" s="208"/>
      <c r="FJ1" s="208"/>
      <c r="FK1" s="208"/>
      <c r="FL1" s="208"/>
      <c r="FM1" s="208"/>
      <c r="FN1" s="208"/>
      <c r="FO1" s="208" t="s">
        <v>129</v>
      </c>
      <c r="FP1" s="208"/>
      <c r="FQ1" s="208"/>
      <c r="FR1" s="208"/>
      <c r="FS1" s="208"/>
      <c r="FT1" s="208"/>
      <c r="FU1" s="208"/>
      <c r="FV1" s="212" t="s">
        <v>130</v>
      </c>
      <c r="FW1" s="212"/>
      <c r="FX1" s="212"/>
      <c r="FY1" s="212"/>
      <c r="FZ1" s="212"/>
      <c r="GA1" s="212"/>
      <c r="GB1" s="212"/>
      <c r="GC1" s="208" t="s">
        <v>131</v>
      </c>
      <c r="GD1" s="208"/>
      <c r="GE1" s="208"/>
      <c r="GF1" s="208"/>
      <c r="GG1" s="208"/>
      <c r="GH1" s="208"/>
      <c r="GI1" s="208"/>
      <c r="GJ1" s="208" t="s">
        <v>132</v>
      </c>
      <c r="GK1" s="208"/>
      <c r="GL1" s="208"/>
      <c r="GM1" s="208"/>
      <c r="GN1" s="208"/>
      <c r="GO1" s="208"/>
      <c r="GP1" s="208"/>
      <c r="GQ1" s="208" t="s">
        <v>133</v>
      </c>
      <c r="GR1" s="208"/>
      <c r="GS1" s="208"/>
      <c r="GT1" s="208"/>
      <c r="GU1" s="208"/>
      <c r="GV1" s="208"/>
      <c r="GW1" s="208"/>
    </row>
    <row r="2" spans="1:206" x14ac:dyDescent="0.45">
      <c r="B2" t="s">
        <v>119</v>
      </c>
      <c r="C2">
        <v>1</v>
      </c>
      <c r="D2">
        <v>2</v>
      </c>
      <c r="E2">
        <v>3</v>
      </c>
      <c r="F2">
        <v>4</v>
      </c>
      <c r="G2">
        <v>5</v>
      </c>
      <c r="H2">
        <v>6</v>
      </c>
      <c r="I2">
        <v>7</v>
      </c>
      <c r="J2">
        <v>8</v>
      </c>
      <c r="K2">
        <v>9</v>
      </c>
      <c r="L2">
        <v>10</v>
      </c>
      <c r="M2">
        <v>11</v>
      </c>
      <c r="N2">
        <v>12</v>
      </c>
      <c r="O2">
        <v>13</v>
      </c>
      <c r="P2">
        <v>14</v>
      </c>
      <c r="Q2">
        <v>15</v>
      </c>
      <c r="R2">
        <v>16</v>
      </c>
      <c r="S2">
        <v>17</v>
      </c>
      <c r="T2">
        <v>18</v>
      </c>
      <c r="U2">
        <v>19</v>
      </c>
      <c r="V2">
        <v>20</v>
      </c>
      <c r="W2">
        <v>21</v>
      </c>
      <c r="X2">
        <v>22</v>
      </c>
      <c r="Y2">
        <v>23</v>
      </c>
      <c r="Z2">
        <v>24</v>
      </c>
      <c r="AA2">
        <v>25</v>
      </c>
      <c r="AB2">
        <v>26</v>
      </c>
      <c r="AC2">
        <v>27</v>
      </c>
      <c r="AD2">
        <v>28</v>
      </c>
      <c r="AE2">
        <v>29</v>
      </c>
      <c r="AF2">
        <v>30</v>
      </c>
      <c r="AG2">
        <v>31</v>
      </c>
      <c r="AH2">
        <v>32</v>
      </c>
      <c r="AI2">
        <v>33</v>
      </c>
      <c r="AJ2">
        <v>34</v>
      </c>
      <c r="AK2">
        <v>35</v>
      </c>
      <c r="AL2">
        <v>36</v>
      </c>
      <c r="AM2">
        <v>37</v>
      </c>
      <c r="AN2">
        <v>38</v>
      </c>
      <c r="AO2">
        <v>39</v>
      </c>
      <c r="AP2">
        <v>40</v>
      </c>
      <c r="AQ2">
        <v>41</v>
      </c>
      <c r="AR2">
        <v>42</v>
      </c>
      <c r="AS2">
        <v>43</v>
      </c>
      <c r="AT2">
        <v>44</v>
      </c>
      <c r="AU2">
        <v>45</v>
      </c>
      <c r="AV2">
        <v>46</v>
      </c>
      <c r="AW2">
        <v>47</v>
      </c>
      <c r="AX2">
        <v>48</v>
      </c>
      <c r="AY2">
        <v>49</v>
      </c>
      <c r="AZ2">
        <v>50</v>
      </c>
      <c r="BA2">
        <v>51</v>
      </c>
      <c r="BB2">
        <v>52</v>
      </c>
      <c r="BC2">
        <v>53</v>
      </c>
      <c r="BD2">
        <v>54</v>
      </c>
      <c r="BE2">
        <v>55</v>
      </c>
      <c r="BF2">
        <v>56</v>
      </c>
      <c r="BG2">
        <v>57</v>
      </c>
      <c r="BH2">
        <v>58</v>
      </c>
      <c r="BI2">
        <v>59</v>
      </c>
      <c r="BJ2">
        <v>60</v>
      </c>
      <c r="BK2">
        <v>61</v>
      </c>
      <c r="BL2">
        <v>62</v>
      </c>
      <c r="BM2">
        <v>63</v>
      </c>
      <c r="BN2">
        <v>64</v>
      </c>
      <c r="BO2">
        <v>65</v>
      </c>
      <c r="BP2">
        <v>66</v>
      </c>
      <c r="BQ2">
        <v>67</v>
      </c>
      <c r="BR2">
        <v>68</v>
      </c>
      <c r="BS2">
        <v>69</v>
      </c>
      <c r="BT2">
        <v>70</v>
      </c>
      <c r="BU2">
        <v>71</v>
      </c>
      <c r="BV2">
        <v>72</v>
      </c>
      <c r="BW2">
        <v>73</v>
      </c>
      <c r="BX2">
        <v>74</v>
      </c>
      <c r="BY2">
        <v>75</v>
      </c>
      <c r="BZ2">
        <v>76</v>
      </c>
      <c r="CA2">
        <v>77</v>
      </c>
      <c r="CB2">
        <v>78</v>
      </c>
      <c r="CC2">
        <v>79</v>
      </c>
      <c r="CD2">
        <v>80</v>
      </c>
      <c r="CE2">
        <v>81</v>
      </c>
      <c r="CF2">
        <v>82</v>
      </c>
      <c r="CG2">
        <v>83</v>
      </c>
      <c r="CH2">
        <v>84</v>
      </c>
      <c r="CI2">
        <v>85</v>
      </c>
      <c r="CJ2">
        <v>86</v>
      </c>
      <c r="CK2">
        <v>87</v>
      </c>
      <c r="CL2">
        <v>88</v>
      </c>
      <c r="CM2">
        <v>89</v>
      </c>
      <c r="CN2">
        <v>90</v>
      </c>
      <c r="CO2">
        <v>91</v>
      </c>
      <c r="CP2">
        <v>92</v>
      </c>
      <c r="CQ2">
        <v>93</v>
      </c>
      <c r="CR2">
        <v>94</v>
      </c>
      <c r="CS2">
        <v>95</v>
      </c>
      <c r="CT2">
        <v>96</v>
      </c>
      <c r="CU2">
        <v>97</v>
      </c>
      <c r="CV2">
        <v>98</v>
      </c>
      <c r="CW2">
        <v>99</v>
      </c>
      <c r="CX2">
        <v>100</v>
      </c>
      <c r="CY2">
        <v>101</v>
      </c>
      <c r="CZ2">
        <v>102</v>
      </c>
      <c r="DA2">
        <v>103</v>
      </c>
      <c r="DB2">
        <v>104</v>
      </c>
      <c r="DC2">
        <v>105</v>
      </c>
      <c r="DD2">
        <v>106</v>
      </c>
      <c r="DE2">
        <v>107</v>
      </c>
      <c r="DF2">
        <v>108</v>
      </c>
      <c r="DG2">
        <v>109</v>
      </c>
      <c r="DH2">
        <v>110</v>
      </c>
      <c r="DI2">
        <v>111</v>
      </c>
      <c r="DJ2">
        <v>112</v>
      </c>
      <c r="DK2">
        <v>113</v>
      </c>
      <c r="DL2">
        <v>114</v>
      </c>
      <c r="DM2">
        <v>115</v>
      </c>
      <c r="DN2">
        <v>116</v>
      </c>
      <c r="DO2">
        <v>117</v>
      </c>
      <c r="DP2">
        <v>118</v>
      </c>
      <c r="DQ2">
        <v>119</v>
      </c>
      <c r="DR2">
        <v>120</v>
      </c>
      <c r="DS2">
        <v>121</v>
      </c>
      <c r="DT2">
        <v>122</v>
      </c>
      <c r="DU2">
        <v>123</v>
      </c>
      <c r="DV2">
        <v>124</v>
      </c>
      <c r="DW2">
        <v>125</v>
      </c>
      <c r="DX2">
        <v>126</v>
      </c>
      <c r="DY2">
        <v>127</v>
      </c>
      <c r="DZ2">
        <v>128</v>
      </c>
      <c r="EA2">
        <v>129</v>
      </c>
      <c r="EB2">
        <v>130</v>
      </c>
      <c r="EC2">
        <v>131</v>
      </c>
      <c r="ED2">
        <v>132</v>
      </c>
      <c r="EE2">
        <v>133</v>
      </c>
      <c r="EF2">
        <v>134</v>
      </c>
      <c r="EG2">
        <v>135</v>
      </c>
      <c r="EH2">
        <v>136</v>
      </c>
      <c r="EI2">
        <v>137</v>
      </c>
      <c r="EJ2">
        <v>138</v>
      </c>
      <c r="EK2">
        <v>139</v>
      </c>
      <c r="EL2">
        <v>140</v>
      </c>
      <c r="EM2">
        <v>141</v>
      </c>
      <c r="EN2">
        <v>142</v>
      </c>
      <c r="EO2">
        <v>143</v>
      </c>
      <c r="EP2">
        <v>144</v>
      </c>
      <c r="EQ2">
        <v>145</v>
      </c>
      <c r="ER2">
        <v>146</v>
      </c>
      <c r="ES2">
        <v>147</v>
      </c>
      <c r="ET2">
        <v>148</v>
      </c>
      <c r="EU2">
        <v>149</v>
      </c>
      <c r="EV2">
        <v>150</v>
      </c>
      <c r="EW2">
        <v>151</v>
      </c>
      <c r="EX2">
        <v>152</v>
      </c>
      <c r="EY2">
        <v>153</v>
      </c>
      <c r="EZ2">
        <v>154</v>
      </c>
      <c r="FA2">
        <v>155</v>
      </c>
      <c r="FB2">
        <v>156</v>
      </c>
      <c r="FC2">
        <v>157</v>
      </c>
      <c r="FD2">
        <v>158</v>
      </c>
      <c r="FE2">
        <v>159</v>
      </c>
      <c r="FF2">
        <v>160</v>
      </c>
      <c r="FG2">
        <v>161</v>
      </c>
      <c r="FH2">
        <v>162</v>
      </c>
      <c r="FI2">
        <v>163</v>
      </c>
      <c r="FJ2">
        <v>164</v>
      </c>
      <c r="FK2">
        <v>165</v>
      </c>
      <c r="FL2">
        <v>166</v>
      </c>
      <c r="FM2">
        <v>167</v>
      </c>
      <c r="FN2">
        <v>168</v>
      </c>
      <c r="FO2">
        <v>169</v>
      </c>
      <c r="FP2">
        <v>170</v>
      </c>
      <c r="FQ2">
        <v>171</v>
      </c>
      <c r="FR2">
        <v>172</v>
      </c>
      <c r="FS2">
        <v>173</v>
      </c>
      <c r="FT2">
        <v>174</v>
      </c>
      <c r="FU2">
        <v>175</v>
      </c>
      <c r="FV2">
        <v>176</v>
      </c>
      <c r="FW2">
        <v>177</v>
      </c>
      <c r="FX2">
        <v>178</v>
      </c>
      <c r="FY2">
        <v>179</v>
      </c>
      <c r="FZ2">
        <v>180</v>
      </c>
      <c r="GA2">
        <v>181</v>
      </c>
      <c r="GB2">
        <v>182</v>
      </c>
      <c r="GC2">
        <v>183</v>
      </c>
      <c r="GD2">
        <v>184</v>
      </c>
      <c r="GE2">
        <v>185</v>
      </c>
      <c r="GF2">
        <v>186</v>
      </c>
      <c r="GG2">
        <v>187</v>
      </c>
      <c r="GH2">
        <v>188</v>
      </c>
      <c r="GI2">
        <v>189</v>
      </c>
      <c r="GJ2">
        <v>190</v>
      </c>
      <c r="GK2">
        <v>191</v>
      </c>
      <c r="GL2">
        <v>192</v>
      </c>
      <c r="GM2">
        <v>193</v>
      </c>
      <c r="GN2">
        <v>194</v>
      </c>
      <c r="GO2">
        <v>195</v>
      </c>
      <c r="GP2">
        <v>196</v>
      </c>
      <c r="GQ2">
        <v>197</v>
      </c>
      <c r="GR2">
        <v>198</v>
      </c>
      <c r="GS2">
        <v>199</v>
      </c>
      <c r="GT2">
        <v>200</v>
      </c>
      <c r="GU2">
        <v>201</v>
      </c>
      <c r="GV2">
        <v>202</v>
      </c>
      <c r="GW2">
        <v>203</v>
      </c>
    </row>
    <row r="3" spans="1:206" x14ac:dyDescent="0.45">
      <c r="A3" s="209">
        <v>1</v>
      </c>
      <c r="B3" t="s">
        <v>96</v>
      </c>
      <c r="C3" s="97" t="s">
        <v>99</v>
      </c>
      <c r="AH3" s="97" t="s">
        <v>99</v>
      </c>
      <c r="BM3" s="97" t="s">
        <v>99</v>
      </c>
      <c r="CR3" s="97" t="s">
        <v>99</v>
      </c>
      <c r="DW3" s="97" t="s">
        <v>99</v>
      </c>
      <c r="FB3" s="97" t="s">
        <v>99</v>
      </c>
      <c r="GG3" s="97" t="s">
        <v>99</v>
      </c>
    </row>
    <row r="4" spans="1:206" x14ac:dyDescent="0.45">
      <c r="A4" s="209"/>
      <c r="B4" t="s">
        <v>97</v>
      </c>
      <c r="C4" s="97" t="s">
        <v>99</v>
      </c>
      <c r="D4" s="97" t="s">
        <v>99</v>
      </c>
      <c r="E4" s="97" t="s">
        <v>99</v>
      </c>
      <c r="F4" s="97" t="s">
        <v>99</v>
      </c>
      <c r="G4" s="97" t="s">
        <v>99</v>
      </c>
      <c r="H4" s="97" t="s">
        <v>99</v>
      </c>
      <c r="I4" s="97" t="s">
        <v>99</v>
      </c>
      <c r="J4" s="97" t="s">
        <v>99</v>
      </c>
      <c r="K4" s="97" t="s">
        <v>99</v>
      </c>
      <c r="L4" s="97" t="s">
        <v>99</v>
      </c>
      <c r="M4" s="97" t="s">
        <v>99</v>
      </c>
      <c r="AH4" s="97" t="s">
        <v>99</v>
      </c>
      <c r="AI4" s="97" t="s">
        <v>99</v>
      </c>
      <c r="AJ4" s="97" t="s">
        <v>99</v>
      </c>
      <c r="AK4" s="97" t="s">
        <v>99</v>
      </c>
      <c r="AL4" s="97" t="s">
        <v>99</v>
      </c>
      <c r="AM4" s="97" t="s">
        <v>99</v>
      </c>
      <c r="AN4" s="97" t="s">
        <v>99</v>
      </c>
      <c r="AO4" s="97" t="s">
        <v>99</v>
      </c>
      <c r="AP4" s="97" t="s">
        <v>99</v>
      </c>
      <c r="AQ4" s="97" t="s">
        <v>99</v>
      </c>
      <c r="AR4" s="97" t="s">
        <v>99</v>
      </c>
      <c r="BM4" s="97" t="s">
        <v>99</v>
      </c>
      <c r="BN4" s="97" t="s">
        <v>99</v>
      </c>
      <c r="BO4" s="97" t="s">
        <v>99</v>
      </c>
      <c r="BP4" s="97" t="s">
        <v>99</v>
      </c>
      <c r="BQ4" s="97" t="s">
        <v>99</v>
      </c>
      <c r="BR4" s="97" t="s">
        <v>99</v>
      </c>
      <c r="BS4" s="97" t="s">
        <v>99</v>
      </c>
      <c r="BT4" s="97" t="s">
        <v>99</v>
      </c>
      <c r="BU4" s="97" t="s">
        <v>99</v>
      </c>
      <c r="BV4" s="97" t="s">
        <v>99</v>
      </c>
      <c r="BW4" s="97" t="s">
        <v>99</v>
      </c>
      <c r="CR4" s="97" t="s">
        <v>99</v>
      </c>
      <c r="CS4" s="97" t="s">
        <v>99</v>
      </c>
      <c r="CT4" s="97" t="s">
        <v>99</v>
      </c>
      <c r="CU4" s="97" t="s">
        <v>99</v>
      </c>
      <c r="CV4" s="97" t="s">
        <v>99</v>
      </c>
      <c r="CW4" s="97" t="s">
        <v>99</v>
      </c>
      <c r="CX4" s="97" t="s">
        <v>99</v>
      </c>
      <c r="CY4" s="97" t="s">
        <v>99</v>
      </c>
      <c r="CZ4" s="97" t="s">
        <v>99</v>
      </c>
      <c r="DA4" s="97" t="s">
        <v>99</v>
      </c>
      <c r="DB4" s="97" t="s">
        <v>99</v>
      </c>
      <c r="DW4" s="97" t="s">
        <v>99</v>
      </c>
      <c r="DX4" s="97" t="s">
        <v>99</v>
      </c>
      <c r="DY4" s="97" t="s">
        <v>99</v>
      </c>
      <c r="DZ4" s="97" t="s">
        <v>99</v>
      </c>
      <c r="EA4" s="97" t="s">
        <v>99</v>
      </c>
      <c r="EB4" s="97" t="s">
        <v>99</v>
      </c>
      <c r="EC4" s="97" t="s">
        <v>99</v>
      </c>
      <c r="ED4" s="97" t="s">
        <v>99</v>
      </c>
      <c r="EE4" s="97" t="s">
        <v>99</v>
      </c>
      <c r="EF4" s="97" t="s">
        <v>99</v>
      </c>
      <c r="EG4" s="97" t="s">
        <v>99</v>
      </c>
      <c r="FB4" s="97" t="s">
        <v>99</v>
      </c>
      <c r="FC4" s="97" t="s">
        <v>99</v>
      </c>
      <c r="FD4" s="97" t="s">
        <v>99</v>
      </c>
      <c r="FE4" s="97" t="s">
        <v>99</v>
      </c>
      <c r="FF4" s="97" t="s">
        <v>99</v>
      </c>
      <c r="FG4" s="97" t="s">
        <v>99</v>
      </c>
      <c r="FH4" s="97" t="s">
        <v>99</v>
      </c>
      <c r="FI4" s="97" t="s">
        <v>99</v>
      </c>
      <c r="FJ4" s="97" t="s">
        <v>99</v>
      </c>
      <c r="FK4" s="97" t="s">
        <v>99</v>
      </c>
      <c r="FL4" s="97" t="s">
        <v>99</v>
      </c>
      <c r="GG4" s="97" t="s">
        <v>99</v>
      </c>
      <c r="GH4" s="97" t="s">
        <v>99</v>
      </c>
      <c r="GI4" s="97" t="s">
        <v>99</v>
      </c>
      <c r="GJ4" s="97" t="s">
        <v>99</v>
      </c>
      <c r="GK4" s="97" t="s">
        <v>99</v>
      </c>
      <c r="GL4" s="97" t="s">
        <v>99</v>
      </c>
      <c r="GM4" s="97" t="s">
        <v>99</v>
      </c>
      <c r="GN4" s="97" t="s">
        <v>99</v>
      </c>
      <c r="GO4" s="97" t="s">
        <v>99</v>
      </c>
      <c r="GP4" s="97" t="s">
        <v>99</v>
      </c>
      <c r="GQ4" s="97" t="s">
        <v>99</v>
      </c>
    </row>
    <row r="5" spans="1:206" x14ac:dyDescent="0.45">
      <c r="A5" s="209"/>
      <c r="B5" t="s">
        <v>98</v>
      </c>
      <c r="N5" s="97" t="s">
        <v>99</v>
      </c>
      <c r="O5" s="97" t="s">
        <v>99</v>
      </c>
      <c r="P5" s="97" t="s">
        <v>99</v>
      </c>
      <c r="Q5" s="97" t="s">
        <v>99</v>
      </c>
      <c r="R5" s="97" t="s">
        <v>99</v>
      </c>
      <c r="S5" s="97" t="s">
        <v>99</v>
      </c>
      <c r="T5" s="97" t="s">
        <v>99</v>
      </c>
      <c r="U5" s="97" t="s">
        <v>99</v>
      </c>
      <c r="V5" s="97" t="s">
        <v>99</v>
      </c>
      <c r="W5" s="97" t="s">
        <v>99</v>
      </c>
      <c r="X5" s="97" t="s">
        <v>99</v>
      </c>
      <c r="Y5" s="97" t="s">
        <v>99</v>
      </c>
      <c r="Z5" s="97" t="s">
        <v>99</v>
      </c>
      <c r="AA5" s="97" t="s">
        <v>99</v>
      </c>
      <c r="AB5" s="97" t="s">
        <v>99</v>
      </c>
      <c r="AC5" s="97" t="s">
        <v>99</v>
      </c>
      <c r="AD5" s="97" t="s">
        <v>99</v>
      </c>
      <c r="AE5" s="97" t="s">
        <v>99</v>
      </c>
      <c r="AF5" s="97" t="s">
        <v>99</v>
      </c>
      <c r="AG5" s="97" t="s">
        <v>99</v>
      </c>
      <c r="AH5" s="97" t="s">
        <v>99</v>
      </c>
      <c r="AI5" s="97" t="s">
        <v>99</v>
      </c>
      <c r="AJ5" s="97" t="s">
        <v>99</v>
      </c>
      <c r="AK5" s="97" t="s">
        <v>99</v>
      </c>
      <c r="AL5" s="97" t="s">
        <v>99</v>
      </c>
      <c r="AM5" s="97" t="s">
        <v>99</v>
      </c>
      <c r="AN5" s="97" t="s">
        <v>99</v>
      </c>
      <c r="AO5" s="97" t="s">
        <v>99</v>
      </c>
      <c r="AP5" s="97" t="s">
        <v>99</v>
      </c>
      <c r="AQ5" s="97" t="s">
        <v>99</v>
      </c>
      <c r="AR5" s="103" t="s">
        <v>102</v>
      </c>
      <c r="AS5" s="97" t="s">
        <v>99</v>
      </c>
      <c r="AT5" s="97" t="s">
        <v>99</v>
      </c>
      <c r="AU5" s="97" t="s">
        <v>99</v>
      </c>
      <c r="AV5" s="97" t="s">
        <v>99</v>
      </c>
      <c r="AW5" s="97" t="s">
        <v>99</v>
      </c>
      <c r="AX5" s="97" t="s">
        <v>99</v>
      </c>
      <c r="AY5" s="97" t="s">
        <v>99</v>
      </c>
      <c r="AZ5" s="97" t="s">
        <v>99</v>
      </c>
      <c r="BA5" s="97" t="s">
        <v>99</v>
      </c>
      <c r="BB5" s="97" t="s">
        <v>99</v>
      </c>
      <c r="BC5" s="97" t="s">
        <v>99</v>
      </c>
      <c r="BD5" s="97" t="s">
        <v>99</v>
      </c>
      <c r="BE5" s="97" t="s">
        <v>99</v>
      </c>
      <c r="BF5" s="97" t="s">
        <v>99</v>
      </c>
      <c r="BG5" s="97" t="s">
        <v>99</v>
      </c>
      <c r="BH5" s="97" t="s">
        <v>99</v>
      </c>
      <c r="BI5" s="97" t="s">
        <v>99</v>
      </c>
      <c r="BJ5" s="97" t="s">
        <v>99</v>
      </c>
      <c r="BK5" s="97" t="s">
        <v>99</v>
      </c>
      <c r="BL5" s="97" t="s">
        <v>99</v>
      </c>
      <c r="BM5" s="97" t="s">
        <v>99</v>
      </c>
      <c r="BN5" s="97" t="s">
        <v>99</v>
      </c>
      <c r="BO5" s="97" t="s">
        <v>99</v>
      </c>
      <c r="BP5" s="97" t="s">
        <v>99</v>
      </c>
      <c r="BQ5" s="97" t="s">
        <v>99</v>
      </c>
      <c r="BR5" s="97" t="s">
        <v>99</v>
      </c>
      <c r="BS5" s="97" t="s">
        <v>99</v>
      </c>
      <c r="BT5" s="97" t="s">
        <v>99</v>
      </c>
      <c r="BU5" s="97" t="s">
        <v>99</v>
      </c>
      <c r="BV5" s="97" t="s">
        <v>99</v>
      </c>
      <c r="BW5" s="103" t="s">
        <v>102</v>
      </c>
      <c r="BX5" s="97" t="s">
        <v>99</v>
      </c>
      <c r="BY5" s="97" t="s">
        <v>99</v>
      </c>
      <c r="BZ5" s="97" t="s">
        <v>99</v>
      </c>
      <c r="CA5" s="97" t="s">
        <v>99</v>
      </c>
      <c r="CB5" s="97" t="s">
        <v>99</v>
      </c>
      <c r="CC5" s="97" t="s">
        <v>99</v>
      </c>
      <c r="CD5" s="97" t="s">
        <v>99</v>
      </c>
      <c r="CE5" s="97" t="s">
        <v>99</v>
      </c>
      <c r="CF5" s="97" t="s">
        <v>99</v>
      </c>
      <c r="CG5" s="97" t="s">
        <v>99</v>
      </c>
      <c r="CH5" s="97" t="s">
        <v>99</v>
      </c>
      <c r="CI5" s="97" t="s">
        <v>99</v>
      </c>
      <c r="CJ5" s="97" t="s">
        <v>99</v>
      </c>
      <c r="CK5" s="97" t="s">
        <v>99</v>
      </c>
      <c r="CL5" s="97" t="s">
        <v>99</v>
      </c>
      <c r="CM5" s="97" t="s">
        <v>99</v>
      </c>
      <c r="CN5" s="97" t="s">
        <v>99</v>
      </c>
      <c r="CO5" s="97" t="s">
        <v>99</v>
      </c>
      <c r="CP5" s="97" t="s">
        <v>99</v>
      </c>
      <c r="CQ5" s="97" t="s">
        <v>99</v>
      </c>
      <c r="CR5" s="97" t="s">
        <v>99</v>
      </c>
      <c r="CS5" s="97" t="s">
        <v>99</v>
      </c>
      <c r="CT5" s="97" t="s">
        <v>99</v>
      </c>
      <c r="CU5" s="97" t="s">
        <v>99</v>
      </c>
      <c r="CV5" s="97" t="s">
        <v>99</v>
      </c>
      <c r="CW5" s="97" t="s">
        <v>99</v>
      </c>
      <c r="CX5" s="97" t="s">
        <v>99</v>
      </c>
      <c r="CY5" s="97" t="s">
        <v>99</v>
      </c>
      <c r="CZ5" s="97" t="s">
        <v>99</v>
      </c>
      <c r="DA5" s="97" t="s">
        <v>99</v>
      </c>
      <c r="DB5" s="103" t="s">
        <v>102</v>
      </c>
      <c r="DC5" s="97" t="s">
        <v>99</v>
      </c>
      <c r="DD5" s="97" t="s">
        <v>99</v>
      </c>
      <c r="DE5" s="97" t="s">
        <v>99</v>
      </c>
      <c r="DF5" s="97" t="s">
        <v>99</v>
      </c>
      <c r="DG5" s="97" t="s">
        <v>99</v>
      </c>
      <c r="DH5" s="97" t="s">
        <v>99</v>
      </c>
      <c r="DI5" s="97" t="s">
        <v>99</v>
      </c>
      <c r="DJ5" s="97" t="s">
        <v>99</v>
      </c>
      <c r="DK5" s="97" t="s">
        <v>99</v>
      </c>
      <c r="DL5" s="97" t="s">
        <v>99</v>
      </c>
      <c r="DM5" s="97" t="s">
        <v>99</v>
      </c>
      <c r="DN5" s="97" t="s">
        <v>99</v>
      </c>
      <c r="DO5" s="97" t="s">
        <v>99</v>
      </c>
      <c r="DP5" s="97" t="s">
        <v>99</v>
      </c>
      <c r="DQ5" s="97" t="s">
        <v>99</v>
      </c>
      <c r="DR5" s="97" t="s">
        <v>99</v>
      </c>
      <c r="DS5" s="97" t="s">
        <v>99</v>
      </c>
      <c r="DT5" s="97" t="s">
        <v>99</v>
      </c>
      <c r="DU5" s="97" t="s">
        <v>99</v>
      </c>
      <c r="DV5" s="97" t="s">
        <v>99</v>
      </c>
      <c r="DW5" s="97" t="s">
        <v>99</v>
      </c>
      <c r="DX5" s="97" t="s">
        <v>99</v>
      </c>
      <c r="DY5" s="97" t="s">
        <v>99</v>
      </c>
      <c r="DZ5" s="97" t="s">
        <v>99</v>
      </c>
      <c r="EA5" s="97" t="s">
        <v>99</v>
      </c>
      <c r="EB5" s="97" t="s">
        <v>99</v>
      </c>
      <c r="EC5" s="97" t="s">
        <v>99</v>
      </c>
      <c r="ED5" s="97" t="s">
        <v>99</v>
      </c>
      <c r="EE5" s="97" t="s">
        <v>99</v>
      </c>
      <c r="EF5" s="97" t="s">
        <v>99</v>
      </c>
      <c r="EG5" s="103" t="s">
        <v>102</v>
      </c>
      <c r="EH5" s="97" t="s">
        <v>99</v>
      </c>
      <c r="EI5" s="97" t="s">
        <v>99</v>
      </c>
      <c r="EJ5" s="97" t="s">
        <v>99</v>
      </c>
      <c r="EK5" s="97" t="s">
        <v>99</v>
      </c>
      <c r="EL5" s="97" t="s">
        <v>99</v>
      </c>
      <c r="EM5" s="97" t="s">
        <v>99</v>
      </c>
      <c r="EN5" s="97" t="s">
        <v>99</v>
      </c>
      <c r="EO5" s="97" t="s">
        <v>99</v>
      </c>
      <c r="EP5" s="97" t="s">
        <v>99</v>
      </c>
      <c r="EQ5" s="97" t="s">
        <v>99</v>
      </c>
      <c r="ER5" s="97" t="s">
        <v>99</v>
      </c>
      <c r="ES5" s="97" t="s">
        <v>99</v>
      </c>
      <c r="ET5" s="97" t="s">
        <v>99</v>
      </c>
      <c r="EU5" s="97" t="s">
        <v>99</v>
      </c>
      <c r="EV5" s="97" t="s">
        <v>99</v>
      </c>
      <c r="EW5" s="97" t="s">
        <v>99</v>
      </c>
      <c r="EX5" s="97" t="s">
        <v>99</v>
      </c>
      <c r="EY5" s="97" t="s">
        <v>99</v>
      </c>
      <c r="EZ5" s="97" t="s">
        <v>99</v>
      </c>
      <c r="FA5" s="97" t="s">
        <v>99</v>
      </c>
      <c r="FB5" s="97" t="s">
        <v>99</v>
      </c>
      <c r="FC5" s="97" t="s">
        <v>99</v>
      </c>
      <c r="FD5" s="97" t="s">
        <v>99</v>
      </c>
      <c r="FE5" s="97" t="s">
        <v>99</v>
      </c>
      <c r="FF5" s="97" t="s">
        <v>99</v>
      </c>
      <c r="FG5" s="97" t="s">
        <v>99</v>
      </c>
      <c r="FH5" s="97" t="s">
        <v>99</v>
      </c>
      <c r="FI5" s="97" t="s">
        <v>99</v>
      </c>
      <c r="FJ5" s="97" t="s">
        <v>99</v>
      </c>
      <c r="FK5" s="97" t="s">
        <v>99</v>
      </c>
      <c r="FL5" s="103" t="s">
        <v>102</v>
      </c>
      <c r="FM5" s="97" t="s">
        <v>99</v>
      </c>
      <c r="FN5" s="97" t="s">
        <v>99</v>
      </c>
      <c r="FO5" s="97" t="s">
        <v>99</v>
      </c>
      <c r="FP5" s="97" t="s">
        <v>99</v>
      </c>
      <c r="FQ5" s="97" t="s">
        <v>99</v>
      </c>
      <c r="FR5" s="97" t="s">
        <v>99</v>
      </c>
      <c r="FS5" s="97" t="s">
        <v>99</v>
      </c>
      <c r="FT5" s="97" t="s">
        <v>99</v>
      </c>
      <c r="FU5" s="97" t="s">
        <v>99</v>
      </c>
      <c r="FV5" s="97" t="s">
        <v>99</v>
      </c>
      <c r="FW5" s="97" t="s">
        <v>99</v>
      </c>
      <c r="FX5" s="97" t="s">
        <v>99</v>
      </c>
      <c r="FY5" s="97" t="s">
        <v>99</v>
      </c>
      <c r="FZ5" s="97" t="s">
        <v>99</v>
      </c>
      <c r="GA5" s="97" t="s">
        <v>99</v>
      </c>
      <c r="GB5" s="97" t="s">
        <v>99</v>
      </c>
      <c r="GC5" s="97" t="s">
        <v>99</v>
      </c>
      <c r="GD5" s="97" t="s">
        <v>99</v>
      </c>
      <c r="GE5" s="97" t="s">
        <v>99</v>
      </c>
      <c r="GF5" s="97" t="s">
        <v>99</v>
      </c>
      <c r="GG5" s="97" t="s">
        <v>99</v>
      </c>
      <c r="GH5" s="97" t="s">
        <v>99</v>
      </c>
      <c r="GI5" s="97" t="s">
        <v>99</v>
      </c>
      <c r="GJ5" s="97" t="s">
        <v>99</v>
      </c>
      <c r="GK5" s="97" t="s">
        <v>99</v>
      </c>
      <c r="GL5" s="97" t="s">
        <v>99</v>
      </c>
      <c r="GM5" s="97" t="s">
        <v>99</v>
      </c>
      <c r="GN5" s="97" t="s">
        <v>99</v>
      </c>
      <c r="GO5" s="97" t="s">
        <v>99</v>
      </c>
      <c r="GP5" s="97" t="s">
        <v>99</v>
      </c>
      <c r="GQ5" s="103" t="s">
        <v>102</v>
      </c>
    </row>
    <row r="6" spans="1:206" x14ac:dyDescent="0.45">
      <c r="A6" s="101" t="s">
        <v>124</v>
      </c>
    </row>
    <row r="7" spans="1:206" x14ac:dyDescent="0.45">
      <c r="A7" s="210">
        <v>2</v>
      </c>
      <c r="B7" t="s">
        <v>96</v>
      </c>
      <c r="J7" s="98" t="s">
        <v>100</v>
      </c>
      <c r="AO7" s="98" t="s">
        <v>100</v>
      </c>
      <c r="BT7" s="98" t="s">
        <v>100</v>
      </c>
      <c r="CY7" s="98" t="s">
        <v>100</v>
      </c>
      <c r="ED7" s="98" t="s">
        <v>100</v>
      </c>
      <c r="FI7" s="98" t="s">
        <v>100</v>
      </c>
      <c r="GN7" s="98" t="s">
        <v>100</v>
      </c>
    </row>
    <row r="8" spans="1:206" x14ac:dyDescent="0.45">
      <c r="A8" s="210"/>
      <c r="B8" t="s">
        <v>97</v>
      </c>
      <c r="J8" s="98" t="s">
        <v>100</v>
      </c>
      <c r="K8" s="98" t="s">
        <v>100</v>
      </c>
      <c r="L8" s="98" t="s">
        <v>100</v>
      </c>
      <c r="M8" s="98" t="s">
        <v>100</v>
      </c>
      <c r="N8" s="98" t="s">
        <v>100</v>
      </c>
      <c r="O8" s="98" t="s">
        <v>100</v>
      </c>
      <c r="P8" s="98" t="s">
        <v>100</v>
      </c>
      <c r="Q8" s="98" t="s">
        <v>100</v>
      </c>
      <c r="R8" s="98" t="s">
        <v>100</v>
      </c>
      <c r="S8" s="98" t="s">
        <v>100</v>
      </c>
      <c r="T8" s="98" t="s">
        <v>100</v>
      </c>
      <c r="AO8" s="98" t="s">
        <v>100</v>
      </c>
      <c r="AP8" s="98" t="s">
        <v>100</v>
      </c>
      <c r="AQ8" s="98" t="s">
        <v>100</v>
      </c>
      <c r="AR8" s="98" t="s">
        <v>100</v>
      </c>
      <c r="AS8" s="98" t="s">
        <v>100</v>
      </c>
      <c r="AT8" s="98" t="s">
        <v>100</v>
      </c>
      <c r="AU8" s="98" t="s">
        <v>100</v>
      </c>
      <c r="AV8" s="98" t="s">
        <v>100</v>
      </c>
      <c r="AW8" s="98" t="s">
        <v>100</v>
      </c>
      <c r="AX8" s="98" t="s">
        <v>100</v>
      </c>
      <c r="AY8" s="98" t="s">
        <v>100</v>
      </c>
      <c r="BT8" s="98" t="s">
        <v>100</v>
      </c>
      <c r="BU8" s="98" t="s">
        <v>100</v>
      </c>
      <c r="BV8" s="98" t="s">
        <v>100</v>
      </c>
      <c r="BW8" s="98" t="s">
        <v>100</v>
      </c>
      <c r="BX8" s="98" t="s">
        <v>100</v>
      </c>
      <c r="BY8" s="98" t="s">
        <v>100</v>
      </c>
      <c r="BZ8" s="98" t="s">
        <v>100</v>
      </c>
      <c r="CA8" s="98" t="s">
        <v>100</v>
      </c>
      <c r="CB8" s="98" t="s">
        <v>100</v>
      </c>
      <c r="CC8" s="98" t="s">
        <v>100</v>
      </c>
      <c r="CD8" s="98" t="s">
        <v>100</v>
      </c>
      <c r="CY8" s="98" t="s">
        <v>100</v>
      </c>
      <c r="CZ8" s="98" t="s">
        <v>100</v>
      </c>
      <c r="DA8" s="98" t="s">
        <v>100</v>
      </c>
      <c r="DB8" s="98" t="s">
        <v>100</v>
      </c>
      <c r="DC8" s="98" t="s">
        <v>100</v>
      </c>
      <c r="DD8" s="98" t="s">
        <v>100</v>
      </c>
      <c r="DE8" s="98" t="s">
        <v>100</v>
      </c>
      <c r="DF8" s="98" t="s">
        <v>100</v>
      </c>
      <c r="DG8" s="98" t="s">
        <v>100</v>
      </c>
      <c r="DH8" s="98" t="s">
        <v>100</v>
      </c>
      <c r="DI8" s="98" t="s">
        <v>100</v>
      </c>
      <c r="ED8" s="98" t="s">
        <v>100</v>
      </c>
      <c r="EE8" s="98" t="s">
        <v>100</v>
      </c>
      <c r="EF8" s="98" t="s">
        <v>100</v>
      </c>
      <c r="EG8" s="98" t="s">
        <v>100</v>
      </c>
      <c r="EH8" s="98" t="s">
        <v>100</v>
      </c>
      <c r="EI8" s="98" t="s">
        <v>100</v>
      </c>
      <c r="EJ8" s="98" t="s">
        <v>100</v>
      </c>
      <c r="EK8" s="98" t="s">
        <v>100</v>
      </c>
      <c r="EL8" s="98" t="s">
        <v>100</v>
      </c>
      <c r="EM8" s="98" t="s">
        <v>100</v>
      </c>
      <c r="EN8" s="98" t="s">
        <v>100</v>
      </c>
      <c r="FI8" s="98" t="s">
        <v>100</v>
      </c>
      <c r="FJ8" s="98" t="s">
        <v>100</v>
      </c>
      <c r="FK8" s="98" t="s">
        <v>100</v>
      </c>
      <c r="FL8" s="98" t="s">
        <v>100</v>
      </c>
      <c r="FM8" s="98" t="s">
        <v>100</v>
      </c>
      <c r="FN8" s="98" t="s">
        <v>100</v>
      </c>
      <c r="FO8" s="98" t="s">
        <v>100</v>
      </c>
      <c r="FP8" s="98" t="s">
        <v>100</v>
      </c>
      <c r="FQ8" s="98" t="s">
        <v>100</v>
      </c>
      <c r="FR8" s="98" t="s">
        <v>100</v>
      </c>
      <c r="FS8" s="98" t="s">
        <v>100</v>
      </c>
      <c r="GN8" s="98" t="s">
        <v>100</v>
      </c>
      <c r="GO8" s="98" t="s">
        <v>100</v>
      </c>
      <c r="GP8" s="98" t="s">
        <v>100</v>
      </c>
      <c r="GQ8" s="98" t="s">
        <v>100</v>
      </c>
      <c r="GR8" s="98" t="s">
        <v>100</v>
      </c>
      <c r="GS8" s="98" t="s">
        <v>100</v>
      </c>
      <c r="GT8" s="98" t="s">
        <v>100</v>
      </c>
      <c r="GU8" s="98" t="s">
        <v>100</v>
      </c>
      <c r="GV8" s="98" t="s">
        <v>100</v>
      </c>
      <c r="GW8" s="98" t="s">
        <v>100</v>
      </c>
      <c r="GX8" s="98" t="s">
        <v>100</v>
      </c>
    </row>
    <row r="9" spans="1:206" x14ac:dyDescent="0.45">
      <c r="A9" s="210"/>
      <c r="B9" t="s">
        <v>98</v>
      </c>
      <c r="U9" s="98" t="s">
        <v>100</v>
      </c>
      <c r="V9" s="98" t="s">
        <v>100</v>
      </c>
      <c r="W9" s="98" t="s">
        <v>100</v>
      </c>
      <c r="X9" s="98" t="s">
        <v>100</v>
      </c>
      <c r="Y9" s="98" t="s">
        <v>100</v>
      </c>
      <c r="Z9" s="98" t="s">
        <v>100</v>
      </c>
      <c r="AA9" s="98" t="s">
        <v>100</v>
      </c>
      <c r="AB9" s="98" t="s">
        <v>100</v>
      </c>
      <c r="AC9" s="98" t="s">
        <v>100</v>
      </c>
      <c r="AD9" s="98" t="s">
        <v>100</v>
      </c>
      <c r="AE9" s="98" t="s">
        <v>100</v>
      </c>
      <c r="AF9" s="98" t="s">
        <v>100</v>
      </c>
      <c r="AG9" s="98" t="s">
        <v>100</v>
      </c>
      <c r="AH9" s="98" t="s">
        <v>100</v>
      </c>
      <c r="AI9" s="98" t="s">
        <v>100</v>
      </c>
      <c r="AJ9" s="98" t="s">
        <v>100</v>
      </c>
      <c r="AK9" s="98" t="s">
        <v>100</v>
      </c>
      <c r="AL9" s="98" t="s">
        <v>100</v>
      </c>
      <c r="AM9" s="98" t="s">
        <v>100</v>
      </c>
      <c r="AN9" s="98" t="s">
        <v>100</v>
      </c>
      <c r="AO9" s="98" t="s">
        <v>100</v>
      </c>
      <c r="AP9" s="98" t="s">
        <v>100</v>
      </c>
      <c r="AQ9" s="98" t="s">
        <v>100</v>
      </c>
      <c r="AR9" s="98" t="s">
        <v>100</v>
      </c>
      <c r="AS9" s="98" t="s">
        <v>100</v>
      </c>
      <c r="AT9" s="98" t="s">
        <v>100</v>
      </c>
      <c r="AU9" s="98" t="s">
        <v>100</v>
      </c>
      <c r="AV9" s="98" t="s">
        <v>100</v>
      </c>
      <c r="AW9" s="98" t="s">
        <v>100</v>
      </c>
      <c r="AX9" s="98" t="s">
        <v>100</v>
      </c>
      <c r="AY9" s="104" t="s">
        <v>101</v>
      </c>
      <c r="AZ9" s="98" t="s">
        <v>100</v>
      </c>
      <c r="BA9" s="98" t="s">
        <v>100</v>
      </c>
      <c r="BB9" s="98" t="s">
        <v>100</v>
      </c>
      <c r="BC9" s="98" t="s">
        <v>100</v>
      </c>
      <c r="BD9" s="98" t="s">
        <v>100</v>
      </c>
      <c r="BE9" s="98" t="s">
        <v>100</v>
      </c>
      <c r="BF9" s="98" t="s">
        <v>100</v>
      </c>
      <c r="BG9" s="98" t="s">
        <v>100</v>
      </c>
      <c r="BH9" s="98" t="s">
        <v>100</v>
      </c>
      <c r="BI9" s="98" t="s">
        <v>100</v>
      </c>
      <c r="BJ9" s="98" t="s">
        <v>100</v>
      </c>
      <c r="BK9" s="98" t="s">
        <v>100</v>
      </c>
      <c r="BL9" s="98" t="s">
        <v>100</v>
      </c>
      <c r="BM9" s="98" t="s">
        <v>100</v>
      </c>
      <c r="BN9" s="98" t="s">
        <v>100</v>
      </c>
      <c r="BO9" s="98" t="s">
        <v>100</v>
      </c>
      <c r="BP9" s="98" t="s">
        <v>100</v>
      </c>
      <c r="BQ9" s="98" t="s">
        <v>100</v>
      </c>
      <c r="BR9" s="98" t="s">
        <v>100</v>
      </c>
      <c r="BS9" s="98" t="s">
        <v>100</v>
      </c>
      <c r="BT9" s="98" t="s">
        <v>100</v>
      </c>
      <c r="BU9" s="98" t="s">
        <v>100</v>
      </c>
      <c r="BV9" s="98" t="s">
        <v>100</v>
      </c>
      <c r="BW9" s="98" t="s">
        <v>100</v>
      </c>
      <c r="BX9" s="98" t="s">
        <v>100</v>
      </c>
      <c r="BY9" s="98" t="s">
        <v>100</v>
      </c>
      <c r="BZ9" s="98" t="s">
        <v>100</v>
      </c>
      <c r="CA9" s="98" t="s">
        <v>100</v>
      </c>
      <c r="CB9" s="98" t="s">
        <v>100</v>
      </c>
      <c r="CC9" s="98" t="s">
        <v>100</v>
      </c>
      <c r="CD9" s="104" t="s">
        <v>101</v>
      </c>
      <c r="CE9" s="98" t="s">
        <v>100</v>
      </c>
      <c r="CF9" s="98" t="s">
        <v>100</v>
      </c>
      <c r="CG9" s="98" t="s">
        <v>100</v>
      </c>
      <c r="CH9" s="98" t="s">
        <v>100</v>
      </c>
      <c r="CI9" s="98" t="s">
        <v>100</v>
      </c>
      <c r="CJ9" s="98" t="s">
        <v>100</v>
      </c>
      <c r="CK9" s="98" t="s">
        <v>100</v>
      </c>
      <c r="CL9" s="98" t="s">
        <v>100</v>
      </c>
      <c r="CM9" s="98" t="s">
        <v>100</v>
      </c>
      <c r="CN9" s="98" t="s">
        <v>100</v>
      </c>
      <c r="CO9" s="98" t="s">
        <v>100</v>
      </c>
      <c r="CP9" s="98" t="s">
        <v>100</v>
      </c>
      <c r="CQ9" s="98" t="s">
        <v>100</v>
      </c>
      <c r="CR9" s="98" t="s">
        <v>100</v>
      </c>
      <c r="CS9" s="98" t="s">
        <v>100</v>
      </c>
      <c r="CT9" s="98" t="s">
        <v>100</v>
      </c>
      <c r="CU9" s="98" t="s">
        <v>100</v>
      </c>
      <c r="CV9" s="98" t="s">
        <v>100</v>
      </c>
      <c r="CW9" s="98" t="s">
        <v>100</v>
      </c>
      <c r="CX9" s="98" t="s">
        <v>100</v>
      </c>
      <c r="CY9" s="98" t="s">
        <v>100</v>
      </c>
      <c r="CZ9" s="98" t="s">
        <v>100</v>
      </c>
      <c r="DA9" s="98" t="s">
        <v>100</v>
      </c>
      <c r="DB9" s="98" t="s">
        <v>100</v>
      </c>
      <c r="DC9" s="98" t="s">
        <v>100</v>
      </c>
      <c r="DD9" s="98" t="s">
        <v>100</v>
      </c>
      <c r="DE9" s="98" t="s">
        <v>100</v>
      </c>
      <c r="DF9" s="98" t="s">
        <v>100</v>
      </c>
      <c r="DG9" s="98" t="s">
        <v>100</v>
      </c>
      <c r="DH9" s="98" t="s">
        <v>100</v>
      </c>
      <c r="DI9" s="104" t="s">
        <v>101</v>
      </c>
      <c r="DJ9" s="98" t="s">
        <v>100</v>
      </c>
      <c r="DK9" s="98" t="s">
        <v>100</v>
      </c>
      <c r="DL9" s="98" t="s">
        <v>100</v>
      </c>
      <c r="DM9" s="98" t="s">
        <v>100</v>
      </c>
      <c r="DN9" s="98" t="s">
        <v>100</v>
      </c>
      <c r="DO9" s="98" t="s">
        <v>100</v>
      </c>
      <c r="DP9" s="98" t="s">
        <v>100</v>
      </c>
      <c r="DQ9" s="98" t="s">
        <v>100</v>
      </c>
      <c r="DR9" s="98" t="s">
        <v>100</v>
      </c>
      <c r="DS9" s="98" t="s">
        <v>100</v>
      </c>
      <c r="DT9" s="98" t="s">
        <v>100</v>
      </c>
      <c r="DU9" s="98" t="s">
        <v>100</v>
      </c>
      <c r="DV9" s="98" t="s">
        <v>100</v>
      </c>
      <c r="DW9" s="98" t="s">
        <v>100</v>
      </c>
      <c r="DX9" s="98" t="s">
        <v>100</v>
      </c>
      <c r="DY9" s="98" t="s">
        <v>100</v>
      </c>
      <c r="DZ9" s="98" t="s">
        <v>100</v>
      </c>
      <c r="EA9" s="98" t="s">
        <v>100</v>
      </c>
      <c r="EB9" s="98" t="s">
        <v>100</v>
      </c>
      <c r="EC9" s="98" t="s">
        <v>100</v>
      </c>
      <c r="ED9" s="98" t="s">
        <v>100</v>
      </c>
      <c r="EE9" s="98" t="s">
        <v>100</v>
      </c>
      <c r="EF9" s="98" t="s">
        <v>100</v>
      </c>
      <c r="EG9" s="98" t="s">
        <v>100</v>
      </c>
      <c r="EH9" s="98" t="s">
        <v>100</v>
      </c>
      <c r="EI9" s="98" t="s">
        <v>100</v>
      </c>
      <c r="EJ9" s="98" t="s">
        <v>100</v>
      </c>
      <c r="EK9" s="98" t="s">
        <v>100</v>
      </c>
      <c r="EL9" s="98" t="s">
        <v>100</v>
      </c>
      <c r="EM9" s="98" t="s">
        <v>100</v>
      </c>
      <c r="EN9" s="104" t="s">
        <v>101</v>
      </c>
      <c r="EO9" s="98" t="s">
        <v>100</v>
      </c>
      <c r="EP9" s="98" t="s">
        <v>100</v>
      </c>
      <c r="EQ9" s="98" t="s">
        <v>100</v>
      </c>
      <c r="ER9" s="98" t="s">
        <v>100</v>
      </c>
      <c r="ES9" s="98" t="s">
        <v>100</v>
      </c>
      <c r="ET9" s="98" t="s">
        <v>100</v>
      </c>
      <c r="EU9" s="98" t="s">
        <v>100</v>
      </c>
      <c r="EV9" s="98" t="s">
        <v>100</v>
      </c>
      <c r="EW9" s="98" t="s">
        <v>100</v>
      </c>
      <c r="EX9" s="98" t="s">
        <v>100</v>
      </c>
      <c r="EY9" s="98" t="s">
        <v>100</v>
      </c>
      <c r="EZ9" s="98" t="s">
        <v>100</v>
      </c>
      <c r="FA9" s="98" t="s">
        <v>100</v>
      </c>
      <c r="FB9" s="98" t="s">
        <v>100</v>
      </c>
      <c r="FC9" s="98" t="s">
        <v>100</v>
      </c>
      <c r="FD9" s="98" t="s">
        <v>100</v>
      </c>
      <c r="FE9" s="98" t="s">
        <v>100</v>
      </c>
      <c r="FF9" s="98" t="s">
        <v>100</v>
      </c>
      <c r="FG9" s="98" t="s">
        <v>100</v>
      </c>
      <c r="FH9" s="98" t="s">
        <v>100</v>
      </c>
      <c r="FI9" s="98" t="s">
        <v>100</v>
      </c>
      <c r="FJ9" s="98" t="s">
        <v>100</v>
      </c>
      <c r="FK9" s="98" t="s">
        <v>100</v>
      </c>
      <c r="FL9" s="98" t="s">
        <v>100</v>
      </c>
      <c r="FM9" s="98" t="s">
        <v>100</v>
      </c>
      <c r="FN9" s="98" t="s">
        <v>100</v>
      </c>
      <c r="FO9" s="98" t="s">
        <v>100</v>
      </c>
      <c r="FP9" s="98" t="s">
        <v>100</v>
      </c>
      <c r="FQ9" s="98" t="s">
        <v>100</v>
      </c>
      <c r="FR9" s="98" t="s">
        <v>100</v>
      </c>
      <c r="FS9" s="104" t="s">
        <v>101</v>
      </c>
      <c r="FT9" s="98" t="s">
        <v>100</v>
      </c>
      <c r="FU9" s="98" t="s">
        <v>100</v>
      </c>
      <c r="FV9" s="98" t="s">
        <v>100</v>
      </c>
      <c r="FW9" s="98" t="s">
        <v>100</v>
      </c>
      <c r="FX9" s="98" t="s">
        <v>100</v>
      </c>
      <c r="FY9" s="98" t="s">
        <v>100</v>
      </c>
      <c r="FZ9" s="98" t="s">
        <v>100</v>
      </c>
      <c r="GA9" s="98" t="s">
        <v>100</v>
      </c>
      <c r="GB9" s="98" t="s">
        <v>100</v>
      </c>
      <c r="GC9" s="98" t="s">
        <v>100</v>
      </c>
      <c r="GD9" s="98" t="s">
        <v>100</v>
      </c>
      <c r="GE9" s="98" t="s">
        <v>100</v>
      </c>
      <c r="GF9" s="98" t="s">
        <v>100</v>
      </c>
      <c r="GG9" s="98" t="s">
        <v>100</v>
      </c>
      <c r="GH9" s="98" t="s">
        <v>100</v>
      </c>
      <c r="GI9" s="98" t="s">
        <v>100</v>
      </c>
      <c r="GJ9" s="98" t="s">
        <v>100</v>
      </c>
      <c r="GK9" s="98" t="s">
        <v>100</v>
      </c>
      <c r="GL9" s="98" t="s">
        <v>100</v>
      </c>
      <c r="GM9" s="98" t="s">
        <v>100</v>
      </c>
      <c r="GN9" s="98" t="s">
        <v>100</v>
      </c>
      <c r="GO9" s="98" t="s">
        <v>100</v>
      </c>
      <c r="GP9" s="98" t="s">
        <v>100</v>
      </c>
      <c r="GQ9" s="98" t="s">
        <v>100</v>
      </c>
      <c r="GR9" s="98" t="s">
        <v>100</v>
      </c>
      <c r="GS9" s="98" t="s">
        <v>100</v>
      </c>
      <c r="GT9" s="98" t="s">
        <v>100</v>
      </c>
      <c r="GU9" s="98" t="s">
        <v>100</v>
      </c>
      <c r="GV9" s="98" t="s">
        <v>100</v>
      </c>
      <c r="GW9" s="98" t="s">
        <v>100</v>
      </c>
      <c r="GX9" s="104" t="s">
        <v>101</v>
      </c>
    </row>
    <row r="10" spans="1:206" x14ac:dyDescent="0.45">
      <c r="A10" s="102"/>
    </row>
    <row r="11" spans="1:206" x14ac:dyDescent="0.45">
      <c r="A11" s="211">
        <v>3</v>
      </c>
      <c r="B11" t="s">
        <v>96</v>
      </c>
      <c r="Q11" s="99" t="s">
        <v>105</v>
      </c>
      <c r="AV11" s="99" t="s">
        <v>105</v>
      </c>
      <c r="CA11" s="99" t="s">
        <v>105</v>
      </c>
      <c r="DF11" s="99" t="s">
        <v>105</v>
      </c>
      <c r="EK11" s="99" t="s">
        <v>105</v>
      </c>
      <c r="FP11" s="99" t="s">
        <v>105</v>
      </c>
    </row>
    <row r="12" spans="1:206" x14ac:dyDescent="0.45">
      <c r="A12" s="211"/>
      <c r="B12" t="s">
        <v>97</v>
      </c>
      <c r="Q12" s="99" t="s">
        <v>105</v>
      </c>
      <c r="R12" s="99" t="s">
        <v>105</v>
      </c>
      <c r="S12" s="99" t="s">
        <v>105</v>
      </c>
      <c r="T12" s="99" t="s">
        <v>105</v>
      </c>
      <c r="U12" s="99" t="s">
        <v>105</v>
      </c>
      <c r="V12" s="99" t="s">
        <v>105</v>
      </c>
      <c r="W12" s="99" t="s">
        <v>105</v>
      </c>
      <c r="X12" s="99" t="s">
        <v>105</v>
      </c>
      <c r="Y12" s="99" t="s">
        <v>105</v>
      </c>
      <c r="Z12" s="99" t="s">
        <v>105</v>
      </c>
      <c r="AA12" s="99" t="s">
        <v>105</v>
      </c>
      <c r="AV12" s="99" t="s">
        <v>105</v>
      </c>
      <c r="AW12" s="99" t="s">
        <v>105</v>
      </c>
      <c r="AX12" s="99" t="s">
        <v>105</v>
      </c>
      <c r="AY12" s="99" t="s">
        <v>105</v>
      </c>
      <c r="AZ12" s="99" t="s">
        <v>105</v>
      </c>
      <c r="BA12" s="99" t="s">
        <v>105</v>
      </c>
      <c r="BB12" s="99" t="s">
        <v>105</v>
      </c>
      <c r="BC12" s="99" t="s">
        <v>105</v>
      </c>
      <c r="BD12" s="99" t="s">
        <v>105</v>
      </c>
      <c r="BE12" s="99" t="s">
        <v>105</v>
      </c>
      <c r="BF12" s="99" t="s">
        <v>105</v>
      </c>
      <c r="CA12" s="99" t="s">
        <v>105</v>
      </c>
      <c r="CB12" s="99" t="s">
        <v>105</v>
      </c>
      <c r="CC12" s="99" t="s">
        <v>105</v>
      </c>
      <c r="CD12" s="99" t="s">
        <v>105</v>
      </c>
      <c r="CE12" s="99" t="s">
        <v>105</v>
      </c>
      <c r="CF12" s="99" t="s">
        <v>105</v>
      </c>
      <c r="CG12" s="99" t="s">
        <v>105</v>
      </c>
      <c r="CH12" s="99" t="s">
        <v>105</v>
      </c>
      <c r="CI12" s="99" t="s">
        <v>105</v>
      </c>
      <c r="CJ12" s="99" t="s">
        <v>105</v>
      </c>
      <c r="CK12" s="99" t="s">
        <v>105</v>
      </c>
      <c r="DF12" s="99" t="s">
        <v>105</v>
      </c>
      <c r="DG12" s="99" t="s">
        <v>105</v>
      </c>
      <c r="DH12" s="99" t="s">
        <v>105</v>
      </c>
      <c r="DI12" s="99" t="s">
        <v>105</v>
      </c>
      <c r="DJ12" s="99" t="s">
        <v>105</v>
      </c>
      <c r="DK12" s="99" t="s">
        <v>105</v>
      </c>
      <c r="DL12" s="99" t="s">
        <v>105</v>
      </c>
      <c r="DM12" s="99" t="s">
        <v>105</v>
      </c>
      <c r="DN12" s="99" t="s">
        <v>105</v>
      </c>
      <c r="DO12" s="99" t="s">
        <v>105</v>
      </c>
      <c r="DP12" s="99" t="s">
        <v>105</v>
      </c>
      <c r="EK12" s="99" t="s">
        <v>105</v>
      </c>
      <c r="EL12" s="99" t="s">
        <v>105</v>
      </c>
      <c r="EM12" s="99" t="s">
        <v>105</v>
      </c>
      <c r="EN12" s="99" t="s">
        <v>105</v>
      </c>
      <c r="EO12" s="99" t="s">
        <v>105</v>
      </c>
      <c r="EP12" s="99" t="s">
        <v>105</v>
      </c>
      <c r="EQ12" s="99" t="s">
        <v>105</v>
      </c>
      <c r="ER12" s="99" t="s">
        <v>105</v>
      </c>
      <c r="ES12" s="99" t="s">
        <v>105</v>
      </c>
      <c r="ET12" s="99" t="s">
        <v>105</v>
      </c>
      <c r="EU12" s="99" t="s">
        <v>105</v>
      </c>
      <c r="FP12" s="99" t="s">
        <v>105</v>
      </c>
      <c r="FQ12" s="99" t="s">
        <v>105</v>
      </c>
      <c r="FR12" s="99" t="s">
        <v>105</v>
      </c>
      <c r="FS12" s="99" t="s">
        <v>105</v>
      </c>
      <c r="FT12" s="99" t="s">
        <v>105</v>
      </c>
      <c r="FU12" s="99" t="s">
        <v>105</v>
      </c>
      <c r="FV12" s="99" t="s">
        <v>105</v>
      </c>
      <c r="FW12" s="99" t="s">
        <v>105</v>
      </c>
      <c r="FX12" s="99" t="s">
        <v>105</v>
      </c>
      <c r="FY12" s="99" t="s">
        <v>105</v>
      </c>
      <c r="FZ12" s="99" t="s">
        <v>105</v>
      </c>
    </row>
    <row r="13" spans="1:206" x14ac:dyDescent="0.45">
      <c r="A13" s="211"/>
      <c r="B13" t="s">
        <v>98</v>
      </c>
      <c r="AB13" s="99" t="s">
        <v>105</v>
      </c>
      <c r="AC13" s="99" t="s">
        <v>105</v>
      </c>
      <c r="AD13" s="99" t="s">
        <v>105</v>
      </c>
      <c r="AE13" s="99" t="s">
        <v>105</v>
      </c>
      <c r="AF13" s="99" t="s">
        <v>105</v>
      </c>
      <c r="AG13" s="99" t="s">
        <v>105</v>
      </c>
      <c r="AH13" s="99" t="s">
        <v>105</v>
      </c>
      <c r="AI13" s="99" t="s">
        <v>105</v>
      </c>
      <c r="AJ13" s="99" t="s">
        <v>105</v>
      </c>
      <c r="AK13" s="99" t="s">
        <v>105</v>
      </c>
      <c r="AL13" s="99" t="s">
        <v>105</v>
      </c>
      <c r="AM13" s="99" t="s">
        <v>105</v>
      </c>
      <c r="AN13" s="99" t="s">
        <v>105</v>
      </c>
      <c r="AO13" s="99" t="s">
        <v>105</v>
      </c>
      <c r="AP13" s="99" t="s">
        <v>105</v>
      </c>
      <c r="AQ13" s="99" t="s">
        <v>105</v>
      </c>
      <c r="AR13" s="99" t="s">
        <v>105</v>
      </c>
      <c r="AS13" s="99" t="s">
        <v>105</v>
      </c>
      <c r="AT13" s="99" t="s">
        <v>105</v>
      </c>
      <c r="AU13" s="99" t="s">
        <v>105</v>
      </c>
      <c r="AV13" s="99" t="s">
        <v>105</v>
      </c>
      <c r="AW13" s="99" t="s">
        <v>105</v>
      </c>
      <c r="AX13" s="99" t="s">
        <v>105</v>
      </c>
      <c r="AY13" s="99" t="s">
        <v>105</v>
      </c>
      <c r="AZ13" s="99" t="s">
        <v>105</v>
      </c>
      <c r="BA13" s="99" t="s">
        <v>105</v>
      </c>
      <c r="BB13" s="99" t="s">
        <v>105</v>
      </c>
      <c r="BC13" s="99" t="s">
        <v>105</v>
      </c>
      <c r="BD13" s="99" t="s">
        <v>105</v>
      </c>
      <c r="BE13" s="99" t="s">
        <v>105</v>
      </c>
      <c r="BF13" s="105" t="s">
        <v>106</v>
      </c>
      <c r="BG13" s="99" t="s">
        <v>105</v>
      </c>
      <c r="BH13" s="99" t="s">
        <v>105</v>
      </c>
      <c r="BI13" s="99" t="s">
        <v>105</v>
      </c>
      <c r="BJ13" s="99" t="s">
        <v>105</v>
      </c>
      <c r="BK13" s="99" t="s">
        <v>105</v>
      </c>
      <c r="BL13" s="99" t="s">
        <v>105</v>
      </c>
      <c r="BM13" s="99" t="s">
        <v>105</v>
      </c>
      <c r="BN13" s="99" t="s">
        <v>105</v>
      </c>
      <c r="BO13" s="99" t="s">
        <v>105</v>
      </c>
      <c r="BP13" s="99" t="s">
        <v>105</v>
      </c>
      <c r="BQ13" s="99" t="s">
        <v>105</v>
      </c>
      <c r="BR13" s="99" t="s">
        <v>105</v>
      </c>
      <c r="BS13" s="99" t="s">
        <v>105</v>
      </c>
      <c r="BT13" s="99" t="s">
        <v>105</v>
      </c>
      <c r="BU13" s="99" t="s">
        <v>105</v>
      </c>
      <c r="BV13" s="99" t="s">
        <v>105</v>
      </c>
      <c r="BW13" s="99" t="s">
        <v>105</v>
      </c>
      <c r="BX13" s="99" t="s">
        <v>105</v>
      </c>
      <c r="BY13" s="99" t="s">
        <v>105</v>
      </c>
      <c r="BZ13" s="99" t="s">
        <v>105</v>
      </c>
      <c r="CA13" s="99" t="s">
        <v>105</v>
      </c>
      <c r="CB13" s="99" t="s">
        <v>105</v>
      </c>
      <c r="CC13" s="99" t="s">
        <v>105</v>
      </c>
      <c r="CD13" s="99" t="s">
        <v>105</v>
      </c>
      <c r="CE13" s="99" t="s">
        <v>105</v>
      </c>
      <c r="CF13" s="99" t="s">
        <v>105</v>
      </c>
      <c r="CG13" s="99" t="s">
        <v>105</v>
      </c>
      <c r="CH13" s="99" t="s">
        <v>105</v>
      </c>
      <c r="CI13" s="99" t="s">
        <v>105</v>
      </c>
      <c r="CJ13" s="99" t="s">
        <v>105</v>
      </c>
      <c r="CK13" s="105" t="s">
        <v>106</v>
      </c>
      <c r="CL13" s="99" t="s">
        <v>105</v>
      </c>
      <c r="CM13" s="99" t="s">
        <v>105</v>
      </c>
      <c r="CN13" s="99" t="s">
        <v>105</v>
      </c>
      <c r="CO13" s="99" t="s">
        <v>105</v>
      </c>
      <c r="CP13" s="99" t="s">
        <v>105</v>
      </c>
      <c r="CQ13" s="99" t="s">
        <v>105</v>
      </c>
      <c r="CR13" s="99" t="s">
        <v>105</v>
      </c>
      <c r="CS13" s="99" t="s">
        <v>105</v>
      </c>
      <c r="CT13" s="99" t="s">
        <v>105</v>
      </c>
      <c r="CU13" s="99" t="s">
        <v>105</v>
      </c>
      <c r="CV13" s="99" t="s">
        <v>105</v>
      </c>
      <c r="CW13" s="99" t="s">
        <v>105</v>
      </c>
      <c r="CX13" s="99" t="s">
        <v>105</v>
      </c>
      <c r="CY13" s="99" t="s">
        <v>105</v>
      </c>
      <c r="CZ13" s="99" t="s">
        <v>105</v>
      </c>
      <c r="DA13" s="99" t="s">
        <v>105</v>
      </c>
      <c r="DB13" s="99" t="s">
        <v>105</v>
      </c>
      <c r="DC13" s="99" t="s">
        <v>105</v>
      </c>
      <c r="DD13" s="99" t="s">
        <v>105</v>
      </c>
      <c r="DE13" s="99" t="s">
        <v>105</v>
      </c>
      <c r="DF13" s="99" t="s">
        <v>105</v>
      </c>
      <c r="DG13" s="99" t="s">
        <v>105</v>
      </c>
      <c r="DH13" s="99" t="s">
        <v>105</v>
      </c>
      <c r="DI13" s="99" t="s">
        <v>105</v>
      </c>
      <c r="DJ13" s="99" t="s">
        <v>105</v>
      </c>
      <c r="DK13" s="99" t="s">
        <v>105</v>
      </c>
      <c r="DL13" s="99" t="s">
        <v>105</v>
      </c>
      <c r="DM13" s="99" t="s">
        <v>105</v>
      </c>
      <c r="DN13" s="99" t="s">
        <v>105</v>
      </c>
      <c r="DO13" s="99" t="s">
        <v>105</v>
      </c>
      <c r="DP13" s="105" t="s">
        <v>106</v>
      </c>
      <c r="DQ13" s="99" t="s">
        <v>105</v>
      </c>
      <c r="DR13" s="99" t="s">
        <v>105</v>
      </c>
      <c r="DS13" s="99" t="s">
        <v>105</v>
      </c>
      <c r="DT13" s="99" t="s">
        <v>105</v>
      </c>
      <c r="DU13" s="99" t="s">
        <v>105</v>
      </c>
      <c r="DV13" s="99" t="s">
        <v>105</v>
      </c>
      <c r="DW13" s="99" t="s">
        <v>105</v>
      </c>
      <c r="DX13" s="99" t="s">
        <v>105</v>
      </c>
      <c r="DY13" s="99" t="s">
        <v>105</v>
      </c>
      <c r="DZ13" s="99" t="s">
        <v>105</v>
      </c>
      <c r="EA13" s="99" t="s">
        <v>105</v>
      </c>
      <c r="EB13" s="99" t="s">
        <v>105</v>
      </c>
      <c r="EC13" s="99" t="s">
        <v>105</v>
      </c>
      <c r="ED13" s="99" t="s">
        <v>105</v>
      </c>
      <c r="EE13" s="99" t="s">
        <v>105</v>
      </c>
      <c r="EF13" s="99" t="s">
        <v>105</v>
      </c>
      <c r="EG13" s="99" t="s">
        <v>105</v>
      </c>
      <c r="EH13" s="99" t="s">
        <v>105</v>
      </c>
      <c r="EI13" s="99" t="s">
        <v>105</v>
      </c>
      <c r="EJ13" s="99" t="s">
        <v>105</v>
      </c>
      <c r="EK13" s="99" t="s">
        <v>105</v>
      </c>
      <c r="EL13" s="99" t="s">
        <v>105</v>
      </c>
      <c r="EM13" s="99" t="s">
        <v>105</v>
      </c>
      <c r="EN13" s="99" t="s">
        <v>105</v>
      </c>
      <c r="EO13" s="99" t="s">
        <v>105</v>
      </c>
      <c r="EP13" s="99" t="s">
        <v>105</v>
      </c>
      <c r="EQ13" s="99" t="s">
        <v>105</v>
      </c>
      <c r="ER13" s="99" t="s">
        <v>105</v>
      </c>
      <c r="ES13" s="99" t="s">
        <v>105</v>
      </c>
      <c r="ET13" s="99" t="s">
        <v>105</v>
      </c>
      <c r="EU13" s="105" t="s">
        <v>106</v>
      </c>
      <c r="EV13" s="99" t="s">
        <v>105</v>
      </c>
      <c r="EW13" s="99" t="s">
        <v>105</v>
      </c>
      <c r="EX13" s="99" t="s">
        <v>105</v>
      </c>
      <c r="EY13" s="99" t="s">
        <v>105</v>
      </c>
      <c r="EZ13" s="99" t="s">
        <v>105</v>
      </c>
      <c r="FA13" s="99" t="s">
        <v>105</v>
      </c>
      <c r="FB13" s="99" t="s">
        <v>105</v>
      </c>
      <c r="FC13" s="99" t="s">
        <v>105</v>
      </c>
      <c r="FD13" s="99" t="s">
        <v>105</v>
      </c>
      <c r="FE13" s="99" t="s">
        <v>105</v>
      </c>
      <c r="FF13" s="99" t="s">
        <v>105</v>
      </c>
      <c r="FG13" s="99" t="s">
        <v>105</v>
      </c>
      <c r="FH13" s="99" t="s">
        <v>105</v>
      </c>
      <c r="FI13" s="99" t="s">
        <v>105</v>
      </c>
      <c r="FJ13" s="99" t="s">
        <v>105</v>
      </c>
      <c r="FK13" s="99" t="s">
        <v>105</v>
      </c>
      <c r="FL13" s="99" t="s">
        <v>105</v>
      </c>
      <c r="FM13" s="99" t="s">
        <v>105</v>
      </c>
      <c r="FN13" s="99" t="s">
        <v>105</v>
      </c>
      <c r="FO13" s="99" t="s">
        <v>105</v>
      </c>
      <c r="FP13" s="99" t="s">
        <v>105</v>
      </c>
      <c r="FQ13" s="99" t="s">
        <v>105</v>
      </c>
      <c r="FR13" s="99" t="s">
        <v>105</v>
      </c>
      <c r="FS13" s="99" t="s">
        <v>105</v>
      </c>
      <c r="FT13" s="99" t="s">
        <v>105</v>
      </c>
      <c r="FU13" s="99" t="s">
        <v>105</v>
      </c>
      <c r="FV13" s="99" t="s">
        <v>105</v>
      </c>
      <c r="FW13" s="99" t="s">
        <v>105</v>
      </c>
      <c r="FX13" s="99" t="s">
        <v>105</v>
      </c>
      <c r="FY13" s="99" t="s">
        <v>105</v>
      </c>
      <c r="FZ13" s="105" t="s">
        <v>106</v>
      </c>
    </row>
    <row r="14" spans="1:206" x14ac:dyDescent="0.45">
      <c r="A14" s="102"/>
    </row>
    <row r="15" spans="1:206" x14ac:dyDescent="0.45">
      <c r="A15" s="207">
        <v>4</v>
      </c>
      <c r="B15" t="s">
        <v>96</v>
      </c>
      <c r="X15" s="100" t="s">
        <v>107</v>
      </c>
      <c r="BC15" s="100" t="s">
        <v>107</v>
      </c>
      <c r="CH15" s="100" t="s">
        <v>107</v>
      </c>
      <c r="DM15" s="100" t="s">
        <v>107</v>
      </c>
      <c r="ER15" s="100" t="s">
        <v>107</v>
      </c>
      <c r="FW15" s="100" t="s">
        <v>107</v>
      </c>
    </row>
    <row r="16" spans="1:206" x14ac:dyDescent="0.45">
      <c r="A16" s="207"/>
      <c r="B16" t="s">
        <v>97</v>
      </c>
      <c r="X16" s="100" t="s">
        <v>107</v>
      </c>
      <c r="Y16" s="100" t="s">
        <v>107</v>
      </c>
      <c r="Z16" s="100" t="s">
        <v>107</v>
      </c>
      <c r="AA16" s="100" t="s">
        <v>107</v>
      </c>
      <c r="AB16" s="100" t="s">
        <v>107</v>
      </c>
      <c r="AC16" s="100" t="s">
        <v>107</v>
      </c>
      <c r="AD16" s="100" t="s">
        <v>107</v>
      </c>
      <c r="AE16" s="100" t="s">
        <v>107</v>
      </c>
      <c r="AF16" s="100" t="s">
        <v>107</v>
      </c>
      <c r="AG16" s="100" t="s">
        <v>107</v>
      </c>
      <c r="AH16" s="100" t="s">
        <v>107</v>
      </c>
      <c r="BC16" s="100" t="s">
        <v>107</v>
      </c>
      <c r="BD16" s="100" t="s">
        <v>107</v>
      </c>
      <c r="BE16" s="100" t="s">
        <v>107</v>
      </c>
      <c r="BF16" s="100" t="s">
        <v>107</v>
      </c>
      <c r="BG16" s="100" t="s">
        <v>107</v>
      </c>
      <c r="BH16" s="100" t="s">
        <v>107</v>
      </c>
      <c r="BI16" s="100" t="s">
        <v>107</v>
      </c>
      <c r="BJ16" s="100" t="s">
        <v>107</v>
      </c>
      <c r="BK16" s="100" t="s">
        <v>107</v>
      </c>
      <c r="BL16" s="100" t="s">
        <v>107</v>
      </c>
      <c r="BM16" s="100" t="s">
        <v>107</v>
      </c>
      <c r="CH16" s="100" t="s">
        <v>107</v>
      </c>
      <c r="CI16" s="100" t="s">
        <v>107</v>
      </c>
      <c r="CJ16" s="100" t="s">
        <v>107</v>
      </c>
      <c r="CK16" s="100" t="s">
        <v>107</v>
      </c>
      <c r="CL16" s="100" t="s">
        <v>107</v>
      </c>
      <c r="CM16" s="100" t="s">
        <v>107</v>
      </c>
      <c r="CN16" s="100" t="s">
        <v>107</v>
      </c>
      <c r="CO16" s="100" t="s">
        <v>107</v>
      </c>
      <c r="CP16" s="100" t="s">
        <v>107</v>
      </c>
      <c r="CQ16" s="100" t="s">
        <v>107</v>
      </c>
      <c r="CR16" s="100" t="s">
        <v>107</v>
      </c>
      <c r="DM16" s="100" t="s">
        <v>107</v>
      </c>
      <c r="DN16" s="100" t="s">
        <v>107</v>
      </c>
      <c r="DO16" s="100" t="s">
        <v>107</v>
      </c>
      <c r="DP16" s="100" t="s">
        <v>107</v>
      </c>
      <c r="DQ16" s="100" t="s">
        <v>107</v>
      </c>
      <c r="DR16" s="100" t="s">
        <v>107</v>
      </c>
      <c r="DS16" s="100" t="s">
        <v>107</v>
      </c>
      <c r="DT16" s="100" t="s">
        <v>107</v>
      </c>
      <c r="DU16" s="100" t="s">
        <v>107</v>
      </c>
      <c r="DV16" s="100" t="s">
        <v>107</v>
      </c>
      <c r="DW16" s="100" t="s">
        <v>107</v>
      </c>
      <c r="ER16" s="100" t="s">
        <v>107</v>
      </c>
      <c r="ES16" s="100" t="s">
        <v>107</v>
      </c>
      <c r="ET16" s="100" t="s">
        <v>107</v>
      </c>
      <c r="EU16" s="100" t="s">
        <v>107</v>
      </c>
      <c r="EV16" s="100" t="s">
        <v>107</v>
      </c>
      <c r="EW16" s="100" t="s">
        <v>107</v>
      </c>
      <c r="EX16" s="100" t="s">
        <v>107</v>
      </c>
      <c r="EY16" s="100" t="s">
        <v>107</v>
      </c>
      <c r="EZ16" s="100" t="s">
        <v>107</v>
      </c>
      <c r="FA16" s="100" t="s">
        <v>107</v>
      </c>
      <c r="FB16" s="100" t="s">
        <v>107</v>
      </c>
      <c r="FW16" s="100" t="s">
        <v>107</v>
      </c>
      <c r="FX16" s="100" t="s">
        <v>107</v>
      </c>
      <c r="FY16" s="100" t="s">
        <v>107</v>
      </c>
      <c r="FZ16" s="100" t="s">
        <v>107</v>
      </c>
      <c r="GA16" s="100" t="s">
        <v>107</v>
      </c>
      <c r="GB16" s="100" t="s">
        <v>107</v>
      </c>
      <c r="GC16" s="100" t="s">
        <v>107</v>
      </c>
      <c r="GD16" s="100" t="s">
        <v>107</v>
      </c>
      <c r="GE16" s="100" t="s">
        <v>107</v>
      </c>
      <c r="GF16" s="100" t="s">
        <v>107</v>
      </c>
      <c r="GG16" s="100" t="s">
        <v>107</v>
      </c>
    </row>
    <row r="17" spans="1:219" x14ac:dyDescent="0.45">
      <c r="A17" s="207"/>
      <c r="B17" t="s">
        <v>98</v>
      </c>
      <c r="AI17" s="100" t="s">
        <v>107</v>
      </c>
      <c r="AJ17" s="100" t="s">
        <v>107</v>
      </c>
      <c r="AK17" s="100" t="s">
        <v>107</v>
      </c>
      <c r="AL17" s="100" t="s">
        <v>107</v>
      </c>
      <c r="AM17" s="100" t="s">
        <v>107</v>
      </c>
      <c r="AN17" s="100" t="s">
        <v>107</v>
      </c>
      <c r="AO17" s="100" t="s">
        <v>107</v>
      </c>
      <c r="AP17" s="100" t="s">
        <v>107</v>
      </c>
      <c r="AQ17" s="100" t="s">
        <v>107</v>
      </c>
      <c r="AR17" s="100" t="s">
        <v>107</v>
      </c>
      <c r="AS17" s="100" t="s">
        <v>107</v>
      </c>
      <c r="AT17" s="100" t="s">
        <v>107</v>
      </c>
      <c r="AU17" s="100" t="s">
        <v>107</v>
      </c>
      <c r="AV17" s="100" t="s">
        <v>107</v>
      </c>
      <c r="AW17" s="100" t="s">
        <v>107</v>
      </c>
      <c r="AX17" s="100" t="s">
        <v>107</v>
      </c>
      <c r="AY17" s="100" t="s">
        <v>107</v>
      </c>
      <c r="AZ17" s="100" t="s">
        <v>107</v>
      </c>
      <c r="BA17" s="100" t="s">
        <v>107</v>
      </c>
      <c r="BB17" s="100" t="s">
        <v>107</v>
      </c>
      <c r="BC17" s="100" t="s">
        <v>107</v>
      </c>
      <c r="BD17" s="100" t="s">
        <v>107</v>
      </c>
      <c r="BE17" s="100" t="s">
        <v>107</v>
      </c>
      <c r="BF17" s="100" t="s">
        <v>107</v>
      </c>
      <c r="BG17" s="100" t="s">
        <v>107</v>
      </c>
      <c r="BH17" s="100" t="s">
        <v>107</v>
      </c>
      <c r="BI17" s="100" t="s">
        <v>107</v>
      </c>
      <c r="BJ17" s="100" t="s">
        <v>107</v>
      </c>
      <c r="BK17" s="100" t="s">
        <v>107</v>
      </c>
      <c r="BL17" s="100" t="s">
        <v>107</v>
      </c>
      <c r="BM17" s="106" t="s">
        <v>108</v>
      </c>
      <c r="BN17" s="100" t="s">
        <v>107</v>
      </c>
      <c r="BO17" s="100" t="s">
        <v>107</v>
      </c>
      <c r="BP17" s="100" t="s">
        <v>107</v>
      </c>
      <c r="BQ17" s="100" t="s">
        <v>107</v>
      </c>
      <c r="BR17" s="100" t="s">
        <v>107</v>
      </c>
      <c r="BS17" s="100" t="s">
        <v>107</v>
      </c>
      <c r="BT17" s="100" t="s">
        <v>107</v>
      </c>
      <c r="BU17" s="100" t="s">
        <v>107</v>
      </c>
      <c r="BV17" s="100" t="s">
        <v>107</v>
      </c>
      <c r="BW17" s="100" t="s">
        <v>107</v>
      </c>
      <c r="BX17" s="100" t="s">
        <v>107</v>
      </c>
      <c r="BY17" s="100" t="s">
        <v>107</v>
      </c>
      <c r="BZ17" s="100" t="s">
        <v>107</v>
      </c>
      <c r="CA17" s="100" t="s">
        <v>107</v>
      </c>
      <c r="CB17" s="100" t="s">
        <v>107</v>
      </c>
      <c r="CC17" s="100" t="s">
        <v>107</v>
      </c>
      <c r="CD17" s="100" t="s">
        <v>107</v>
      </c>
      <c r="CE17" s="100" t="s">
        <v>107</v>
      </c>
      <c r="CF17" s="100" t="s">
        <v>107</v>
      </c>
      <c r="CG17" s="100" t="s">
        <v>107</v>
      </c>
      <c r="CH17" s="100" t="s">
        <v>107</v>
      </c>
      <c r="CI17" s="100" t="s">
        <v>107</v>
      </c>
      <c r="CJ17" s="100" t="s">
        <v>107</v>
      </c>
      <c r="CK17" s="100" t="s">
        <v>107</v>
      </c>
      <c r="CL17" s="100" t="s">
        <v>107</v>
      </c>
      <c r="CM17" s="100" t="s">
        <v>107</v>
      </c>
      <c r="CN17" s="100" t="s">
        <v>107</v>
      </c>
      <c r="CO17" s="100" t="s">
        <v>107</v>
      </c>
      <c r="CP17" s="100" t="s">
        <v>107</v>
      </c>
      <c r="CQ17" s="100" t="s">
        <v>107</v>
      </c>
      <c r="CR17" s="106" t="s">
        <v>108</v>
      </c>
      <c r="CS17" s="100" t="s">
        <v>107</v>
      </c>
      <c r="CT17" s="100" t="s">
        <v>107</v>
      </c>
      <c r="CU17" s="100" t="s">
        <v>107</v>
      </c>
      <c r="CV17" s="100" t="s">
        <v>107</v>
      </c>
      <c r="CW17" s="100" t="s">
        <v>107</v>
      </c>
      <c r="CX17" s="100" t="s">
        <v>107</v>
      </c>
      <c r="CY17" s="100" t="s">
        <v>107</v>
      </c>
      <c r="CZ17" s="100" t="s">
        <v>107</v>
      </c>
      <c r="DA17" s="100" t="s">
        <v>107</v>
      </c>
      <c r="DB17" s="100" t="s">
        <v>107</v>
      </c>
      <c r="DC17" s="100" t="s">
        <v>107</v>
      </c>
      <c r="DD17" s="100" t="s">
        <v>107</v>
      </c>
      <c r="DE17" s="100" t="s">
        <v>107</v>
      </c>
      <c r="DF17" s="100" t="s">
        <v>107</v>
      </c>
      <c r="DG17" s="100" t="s">
        <v>107</v>
      </c>
      <c r="DH17" s="100" t="s">
        <v>107</v>
      </c>
      <c r="DI17" s="100" t="s">
        <v>107</v>
      </c>
      <c r="DJ17" s="100" t="s">
        <v>107</v>
      </c>
      <c r="DK17" s="100" t="s">
        <v>107</v>
      </c>
      <c r="DL17" s="100" t="s">
        <v>107</v>
      </c>
      <c r="DM17" s="100" t="s">
        <v>107</v>
      </c>
      <c r="DN17" s="100" t="s">
        <v>107</v>
      </c>
      <c r="DO17" s="100" t="s">
        <v>107</v>
      </c>
      <c r="DP17" s="100" t="s">
        <v>107</v>
      </c>
      <c r="DQ17" s="100" t="s">
        <v>107</v>
      </c>
      <c r="DR17" s="100" t="s">
        <v>107</v>
      </c>
      <c r="DS17" s="100" t="s">
        <v>107</v>
      </c>
      <c r="DT17" s="100" t="s">
        <v>107</v>
      </c>
      <c r="DU17" s="100" t="s">
        <v>107</v>
      </c>
      <c r="DV17" s="100" t="s">
        <v>107</v>
      </c>
      <c r="DW17" s="106" t="s">
        <v>108</v>
      </c>
      <c r="DX17" s="100" t="s">
        <v>107</v>
      </c>
      <c r="DY17" s="100" t="s">
        <v>107</v>
      </c>
      <c r="DZ17" s="100" t="s">
        <v>107</v>
      </c>
      <c r="EA17" s="100" t="s">
        <v>107</v>
      </c>
      <c r="EB17" s="100" t="s">
        <v>107</v>
      </c>
      <c r="EC17" s="100" t="s">
        <v>107</v>
      </c>
      <c r="ED17" s="100" t="s">
        <v>107</v>
      </c>
      <c r="EE17" s="100" t="s">
        <v>107</v>
      </c>
      <c r="EF17" s="100" t="s">
        <v>107</v>
      </c>
      <c r="EG17" s="100" t="s">
        <v>107</v>
      </c>
      <c r="EH17" s="100" t="s">
        <v>107</v>
      </c>
      <c r="EI17" s="100" t="s">
        <v>107</v>
      </c>
      <c r="EJ17" s="100" t="s">
        <v>107</v>
      </c>
      <c r="EK17" s="100" t="s">
        <v>107</v>
      </c>
      <c r="EL17" s="100" t="s">
        <v>107</v>
      </c>
      <c r="EM17" s="100" t="s">
        <v>107</v>
      </c>
      <c r="EN17" s="100" t="s">
        <v>107</v>
      </c>
      <c r="EO17" s="100" t="s">
        <v>107</v>
      </c>
      <c r="EP17" s="100" t="s">
        <v>107</v>
      </c>
      <c r="EQ17" s="100" t="s">
        <v>107</v>
      </c>
      <c r="ER17" s="100" t="s">
        <v>107</v>
      </c>
      <c r="ES17" s="100" t="s">
        <v>107</v>
      </c>
      <c r="ET17" s="100" t="s">
        <v>107</v>
      </c>
      <c r="EU17" s="100" t="s">
        <v>107</v>
      </c>
      <c r="EV17" s="100" t="s">
        <v>107</v>
      </c>
      <c r="EW17" s="100" t="s">
        <v>107</v>
      </c>
      <c r="EX17" s="100" t="s">
        <v>107</v>
      </c>
      <c r="EY17" s="100" t="s">
        <v>107</v>
      </c>
      <c r="EZ17" s="100" t="s">
        <v>107</v>
      </c>
      <c r="FA17" s="100" t="s">
        <v>107</v>
      </c>
      <c r="FB17" s="106" t="s">
        <v>108</v>
      </c>
      <c r="FC17" s="100" t="s">
        <v>107</v>
      </c>
      <c r="FD17" s="100" t="s">
        <v>107</v>
      </c>
      <c r="FE17" s="100" t="s">
        <v>107</v>
      </c>
      <c r="FF17" s="100" t="s">
        <v>107</v>
      </c>
      <c r="FG17" s="100" t="s">
        <v>107</v>
      </c>
      <c r="FH17" s="100" t="s">
        <v>107</v>
      </c>
      <c r="FI17" s="100" t="s">
        <v>107</v>
      </c>
      <c r="FJ17" s="100" t="s">
        <v>107</v>
      </c>
      <c r="FK17" s="100" t="s">
        <v>107</v>
      </c>
      <c r="FL17" s="100" t="s">
        <v>107</v>
      </c>
      <c r="FM17" s="100" t="s">
        <v>107</v>
      </c>
      <c r="FN17" s="100" t="s">
        <v>107</v>
      </c>
      <c r="FO17" s="100" t="s">
        <v>107</v>
      </c>
      <c r="FP17" s="100" t="s">
        <v>107</v>
      </c>
      <c r="FQ17" s="100" t="s">
        <v>107</v>
      </c>
      <c r="FR17" s="100" t="s">
        <v>107</v>
      </c>
      <c r="FS17" s="100" t="s">
        <v>107</v>
      </c>
      <c r="FT17" s="100" t="s">
        <v>107</v>
      </c>
      <c r="FU17" s="100" t="s">
        <v>107</v>
      </c>
      <c r="FV17" s="100" t="s">
        <v>107</v>
      </c>
      <c r="FW17" s="100" t="s">
        <v>107</v>
      </c>
      <c r="FX17" s="100" t="s">
        <v>107</v>
      </c>
      <c r="FY17" s="100" t="s">
        <v>107</v>
      </c>
      <c r="FZ17" s="100" t="s">
        <v>107</v>
      </c>
      <c r="GA17" s="100" t="s">
        <v>107</v>
      </c>
      <c r="GB17" s="100" t="s">
        <v>107</v>
      </c>
      <c r="GC17" s="100" t="s">
        <v>107</v>
      </c>
      <c r="GD17" s="100" t="s">
        <v>107</v>
      </c>
      <c r="GE17" s="100" t="s">
        <v>107</v>
      </c>
      <c r="GF17" s="100" t="s">
        <v>107</v>
      </c>
      <c r="GG17" s="106" t="s">
        <v>108</v>
      </c>
    </row>
    <row r="18" spans="1:219" x14ac:dyDescent="0.45">
      <c r="A18" s="102"/>
    </row>
    <row r="20" spans="1:219" x14ac:dyDescent="0.45">
      <c r="A20" t="s">
        <v>0</v>
      </c>
      <c r="B20" s="48" t="s">
        <v>125</v>
      </c>
    </row>
    <row r="21" spans="1:219" x14ac:dyDescent="0.45">
      <c r="B21" t="s">
        <v>119</v>
      </c>
    </row>
    <row r="22" spans="1:219" x14ac:dyDescent="0.45">
      <c r="A22" s="209">
        <v>1</v>
      </c>
      <c r="B22" t="s">
        <v>96</v>
      </c>
      <c r="C22" s="97" t="s">
        <v>99</v>
      </c>
      <c r="AA22" s="97" t="s">
        <v>99</v>
      </c>
      <c r="AY22" s="97" t="s">
        <v>99</v>
      </c>
      <c r="BW22" s="97" t="s">
        <v>99</v>
      </c>
      <c r="CU22" s="97" t="s">
        <v>99</v>
      </c>
      <c r="DS22" s="97" t="s">
        <v>99</v>
      </c>
      <c r="EQ22" s="97" t="s">
        <v>99</v>
      </c>
      <c r="FO22" s="97" t="s">
        <v>99</v>
      </c>
      <c r="GM22" s="97" t="s">
        <v>99</v>
      </c>
    </row>
    <row r="23" spans="1:219" x14ac:dyDescent="0.45">
      <c r="A23" s="209"/>
      <c r="B23" t="s">
        <v>97</v>
      </c>
      <c r="C23" s="97" t="s">
        <v>99</v>
      </c>
      <c r="D23" s="97" t="s">
        <v>99</v>
      </c>
      <c r="E23" s="97" t="s">
        <v>99</v>
      </c>
      <c r="F23" s="97" t="s">
        <v>99</v>
      </c>
      <c r="G23" s="97" t="s">
        <v>99</v>
      </c>
      <c r="H23" s="97" t="s">
        <v>99</v>
      </c>
      <c r="I23" s="97" t="s">
        <v>99</v>
      </c>
      <c r="J23" s="97" t="s">
        <v>99</v>
      </c>
      <c r="K23" s="97" t="s">
        <v>99</v>
      </c>
      <c r="L23" s="97" t="s">
        <v>99</v>
      </c>
      <c r="M23" s="97" t="s">
        <v>99</v>
      </c>
      <c r="AA23" s="97" t="s">
        <v>99</v>
      </c>
      <c r="AB23" s="97" t="s">
        <v>99</v>
      </c>
      <c r="AC23" s="97" t="s">
        <v>99</v>
      </c>
      <c r="AD23" s="97" t="s">
        <v>99</v>
      </c>
      <c r="AE23" s="97" t="s">
        <v>99</v>
      </c>
      <c r="AF23" s="97" t="s">
        <v>99</v>
      </c>
      <c r="AG23" s="97" t="s">
        <v>99</v>
      </c>
      <c r="AH23" s="97" t="s">
        <v>99</v>
      </c>
      <c r="AI23" s="97" t="s">
        <v>99</v>
      </c>
      <c r="AJ23" s="97" t="s">
        <v>99</v>
      </c>
      <c r="AK23" s="97" t="s">
        <v>99</v>
      </c>
      <c r="AY23" s="97" t="s">
        <v>99</v>
      </c>
      <c r="AZ23" s="97" t="s">
        <v>99</v>
      </c>
      <c r="BA23" s="97" t="s">
        <v>99</v>
      </c>
      <c r="BB23" s="97" t="s">
        <v>99</v>
      </c>
      <c r="BC23" s="97" t="s">
        <v>99</v>
      </c>
      <c r="BD23" s="97" t="s">
        <v>99</v>
      </c>
      <c r="BE23" s="97" t="s">
        <v>99</v>
      </c>
      <c r="BF23" s="97" t="s">
        <v>99</v>
      </c>
      <c r="BG23" s="97" t="s">
        <v>99</v>
      </c>
      <c r="BH23" s="97" t="s">
        <v>99</v>
      </c>
      <c r="BI23" s="97" t="s">
        <v>99</v>
      </c>
      <c r="BW23" s="97" t="s">
        <v>99</v>
      </c>
      <c r="BX23" s="97" t="s">
        <v>99</v>
      </c>
      <c r="BY23" s="97" t="s">
        <v>99</v>
      </c>
      <c r="BZ23" s="97" t="s">
        <v>99</v>
      </c>
      <c r="CA23" s="97" t="s">
        <v>99</v>
      </c>
      <c r="CB23" s="97" t="s">
        <v>99</v>
      </c>
      <c r="CC23" s="97" t="s">
        <v>99</v>
      </c>
      <c r="CD23" s="97" t="s">
        <v>99</v>
      </c>
      <c r="CE23" s="97" t="s">
        <v>99</v>
      </c>
      <c r="CF23" s="97" t="s">
        <v>99</v>
      </c>
      <c r="CG23" s="97" t="s">
        <v>99</v>
      </c>
      <c r="CU23" s="97" t="s">
        <v>99</v>
      </c>
      <c r="CV23" s="97" t="s">
        <v>99</v>
      </c>
      <c r="CW23" s="97" t="s">
        <v>99</v>
      </c>
      <c r="CX23" s="97" t="s">
        <v>99</v>
      </c>
      <c r="CY23" s="97" t="s">
        <v>99</v>
      </c>
      <c r="CZ23" s="97" t="s">
        <v>99</v>
      </c>
      <c r="DA23" s="97" t="s">
        <v>99</v>
      </c>
      <c r="DB23" s="97" t="s">
        <v>99</v>
      </c>
      <c r="DC23" s="97" t="s">
        <v>99</v>
      </c>
      <c r="DD23" s="97" t="s">
        <v>99</v>
      </c>
      <c r="DE23" s="97" t="s">
        <v>99</v>
      </c>
      <c r="DS23" s="97" t="s">
        <v>99</v>
      </c>
      <c r="DT23" s="97" t="s">
        <v>99</v>
      </c>
      <c r="DU23" s="97" t="s">
        <v>99</v>
      </c>
      <c r="DV23" s="97" t="s">
        <v>99</v>
      </c>
      <c r="DW23" s="97" t="s">
        <v>99</v>
      </c>
      <c r="DX23" s="97" t="s">
        <v>99</v>
      </c>
      <c r="DY23" s="97" t="s">
        <v>99</v>
      </c>
      <c r="DZ23" s="97" t="s">
        <v>99</v>
      </c>
      <c r="EA23" s="97" t="s">
        <v>99</v>
      </c>
      <c r="EB23" s="97" t="s">
        <v>99</v>
      </c>
      <c r="EC23" s="97" t="s">
        <v>99</v>
      </c>
      <c r="EQ23" s="97" t="s">
        <v>99</v>
      </c>
      <c r="ER23" s="97" t="s">
        <v>99</v>
      </c>
      <c r="ES23" s="97" t="s">
        <v>99</v>
      </c>
      <c r="ET23" s="97" t="s">
        <v>99</v>
      </c>
      <c r="EU23" s="97" t="s">
        <v>99</v>
      </c>
      <c r="EV23" s="97" t="s">
        <v>99</v>
      </c>
      <c r="EW23" s="97" t="s">
        <v>99</v>
      </c>
      <c r="EX23" s="97" t="s">
        <v>99</v>
      </c>
      <c r="EY23" s="97" t="s">
        <v>99</v>
      </c>
      <c r="EZ23" s="97" t="s">
        <v>99</v>
      </c>
      <c r="FA23" s="97" t="s">
        <v>99</v>
      </c>
      <c r="FO23" s="97" t="s">
        <v>99</v>
      </c>
      <c r="FP23" s="97" t="s">
        <v>99</v>
      </c>
      <c r="FQ23" s="97" t="s">
        <v>99</v>
      </c>
      <c r="FR23" s="97" t="s">
        <v>99</v>
      </c>
      <c r="FS23" s="97" t="s">
        <v>99</v>
      </c>
      <c r="FT23" s="97" t="s">
        <v>99</v>
      </c>
      <c r="FU23" s="97" t="s">
        <v>99</v>
      </c>
      <c r="FV23" s="97" t="s">
        <v>99</v>
      </c>
      <c r="FW23" s="97" t="s">
        <v>99</v>
      </c>
      <c r="FX23" s="97" t="s">
        <v>99</v>
      </c>
      <c r="FY23" s="97" t="s">
        <v>99</v>
      </c>
      <c r="GM23" s="97" t="s">
        <v>99</v>
      </c>
      <c r="GN23" s="97" t="s">
        <v>99</v>
      </c>
      <c r="GO23" s="97" t="s">
        <v>99</v>
      </c>
      <c r="GP23" s="97" t="s">
        <v>99</v>
      </c>
      <c r="GQ23" s="97" t="s">
        <v>99</v>
      </c>
      <c r="GR23" s="97" t="s">
        <v>99</v>
      </c>
      <c r="GS23" s="97" t="s">
        <v>99</v>
      </c>
      <c r="GT23" s="97" t="s">
        <v>99</v>
      </c>
      <c r="GU23" s="97" t="s">
        <v>99</v>
      </c>
      <c r="GV23" s="97" t="s">
        <v>99</v>
      </c>
      <c r="GW23" s="97" t="s">
        <v>99</v>
      </c>
    </row>
    <row r="24" spans="1:219" x14ac:dyDescent="0.45">
      <c r="A24" s="209"/>
      <c r="B24" t="s">
        <v>98</v>
      </c>
      <c r="N24" s="97" t="s">
        <v>99</v>
      </c>
      <c r="O24" s="97" t="s">
        <v>99</v>
      </c>
      <c r="P24" s="97" t="s">
        <v>99</v>
      </c>
      <c r="Q24" s="97" t="s">
        <v>99</v>
      </c>
      <c r="R24" s="97" t="s">
        <v>99</v>
      </c>
      <c r="S24" s="97" t="s">
        <v>99</v>
      </c>
      <c r="T24" s="97" t="s">
        <v>99</v>
      </c>
      <c r="U24" s="97" t="s">
        <v>99</v>
      </c>
      <c r="V24" s="97" t="s">
        <v>99</v>
      </c>
      <c r="W24" s="97" t="s">
        <v>99</v>
      </c>
      <c r="X24" s="97" t="s">
        <v>99</v>
      </c>
      <c r="Y24" s="97" t="s">
        <v>99</v>
      </c>
      <c r="Z24" s="97" t="s">
        <v>99</v>
      </c>
      <c r="AA24" s="97" t="s">
        <v>99</v>
      </c>
      <c r="AB24" s="97" t="s">
        <v>99</v>
      </c>
      <c r="AC24" s="97" t="s">
        <v>99</v>
      </c>
      <c r="AD24" s="97" t="s">
        <v>99</v>
      </c>
      <c r="AE24" s="97" t="s">
        <v>99</v>
      </c>
      <c r="AF24" s="97" t="s">
        <v>99</v>
      </c>
      <c r="AG24" s="97" t="s">
        <v>99</v>
      </c>
      <c r="AH24" s="97" t="s">
        <v>99</v>
      </c>
      <c r="AI24" s="97" t="s">
        <v>99</v>
      </c>
      <c r="AJ24" s="97" t="s">
        <v>99</v>
      </c>
      <c r="AK24" s="103" t="s">
        <v>102</v>
      </c>
      <c r="AL24" s="97" t="s">
        <v>99</v>
      </c>
      <c r="AM24" s="97" t="s">
        <v>99</v>
      </c>
      <c r="AN24" s="97" t="s">
        <v>99</v>
      </c>
      <c r="AO24" s="97" t="s">
        <v>99</v>
      </c>
      <c r="AP24" s="97" t="s">
        <v>99</v>
      </c>
      <c r="AQ24" s="97" t="s">
        <v>99</v>
      </c>
      <c r="AR24" s="97" t="s">
        <v>99</v>
      </c>
      <c r="AS24" s="97" t="s">
        <v>99</v>
      </c>
      <c r="AT24" s="97" t="s">
        <v>99</v>
      </c>
      <c r="AU24" s="97" t="s">
        <v>99</v>
      </c>
      <c r="AV24" s="97" t="s">
        <v>99</v>
      </c>
      <c r="AW24" s="97" t="s">
        <v>99</v>
      </c>
      <c r="AX24" s="97" t="s">
        <v>99</v>
      </c>
      <c r="AY24" s="97" t="s">
        <v>99</v>
      </c>
      <c r="AZ24" s="97" t="s">
        <v>99</v>
      </c>
      <c r="BA24" s="97" t="s">
        <v>99</v>
      </c>
      <c r="BB24" s="97" t="s">
        <v>99</v>
      </c>
      <c r="BC24" s="97" t="s">
        <v>99</v>
      </c>
      <c r="BD24" s="97" t="s">
        <v>99</v>
      </c>
      <c r="BE24" s="97" t="s">
        <v>99</v>
      </c>
      <c r="BF24" s="97" t="s">
        <v>99</v>
      </c>
      <c r="BG24" s="97" t="s">
        <v>99</v>
      </c>
      <c r="BH24" s="97" t="s">
        <v>99</v>
      </c>
      <c r="BI24" s="103" t="s">
        <v>102</v>
      </c>
      <c r="BJ24" s="97" t="s">
        <v>99</v>
      </c>
      <c r="BK24" s="97" t="s">
        <v>99</v>
      </c>
      <c r="BL24" s="97" t="s">
        <v>99</v>
      </c>
      <c r="BM24" s="97" t="s">
        <v>99</v>
      </c>
      <c r="BN24" s="97" t="s">
        <v>99</v>
      </c>
      <c r="BO24" s="97" t="s">
        <v>99</v>
      </c>
      <c r="BP24" s="97" t="s">
        <v>99</v>
      </c>
      <c r="BQ24" s="97" t="s">
        <v>99</v>
      </c>
      <c r="BR24" s="97" t="s">
        <v>99</v>
      </c>
      <c r="BS24" s="97" t="s">
        <v>99</v>
      </c>
      <c r="BT24" s="97" t="s">
        <v>99</v>
      </c>
      <c r="BU24" s="97" t="s">
        <v>99</v>
      </c>
      <c r="BV24" s="97" t="s">
        <v>99</v>
      </c>
      <c r="BW24" s="97" t="s">
        <v>99</v>
      </c>
      <c r="BX24" s="97" t="s">
        <v>99</v>
      </c>
      <c r="BY24" s="97" t="s">
        <v>99</v>
      </c>
      <c r="BZ24" s="97" t="s">
        <v>99</v>
      </c>
      <c r="CA24" s="97" t="s">
        <v>99</v>
      </c>
      <c r="CB24" s="97" t="s">
        <v>99</v>
      </c>
      <c r="CC24" s="97" t="s">
        <v>99</v>
      </c>
      <c r="CD24" s="97" t="s">
        <v>99</v>
      </c>
      <c r="CE24" s="97" t="s">
        <v>99</v>
      </c>
      <c r="CF24" s="97" t="s">
        <v>99</v>
      </c>
      <c r="CG24" s="103" t="s">
        <v>102</v>
      </c>
      <c r="CH24" s="97" t="s">
        <v>99</v>
      </c>
      <c r="CI24" s="97" t="s">
        <v>99</v>
      </c>
      <c r="CJ24" s="97" t="s">
        <v>99</v>
      </c>
      <c r="CK24" s="97" t="s">
        <v>99</v>
      </c>
      <c r="CL24" s="97" t="s">
        <v>99</v>
      </c>
      <c r="CM24" s="97" t="s">
        <v>99</v>
      </c>
      <c r="CN24" s="97" t="s">
        <v>99</v>
      </c>
      <c r="CO24" s="97" t="s">
        <v>99</v>
      </c>
      <c r="CP24" s="97" t="s">
        <v>99</v>
      </c>
      <c r="CQ24" s="97" t="s">
        <v>99</v>
      </c>
      <c r="CR24" s="97" t="s">
        <v>99</v>
      </c>
      <c r="CS24" s="97" t="s">
        <v>99</v>
      </c>
      <c r="CT24" s="97" t="s">
        <v>99</v>
      </c>
      <c r="CU24" s="97" t="s">
        <v>99</v>
      </c>
      <c r="CV24" s="97" t="s">
        <v>99</v>
      </c>
      <c r="CW24" s="97" t="s">
        <v>99</v>
      </c>
      <c r="CX24" s="97" t="s">
        <v>99</v>
      </c>
      <c r="CY24" s="97" t="s">
        <v>99</v>
      </c>
      <c r="CZ24" s="97" t="s">
        <v>99</v>
      </c>
      <c r="DA24" s="97" t="s">
        <v>99</v>
      </c>
      <c r="DB24" s="97" t="s">
        <v>99</v>
      </c>
      <c r="DC24" s="97" t="s">
        <v>99</v>
      </c>
      <c r="DD24" s="97" t="s">
        <v>99</v>
      </c>
      <c r="DE24" s="103" t="s">
        <v>102</v>
      </c>
      <c r="DF24" s="97" t="s">
        <v>99</v>
      </c>
      <c r="DG24" s="97" t="s">
        <v>99</v>
      </c>
      <c r="DH24" s="97" t="s">
        <v>99</v>
      </c>
      <c r="DI24" s="97" t="s">
        <v>99</v>
      </c>
      <c r="DJ24" s="97" t="s">
        <v>99</v>
      </c>
      <c r="DK24" s="97" t="s">
        <v>99</v>
      </c>
      <c r="DL24" s="97" t="s">
        <v>99</v>
      </c>
      <c r="DM24" s="97" t="s">
        <v>99</v>
      </c>
      <c r="DN24" s="97" t="s">
        <v>99</v>
      </c>
      <c r="DO24" s="97" t="s">
        <v>99</v>
      </c>
      <c r="DP24" s="97" t="s">
        <v>99</v>
      </c>
      <c r="DQ24" s="97" t="s">
        <v>99</v>
      </c>
      <c r="DR24" s="97" t="s">
        <v>99</v>
      </c>
      <c r="DS24" s="97" t="s">
        <v>99</v>
      </c>
      <c r="DT24" s="97" t="s">
        <v>99</v>
      </c>
      <c r="DU24" s="97" t="s">
        <v>99</v>
      </c>
      <c r="DV24" s="97" t="s">
        <v>99</v>
      </c>
      <c r="DW24" s="97" t="s">
        <v>99</v>
      </c>
      <c r="DX24" s="97" t="s">
        <v>99</v>
      </c>
      <c r="DY24" s="97" t="s">
        <v>99</v>
      </c>
      <c r="DZ24" s="97" t="s">
        <v>99</v>
      </c>
      <c r="EA24" s="97" t="s">
        <v>99</v>
      </c>
      <c r="EB24" s="97" t="s">
        <v>99</v>
      </c>
      <c r="EC24" s="103" t="s">
        <v>102</v>
      </c>
      <c r="ED24" s="97" t="s">
        <v>99</v>
      </c>
      <c r="EE24" s="97" t="s">
        <v>99</v>
      </c>
      <c r="EF24" s="97" t="s">
        <v>99</v>
      </c>
      <c r="EG24" s="97" t="s">
        <v>99</v>
      </c>
      <c r="EH24" s="97" t="s">
        <v>99</v>
      </c>
      <c r="EI24" s="97" t="s">
        <v>99</v>
      </c>
      <c r="EJ24" s="97" t="s">
        <v>99</v>
      </c>
      <c r="EK24" s="97" t="s">
        <v>99</v>
      </c>
      <c r="EL24" s="97" t="s">
        <v>99</v>
      </c>
      <c r="EM24" s="97" t="s">
        <v>99</v>
      </c>
      <c r="EN24" s="97" t="s">
        <v>99</v>
      </c>
      <c r="EO24" s="97" t="s">
        <v>99</v>
      </c>
      <c r="EP24" s="97" t="s">
        <v>99</v>
      </c>
      <c r="EQ24" s="97" t="s">
        <v>99</v>
      </c>
      <c r="ER24" s="97" t="s">
        <v>99</v>
      </c>
      <c r="ES24" s="97" t="s">
        <v>99</v>
      </c>
      <c r="ET24" s="97" t="s">
        <v>99</v>
      </c>
      <c r="EU24" s="97" t="s">
        <v>99</v>
      </c>
      <c r="EV24" s="97" t="s">
        <v>99</v>
      </c>
      <c r="EW24" s="97" t="s">
        <v>99</v>
      </c>
      <c r="EX24" s="97" t="s">
        <v>99</v>
      </c>
      <c r="EY24" s="97" t="s">
        <v>99</v>
      </c>
      <c r="EZ24" s="97" t="s">
        <v>99</v>
      </c>
      <c r="FA24" s="103" t="s">
        <v>102</v>
      </c>
      <c r="FB24" s="97" t="s">
        <v>99</v>
      </c>
      <c r="FC24" s="97" t="s">
        <v>99</v>
      </c>
      <c r="FD24" s="97" t="s">
        <v>99</v>
      </c>
      <c r="FE24" s="97" t="s">
        <v>99</v>
      </c>
      <c r="FF24" s="97" t="s">
        <v>99</v>
      </c>
      <c r="FG24" s="97" t="s">
        <v>99</v>
      </c>
      <c r="FH24" s="97" t="s">
        <v>99</v>
      </c>
      <c r="FI24" s="97" t="s">
        <v>99</v>
      </c>
      <c r="FJ24" s="97" t="s">
        <v>99</v>
      </c>
      <c r="FK24" s="97" t="s">
        <v>99</v>
      </c>
      <c r="FL24" s="97" t="s">
        <v>99</v>
      </c>
      <c r="FM24" s="97" t="s">
        <v>99</v>
      </c>
      <c r="FN24" s="97" t="s">
        <v>99</v>
      </c>
      <c r="FO24" s="97" t="s">
        <v>99</v>
      </c>
      <c r="FP24" s="97" t="s">
        <v>99</v>
      </c>
      <c r="FQ24" s="97" t="s">
        <v>99</v>
      </c>
      <c r="FR24" s="97" t="s">
        <v>99</v>
      </c>
      <c r="FS24" s="97" t="s">
        <v>99</v>
      </c>
      <c r="FT24" s="97" t="s">
        <v>99</v>
      </c>
      <c r="FU24" s="97" t="s">
        <v>99</v>
      </c>
      <c r="FV24" s="97" t="s">
        <v>99</v>
      </c>
      <c r="FW24" s="97" t="s">
        <v>99</v>
      </c>
      <c r="FX24" s="97" t="s">
        <v>99</v>
      </c>
      <c r="FY24" s="103" t="s">
        <v>102</v>
      </c>
      <c r="FZ24" s="97" t="s">
        <v>99</v>
      </c>
      <c r="GA24" s="97" t="s">
        <v>99</v>
      </c>
      <c r="GB24" s="97" t="s">
        <v>99</v>
      </c>
      <c r="GC24" s="97" t="s">
        <v>99</v>
      </c>
      <c r="GD24" s="97" t="s">
        <v>99</v>
      </c>
      <c r="GE24" s="97" t="s">
        <v>99</v>
      </c>
      <c r="GF24" s="97" t="s">
        <v>99</v>
      </c>
      <c r="GG24" s="97" t="s">
        <v>99</v>
      </c>
      <c r="GH24" s="97" t="s">
        <v>99</v>
      </c>
      <c r="GI24" s="97" t="s">
        <v>99</v>
      </c>
      <c r="GJ24" s="97" t="s">
        <v>99</v>
      </c>
      <c r="GK24" s="97" t="s">
        <v>99</v>
      </c>
      <c r="GL24" s="97" t="s">
        <v>99</v>
      </c>
      <c r="GM24" s="97" t="s">
        <v>99</v>
      </c>
      <c r="GN24" s="97" t="s">
        <v>99</v>
      </c>
      <c r="GO24" s="97" t="s">
        <v>99</v>
      </c>
      <c r="GP24" s="97" t="s">
        <v>99</v>
      </c>
      <c r="GQ24" s="97" t="s">
        <v>99</v>
      </c>
      <c r="GR24" s="97" t="s">
        <v>99</v>
      </c>
      <c r="GS24" s="97" t="s">
        <v>99</v>
      </c>
      <c r="GT24" s="97" t="s">
        <v>99</v>
      </c>
      <c r="GU24" s="97" t="s">
        <v>99</v>
      </c>
      <c r="GV24" s="97" t="s">
        <v>99</v>
      </c>
      <c r="GW24" s="103" t="s">
        <v>102</v>
      </c>
    </row>
    <row r="25" spans="1:219" x14ac:dyDescent="0.45">
      <c r="A25" s="101" t="s">
        <v>120</v>
      </c>
    </row>
    <row r="26" spans="1:219" x14ac:dyDescent="0.45">
      <c r="A26" s="210">
        <v>2</v>
      </c>
      <c r="B26" t="s">
        <v>96</v>
      </c>
      <c r="J26" s="98" t="s">
        <v>100</v>
      </c>
      <c r="AH26" s="98" t="s">
        <v>100</v>
      </c>
      <c r="BF26" s="98" t="s">
        <v>100</v>
      </c>
      <c r="CD26" s="98" t="s">
        <v>100</v>
      </c>
      <c r="DB26" s="98" t="s">
        <v>100</v>
      </c>
      <c r="DZ26" s="98" t="s">
        <v>100</v>
      </c>
      <c r="EX26" s="98" t="s">
        <v>100</v>
      </c>
      <c r="FV26" s="98" t="s">
        <v>100</v>
      </c>
      <c r="GT26" s="98" t="s">
        <v>100</v>
      </c>
    </row>
    <row r="27" spans="1:219" x14ac:dyDescent="0.45">
      <c r="A27" s="210"/>
      <c r="B27" t="s">
        <v>97</v>
      </c>
      <c r="J27" s="98" t="s">
        <v>100</v>
      </c>
      <c r="K27" s="98" t="s">
        <v>100</v>
      </c>
      <c r="L27" s="98" t="s">
        <v>100</v>
      </c>
      <c r="M27" s="98" t="s">
        <v>100</v>
      </c>
      <c r="N27" s="98" t="s">
        <v>100</v>
      </c>
      <c r="O27" s="98" t="s">
        <v>100</v>
      </c>
      <c r="P27" s="98" t="s">
        <v>100</v>
      </c>
      <c r="Q27" s="98" t="s">
        <v>100</v>
      </c>
      <c r="R27" s="98" t="s">
        <v>100</v>
      </c>
      <c r="S27" s="98" t="s">
        <v>100</v>
      </c>
      <c r="T27" s="98" t="s">
        <v>100</v>
      </c>
      <c r="AH27" s="98" t="s">
        <v>100</v>
      </c>
      <c r="AI27" s="98" t="s">
        <v>100</v>
      </c>
      <c r="AJ27" s="98" t="s">
        <v>100</v>
      </c>
      <c r="AK27" s="98" t="s">
        <v>100</v>
      </c>
      <c r="AL27" s="98" t="s">
        <v>100</v>
      </c>
      <c r="AM27" s="98" t="s">
        <v>100</v>
      </c>
      <c r="AN27" s="98" t="s">
        <v>100</v>
      </c>
      <c r="AO27" s="98" t="s">
        <v>100</v>
      </c>
      <c r="AP27" s="98" t="s">
        <v>100</v>
      </c>
      <c r="AQ27" s="98" t="s">
        <v>100</v>
      </c>
      <c r="AR27" s="98" t="s">
        <v>100</v>
      </c>
      <c r="BF27" s="98" t="s">
        <v>100</v>
      </c>
      <c r="BG27" s="98" t="s">
        <v>100</v>
      </c>
      <c r="BH27" s="98" t="s">
        <v>100</v>
      </c>
      <c r="BI27" s="98" t="s">
        <v>100</v>
      </c>
      <c r="BJ27" s="98" t="s">
        <v>100</v>
      </c>
      <c r="BK27" s="98" t="s">
        <v>100</v>
      </c>
      <c r="BL27" s="98" t="s">
        <v>100</v>
      </c>
      <c r="BM27" s="98" t="s">
        <v>100</v>
      </c>
      <c r="BN27" s="98" t="s">
        <v>100</v>
      </c>
      <c r="BO27" s="98" t="s">
        <v>100</v>
      </c>
      <c r="BP27" s="98" t="s">
        <v>100</v>
      </c>
      <c r="CD27" s="98" t="s">
        <v>100</v>
      </c>
      <c r="CE27" s="98" t="s">
        <v>100</v>
      </c>
      <c r="CF27" s="98" t="s">
        <v>100</v>
      </c>
      <c r="CG27" s="98" t="s">
        <v>100</v>
      </c>
      <c r="CH27" s="98" t="s">
        <v>100</v>
      </c>
      <c r="CI27" s="98" t="s">
        <v>100</v>
      </c>
      <c r="CJ27" s="98" t="s">
        <v>100</v>
      </c>
      <c r="CK27" s="98" t="s">
        <v>100</v>
      </c>
      <c r="CL27" s="98" t="s">
        <v>100</v>
      </c>
      <c r="CM27" s="98" t="s">
        <v>100</v>
      </c>
      <c r="CN27" s="98" t="s">
        <v>100</v>
      </c>
      <c r="DB27" s="98" t="s">
        <v>100</v>
      </c>
      <c r="DC27" s="98" t="s">
        <v>100</v>
      </c>
      <c r="DD27" s="98" t="s">
        <v>100</v>
      </c>
      <c r="DE27" s="98" t="s">
        <v>100</v>
      </c>
      <c r="DF27" s="98" t="s">
        <v>100</v>
      </c>
      <c r="DG27" s="98" t="s">
        <v>100</v>
      </c>
      <c r="DH27" s="98" t="s">
        <v>100</v>
      </c>
      <c r="DI27" s="98" t="s">
        <v>100</v>
      </c>
      <c r="DJ27" s="98" t="s">
        <v>100</v>
      </c>
      <c r="DK27" s="98" t="s">
        <v>100</v>
      </c>
      <c r="DL27" s="98" t="s">
        <v>100</v>
      </c>
      <c r="DZ27" s="98" t="s">
        <v>100</v>
      </c>
      <c r="EA27" s="98" t="s">
        <v>100</v>
      </c>
      <c r="EB27" s="98" t="s">
        <v>100</v>
      </c>
      <c r="EC27" s="98" t="s">
        <v>100</v>
      </c>
      <c r="ED27" s="98" t="s">
        <v>100</v>
      </c>
      <c r="EE27" s="98" t="s">
        <v>100</v>
      </c>
      <c r="EF27" s="98" t="s">
        <v>100</v>
      </c>
      <c r="EG27" s="98" t="s">
        <v>100</v>
      </c>
      <c r="EH27" s="98" t="s">
        <v>100</v>
      </c>
      <c r="EI27" s="98" t="s">
        <v>100</v>
      </c>
      <c r="EJ27" s="98" t="s">
        <v>100</v>
      </c>
      <c r="EX27" s="98" t="s">
        <v>100</v>
      </c>
      <c r="EY27" s="98" t="s">
        <v>100</v>
      </c>
      <c r="EZ27" s="98" t="s">
        <v>100</v>
      </c>
      <c r="FA27" s="98" t="s">
        <v>100</v>
      </c>
      <c r="FB27" s="98" t="s">
        <v>100</v>
      </c>
      <c r="FC27" s="98" t="s">
        <v>100</v>
      </c>
      <c r="FD27" s="98" t="s">
        <v>100</v>
      </c>
      <c r="FE27" s="98" t="s">
        <v>100</v>
      </c>
      <c r="FF27" s="98" t="s">
        <v>100</v>
      </c>
      <c r="FG27" s="98" t="s">
        <v>100</v>
      </c>
      <c r="FH27" s="98" t="s">
        <v>100</v>
      </c>
      <c r="FV27" s="98" t="s">
        <v>100</v>
      </c>
      <c r="FW27" s="98" t="s">
        <v>100</v>
      </c>
      <c r="FX27" s="98" t="s">
        <v>100</v>
      </c>
      <c r="FY27" s="98" t="s">
        <v>100</v>
      </c>
      <c r="FZ27" s="98" t="s">
        <v>100</v>
      </c>
      <c r="GA27" s="98" t="s">
        <v>100</v>
      </c>
      <c r="GB27" s="98" t="s">
        <v>100</v>
      </c>
      <c r="GC27" s="98" t="s">
        <v>100</v>
      </c>
      <c r="GD27" s="98" t="s">
        <v>100</v>
      </c>
      <c r="GE27" s="98" t="s">
        <v>100</v>
      </c>
      <c r="GF27" s="98" t="s">
        <v>100</v>
      </c>
      <c r="GT27" s="98" t="s">
        <v>100</v>
      </c>
      <c r="GU27" s="98" t="s">
        <v>100</v>
      </c>
      <c r="GV27" s="98" t="s">
        <v>100</v>
      </c>
      <c r="GW27" s="98" t="s">
        <v>100</v>
      </c>
      <c r="GX27" s="98" t="s">
        <v>100</v>
      </c>
      <c r="GY27" s="98" t="s">
        <v>100</v>
      </c>
      <c r="GZ27" s="98" t="s">
        <v>100</v>
      </c>
      <c r="HA27" s="98" t="s">
        <v>100</v>
      </c>
      <c r="HB27" s="98" t="s">
        <v>100</v>
      </c>
      <c r="HC27" s="98" t="s">
        <v>100</v>
      </c>
      <c r="HD27" s="98" t="s">
        <v>100</v>
      </c>
    </row>
    <row r="28" spans="1:219" x14ac:dyDescent="0.45">
      <c r="A28" s="210"/>
      <c r="B28" t="s">
        <v>98</v>
      </c>
      <c r="U28" s="98" t="s">
        <v>100</v>
      </c>
      <c r="V28" s="98" t="s">
        <v>100</v>
      </c>
      <c r="W28" s="98" t="s">
        <v>100</v>
      </c>
      <c r="X28" s="98" t="s">
        <v>100</v>
      </c>
      <c r="Y28" s="98" t="s">
        <v>100</v>
      </c>
      <c r="Z28" s="98" t="s">
        <v>100</v>
      </c>
      <c r="AA28" s="98" t="s">
        <v>100</v>
      </c>
      <c r="AB28" s="98" t="s">
        <v>100</v>
      </c>
      <c r="AC28" s="98" t="s">
        <v>100</v>
      </c>
      <c r="AD28" s="98" t="s">
        <v>100</v>
      </c>
      <c r="AE28" s="98" t="s">
        <v>100</v>
      </c>
      <c r="AF28" s="98" t="s">
        <v>100</v>
      </c>
      <c r="AG28" s="98" t="s">
        <v>100</v>
      </c>
      <c r="AH28" s="98" t="s">
        <v>100</v>
      </c>
      <c r="AI28" s="98" t="s">
        <v>100</v>
      </c>
      <c r="AJ28" s="98" t="s">
        <v>100</v>
      </c>
      <c r="AK28" s="98" t="s">
        <v>100</v>
      </c>
      <c r="AL28" s="98" t="s">
        <v>100</v>
      </c>
      <c r="AM28" s="98" t="s">
        <v>100</v>
      </c>
      <c r="AN28" s="98" t="s">
        <v>100</v>
      </c>
      <c r="AO28" s="98" t="s">
        <v>100</v>
      </c>
      <c r="AP28" s="98" t="s">
        <v>100</v>
      </c>
      <c r="AQ28" s="98" t="s">
        <v>100</v>
      </c>
      <c r="AR28" s="104" t="s">
        <v>101</v>
      </c>
      <c r="AS28" s="98" t="s">
        <v>100</v>
      </c>
      <c r="AT28" s="98" t="s">
        <v>100</v>
      </c>
      <c r="AU28" s="98" t="s">
        <v>100</v>
      </c>
      <c r="AV28" s="98" t="s">
        <v>100</v>
      </c>
      <c r="AW28" s="98" t="s">
        <v>100</v>
      </c>
      <c r="AX28" s="98" t="s">
        <v>100</v>
      </c>
      <c r="AY28" s="98" t="s">
        <v>100</v>
      </c>
      <c r="AZ28" s="98" t="s">
        <v>100</v>
      </c>
      <c r="BA28" s="98" t="s">
        <v>100</v>
      </c>
      <c r="BB28" s="98" t="s">
        <v>100</v>
      </c>
      <c r="BC28" s="98" t="s">
        <v>100</v>
      </c>
      <c r="BD28" s="98" t="s">
        <v>100</v>
      </c>
      <c r="BE28" s="98" t="s">
        <v>100</v>
      </c>
      <c r="BF28" s="98" t="s">
        <v>100</v>
      </c>
      <c r="BG28" s="98" t="s">
        <v>100</v>
      </c>
      <c r="BH28" s="98" t="s">
        <v>100</v>
      </c>
      <c r="BI28" s="98" t="s">
        <v>100</v>
      </c>
      <c r="BJ28" s="98" t="s">
        <v>100</v>
      </c>
      <c r="BK28" s="98" t="s">
        <v>100</v>
      </c>
      <c r="BL28" s="98" t="s">
        <v>100</v>
      </c>
      <c r="BM28" s="98" t="s">
        <v>100</v>
      </c>
      <c r="BN28" s="98" t="s">
        <v>100</v>
      </c>
      <c r="BO28" s="98" t="s">
        <v>100</v>
      </c>
      <c r="BP28" s="104" t="s">
        <v>101</v>
      </c>
      <c r="BQ28" s="98" t="s">
        <v>100</v>
      </c>
      <c r="BR28" s="98" t="s">
        <v>100</v>
      </c>
      <c r="BS28" s="98" t="s">
        <v>100</v>
      </c>
      <c r="BT28" s="98" t="s">
        <v>100</v>
      </c>
      <c r="BU28" s="98" t="s">
        <v>100</v>
      </c>
      <c r="BV28" s="98" t="s">
        <v>100</v>
      </c>
      <c r="BW28" s="98" t="s">
        <v>100</v>
      </c>
      <c r="BX28" s="98" t="s">
        <v>100</v>
      </c>
      <c r="BY28" s="98" t="s">
        <v>100</v>
      </c>
      <c r="BZ28" s="98" t="s">
        <v>100</v>
      </c>
      <c r="CA28" s="98" t="s">
        <v>100</v>
      </c>
      <c r="CB28" s="98" t="s">
        <v>100</v>
      </c>
      <c r="CC28" s="98" t="s">
        <v>100</v>
      </c>
      <c r="CD28" s="98" t="s">
        <v>100</v>
      </c>
      <c r="CE28" s="98" t="s">
        <v>100</v>
      </c>
      <c r="CF28" s="98" t="s">
        <v>100</v>
      </c>
      <c r="CG28" s="98" t="s">
        <v>100</v>
      </c>
      <c r="CH28" s="98" t="s">
        <v>100</v>
      </c>
      <c r="CI28" s="98" t="s">
        <v>100</v>
      </c>
      <c r="CJ28" s="98" t="s">
        <v>100</v>
      </c>
      <c r="CK28" s="98" t="s">
        <v>100</v>
      </c>
      <c r="CL28" s="98" t="s">
        <v>100</v>
      </c>
      <c r="CM28" s="98" t="s">
        <v>100</v>
      </c>
      <c r="CN28" s="104" t="s">
        <v>101</v>
      </c>
      <c r="CO28" s="98" t="s">
        <v>100</v>
      </c>
      <c r="CP28" s="98" t="s">
        <v>100</v>
      </c>
      <c r="CQ28" s="98" t="s">
        <v>100</v>
      </c>
      <c r="CR28" s="98" t="s">
        <v>100</v>
      </c>
      <c r="CS28" s="98" t="s">
        <v>100</v>
      </c>
      <c r="CT28" s="98" t="s">
        <v>100</v>
      </c>
      <c r="CU28" s="98" t="s">
        <v>100</v>
      </c>
      <c r="CV28" s="98" t="s">
        <v>100</v>
      </c>
      <c r="CW28" s="98" t="s">
        <v>100</v>
      </c>
      <c r="CX28" s="98" t="s">
        <v>100</v>
      </c>
      <c r="CY28" s="98" t="s">
        <v>100</v>
      </c>
      <c r="CZ28" s="98" t="s">
        <v>100</v>
      </c>
      <c r="DA28" s="98" t="s">
        <v>100</v>
      </c>
      <c r="DB28" s="98" t="s">
        <v>100</v>
      </c>
      <c r="DC28" s="98" t="s">
        <v>100</v>
      </c>
      <c r="DD28" s="98" t="s">
        <v>100</v>
      </c>
      <c r="DE28" s="98" t="s">
        <v>100</v>
      </c>
      <c r="DF28" s="98" t="s">
        <v>100</v>
      </c>
      <c r="DG28" s="98" t="s">
        <v>100</v>
      </c>
      <c r="DH28" s="98" t="s">
        <v>100</v>
      </c>
      <c r="DI28" s="98" t="s">
        <v>100</v>
      </c>
      <c r="DJ28" s="98" t="s">
        <v>100</v>
      </c>
      <c r="DK28" s="98" t="s">
        <v>100</v>
      </c>
      <c r="DL28" s="104" t="s">
        <v>101</v>
      </c>
      <c r="DM28" s="98" t="s">
        <v>100</v>
      </c>
      <c r="DN28" s="98" t="s">
        <v>100</v>
      </c>
      <c r="DO28" s="98" t="s">
        <v>100</v>
      </c>
      <c r="DP28" s="98" t="s">
        <v>100</v>
      </c>
      <c r="DQ28" s="98" t="s">
        <v>100</v>
      </c>
      <c r="DR28" s="98" t="s">
        <v>100</v>
      </c>
      <c r="DS28" s="98" t="s">
        <v>100</v>
      </c>
      <c r="DT28" s="98" t="s">
        <v>100</v>
      </c>
      <c r="DU28" s="98" t="s">
        <v>100</v>
      </c>
      <c r="DV28" s="98" t="s">
        <v>100</v>
      </c>
      <c r="DW28" s="98" t="s">
        <v>100</v>
      </c>
      <c r="DX28" s="98" t="s">
        <v>100</v>
      </c>
      <c r="DY28" s="98" t="s">
        <v>100</v>
      </c>
      <c r="DZ28" s="98" t="s">
        <v>100</v>
      </c>
      <c r="EA28" s="98" t="s">
        <v>100</v>
      </c>
      <c r="EB28" s="98" t="s">
        <v>100</v>
      </c>
      <c r="EC28" s="98" t="s">
        <v>100</v>
      </c>
      <c r="ED28" s="98" t="s">
        <v>100</v>
      </c>
      <c r="EE28" s="98" t="s">
        <v>100</v>
      </c>
      <c r="EF28" s="98" t="s">
        <v>100</v>
      </c>
      <c r="EG28" s="98" t="s">
        <v>100</v>
      </c>
      <c r="EH28" s="98" t="s">
        <v>100</v>
      </c>
      <c r="EI28" s="98" t="s">
        <v>100</v>
      </c>
      <c r="EJ28" s="104" t="s">
        <v>101</v>
      </c>
      <c r="EK28" s="98" t="s">
        <v>100</v>
      </c>
      <c r="EL28" s="98" t="s">
        <v>100</v>
      </c>
      <c r="EM28" s="98" t="s">
        <v>100</v>
      </c>
      <c r="EN28" s="98" t="s">
        <v>100</v>
      </c>
      <c r="EO28" s="98" t="s">
        <v>100</v>
      </c>
      <c r="EP28" s="98" t="s">
        <v>100</v>
      </c>
      <c r="EQ28" s="98" t="s">
        <v>100</v>
      </c>
      <c r="ER28" s="98" t="s">
        <v>100</v>
      </c>
      <c r="ES28" s="98" t="s">
        <v>100</v>
      </c>
      <c r="ET28" s="98" t="s">
        <v>100</v>
      </c>
      <c r="EU28" s="98" t="s">
        <v>100</v>
      </c>
      <c r="EV28" s="98" t="s">
        <v>100</v>
      </c>
      <c r="EW28" s="98" t="s">
        <v>100</v>
      </c>
      <c r="EX28" s="98" t="s">
        <v>100</v>
      </c>
      <c r="EY28" s="98" t="s">
        <v>100</v>
      </c>
      <c r="EZ28" s="98" t="s">
        <v>100</v>
      </c>
      <c r="FA28" s="98" t="s">
        <v>100</v>
      </c>
      <c r="FB28" s="98" t="s">
        <v>100</v>
      </c>
      <c r="FC28" s="98" t="s">
        <v>100</v>
      </c>
      <c r="FD28" s="98" t="s">
        <v>100</v>
      </c>
      <c r="FE28" s="98" t="s">
        <v>100</v>
      </c>
      <c r="FF28" s="98" t="s">
        <v>100</v>
      </c>
      <c r="FG28" s="98" t="s">
        <v>100</v>
      </c>
      <c r="FH28" s="104" t="s">
        <v>101</v>
      </c>
      <c r="FI28" s="98" t="s">
        <v>100</v>
      </c>
      <c r="FJ28" s="98" t="s">
        <v>100</v>
      </c>
      <c r="FK28" s="98" t="s">
        <v>100</v>
      </c>
      <c r="FL28" s="98" t="s">
        <v>100</v>
      </c>
      <c r="FM28" s="98" t="s">
        <v>100</v>
      </c>
      <c r="FN28" s="98" t="s">
        <v>100</v>
      </c>
      <c r="FO28" s="98" t="s">
        <v>100</v>
      </c>
      <c r="FP28" s="98" t="s">
        <v>100</v>
      </c>
      <c r="FQ28" s="98" t="s">
        <v>100</v>
      </c>
      <c r="FR28" s="98" t="s">
        <v>100</v>
      </c>
      <c r="FS28" s="98" t="s">
        <v>100</v>
      </c>
      <c r="FT28" s="98" t="s">
        <v>100</v>
      </c>
      <c r="FU28" s="98" t="s">
        <v>100</v>
      </c>
      <c r="FV28" s="98" t="s">
        <v>100</v>
      </c>
      <c r="FW28" s="98" t="s">
        <v>100</v>
      </c>
      <c r="FX28" s="98" t="s">
        <v>100</v>
      </c>
      <c r="FY28" s="98" t="s">
        <v>100</v>
      </c>
      <c r="FZ28" s="98" t="s">
        <v>100</v>
      </c>
      <c r="GA28" s="98" t="s">
        <v>100</v>
      </c>
      <c r="GB28" s="98" t="s">
        <v>100</v>
      </c>
      <c r="GC28" s="98" t="s">
        <v>100</v>
      </c>
      <c r="GD28" s="98" t="s">
        <v>100</v>
      </c>
      <c r="GE28" s="98" t="s">
        <v>100</v>
      </c>
      <c r="GF28" s="104" t="s">
        <v>101</v>
      </c>
      <c r="GG28" s="98" t="s">
        <v>100</v>
      </c>
      <c r="GH28" s="98" t="s">
        <v>100</v>
      </c>
      <c r="GI28" s="98" t="s">
        <v>100</v>
      </c>
      <c r="GJ28" s="98" t="s">
        <v>100</v>
      </c>
      <c r="GK28" s="98" t="s">
        <v>100</v>
      </c>
      <c r="GL28" s="98" t="s">
        <v>100</v>
      </c>
      <c r="GM28" s="98" t="s">
        <v>100</v>
      </c>
      <c r="GN28" s="98" t="s">
        <v>100</v>
      </c>
      <c r="GO28" s="98" t="s">
        <v>100</v>
      </c>
      <c r="GP28" s="98" t="s">
        <v>100</v>
      </c>
      <c r="GQ28" s="98" t="s">
        <v>100</v>
      </c>
      <c r="GR28" s="98" t="s">
        <v>100</v>
      </c>
      <c r="GS28" s="98" t="s">
        <v>100</v>
      </c>
      <c r="GT28" s="98" t="s">
        <v>100</v>
      </c>
      <c r="GU28" s="98" t="s">
        <v>100</v>
      </c>
      <c r="GV28" s="98" t="s">
        <v>100</v>
      </c>
      <c r="GW28" s="98" t="s">
        <v>100</v>
      </c>
      <c r="GX28" s="98" t="s">
        <v>100</v>
      </c>
      <c r="GY28" s="98" t="s">
        <v>100</v>
      </c>
      <c r="GZ28" s="98" t="s">
        <v>100</v>
      </c>
      <c r="HA28" s="98" t="s">
        <v>100</v>
      </c>
      <c r="HB28" s="98" t="s">
        <v>100</v>
      </c>
      <c r="HC28" s="98" t="s">
        <v>100</v>
      </c>
      <c r="HD28" s="104" t="s">
        <v>101</v>
      </c>
    </row>
    <row r="29" spans="1:219" x14ac:dyDescent="0.45">
      <c r="A29" s="102"/>
    </row>
    <row r="30" spans="1:219" x14ac:dyDescent="0.45">
      <c r="A30" s="211">
        <v>3</v>
      </c>
      <c r="B30" t="s">
        <v>96</v>
      </c>
      <c r="Q30" s="99" t="s">
        <v>105</v>
      </c>
      <c r="AO30" s="99" t="s">
        <v>105</v>
      </c>
      <c r="BM30" s="99" t="s">
        <v>105</v>
      </c>
      <c r="CK30" s="99" t="s">
        <v>105</v>
      </c>
      <c r="DI30" s="99" t="s">
        <v>105</v>
      </c>
      <c r="EG30" s="99" t="s">
        <v>105</v>
      </c>
      <c r="FE30" s="99" t="s">
        <v>105</v>
      </c>
      <c r="GC30" s="99" t="s">
        <v>105</v>
      </c>
      <c r="HA30" s="99" t="s">
        <v>105</v>
      </c>
    </row>
    <row r="31" spans="1:219" x14ac:dyDescent="0.45">
      <c r="A31" s="211"/>
      <c r="B31" t="s">
        <v>97</v>
      </c>
      <c r="Q31" s="99" t="s">
        <v>105</v>
      </c>
      <c r="R31" s="99" t="s">
        <v>105</v>
      </c>
      <c r="S31" s="99" t="s">
        <v>105</v>
      </c>
      <c r="T31" s="99" t="s">
        <v>105</v>
      </c>
      <c r="U31" s="99" t="s">
        <v>105</v>
      </c>
      <c r="V31" s="99" t="s">
        <v>105</v>
      </c>
      <c r="W31" s="99" t="s">
        <v>105</v>
      </c>
      <c r="X31" s="99" t="s">
        <v>105</v>
      </c>
      <c r="Y31" s="99" t="s">
        <v>105</v>
      </c>
      <c r="Z31" s="99" t="s">
        <v>105</v>
      </c>
      <c r="AA31" s="99" t="s">
        <v>105</v>
      </c>
      <c r="AO31" s="99" t="s">
        <v>105</v>
      </c>
      <c r="AP31" s="99" t="s">
        <v>105</v>
      </c>
      <c r="AQ31" s="99" t="s">
        <v>105</v>
      </c>
      <c r="AR31" s="99" t="s">
        <v>105</v>
      </c>
      <c r="AS31" s="99" t="s">
        <v>105</v>
      </c>
      <c r="AT31" s="99" t="s">
        <v>105</v>
      </c>
      <c r="AU31" s="99" t="s">
        <v>105</v>
      </c>
      <c r="AV31" s="99" t="s">
        <v>105</v>
      </c>
      <c r="AW31" s="99" t="s">
        <v>105</v>
      </c>
      <c r="AX31" s="99" t="s">
        <v>105</v>
      </c>
      <c r="AY31" s="99" t="s">
        <v>105</v>
      </c>
      <c r="BM31" s="99" t="s">
        <v>105</v>
      </c>
      <c r="BN31" s="99" t="s">
        <v>105</v>
      </c>
      <c r="BO31" s="99" t="s">
        <v>105</v>
      </c>
      <c r="BP31" s="99" t="s">
        <v>105</v>
      </c>
      <c r="BQ31" s="99" t="s">
        <v>105</v>
      </c>
      <c r="BR31" s="99" t="s">
        <v>105</v>
      </c>
      <c r="BS31" s="99" t="s">
        <v>105</v>
      </c>
      <c r="BT31" s="99" t="s">
        <v>105</v>
      </c>
      <c r="BU31" s="99" t="s">
        <v>105</v>
      </c>
      <c r="BV31" s="99" t="s">
        <v>105</v>
      </c>
      <c r="BW31" s="99" t="s">
        <v>105</v>
      </c>
      <c r="CK31" s="99" t="s">
        <v>105</v>
      </c>
      <c r="CL31" s="99" t="s">
        <v>105</v>
      </c>
      <c r="CM31" s="99" t="s">
        <v>105</v>
      </c>
      <c r="CN31" s="99" t="s">
        <v>105</v>
      </c>
      <c r="CO31" s="99" t="s">
        <v>105</v>
      </c>
      <c r="CP31" s="99" t="s">
        <v>105</v>
      </c>
      <c r="CQ31" s="99" t="s">
        <v>105</v>
      </c>
      <c r="CR31" s="99" t="s">
        <v>105</v>
      </c>
      <c r="CS31" s="99" t="s">
        <v>105</v>
      </c>
      <c r="CT31" s="99" t="s">
        <v>105</v>
      </c>
      <c r="CU31" s="99" t="s">
        <v>105</v>
      </c>
      <c r="DI31" s="99" t="s">
        <v>105</v>
      </c>
      <c r="DJ31" s="99" t="s">
        <v>105</v>
      </c>
      <c r="DK31" s="99" t="s">
        <v>105</v>
      </c>
      <c r="DL31" s="99" t="s">
        <v>105</v>
      </c>
      <c r="DM31" s="99" t="s">
        <v>105</v>
      </c>
      <c r="DN31" s="99" t="s">
        <v>105</v>
      </c>
      <c r="DO31" s="99" t="s">
        <v>105</v>
      </c>
      <c r="DP31" s="99" t="s">
        <v>105</v>
      </c>
      <c r="DQ31" s="99" t="s">
        <v>105</v>
      </c>
      <c r="DR31" s="99" t="s">
        <v>105</v>
      </c>
      <c r="DS31" s="99" t="s">
        <v>105</v>
      </c>
      <c r="EG31" s="99" t="s">
        <v>105</v>
      </c>
      <c r="EH31" s="99" t="s">
        <v>105</v>
      </c>
      <c r="EI31" s="99" t="s">
        <v>105</v>
      </c>
      <c r="EJ31" s="99" t="s">
        <v>105</v>
      </c>
      <c r="EK31" s="99" t="s">
        <v>105</v>
      </c>
      <c r="EL31" s="99" t="s">
        <v>105</v>
      </c>
      <c r="EM31" s="99" t="s">
        <v>105</v>
      </c>
      <c r="EN31" s="99" t="s">
        <v>105</v>
      </c>
      <c r="EO31" s="99" t="s">
        <v>105</v>
      </c>
      <c r="EP31" s="99" t="s">
        <v>105</v>
      </c>
      <c r="EQ31" s="99" t="s">
        <v>105</v>
      </c>
      <c r="FE31" s="99" t="s">
        <v>105</v>
      </c>
      <c r="FF31" s="99" t="s">
        <v>105</v>
      </c>
      <c r="FG31" s="99" t="s">
        <v>105</v>
      </c>
      <c r="FH31" s="99" t="s">
        <v>105</v>
      </c>
      <c r="FI31" s="99" t="s">
        <v>105</v>
      </c>
      <c r="FJ31" s="99" t="s">
        <v>105</v>
      </c>
      <c r="FK31" s="99" t="s">
        <v>105</v>
      </c>
      <c r="FL31" s="99" t="s">
        <v>105</v>
      </c>
      <c r="FM31" s="99" t="s">
        <v>105</v>
      </c>
      <c r="FN31" s="99" t="s">
        <v>105</v>
      </c>
      <c r="FO31" s="99" t="s">
        <v>105</v>
      </c>
      <c r="GC31" s="99" t="s">
        <v>105</v>
      </c>
      <c r="GD31" s="99" t="s">
        <v>105</v>
      </c>
      <c r="GE31" s="99" t="s">
        <v>105</v>
      </c>
      <c r="GF31" s="99" t="s">
        <v>105</v>
      </c>
      <c r="GG31" s="99" t="s">
        <v>105</v>
      </c>
      <c r="GH31" s="99" t="s">
        <v>105</v>
      </c>
      <c r="GI31" s="99" t="s">
        <v>105</v>
      </c>
      <c r="GJ31" s="99" t="s">
        <v>105</v>
      </c>
      <c r="GK31" s="99" t="s">
        <v>105</v>
      </c>
      <c r="GL31" s="99" t="s">
        <v>105</v>
      </c>
      <c r="GM31" s="99" t="s">
        <v>105</v>
      </c>
      <c r="HA31" s="99" t="s">
        <v>105</v>
      </c>
      <c r="HB31" s="99" t="s">
        <v>105</v>
      </c>
      <c r="HC31" s="99" t="s">
        <v>105</v>
      </c>
      <c r="HD31" s="99" t="s">
        <v>105</v>
      </c>
      <c r="HE31" s="99" t="s">
        <v>105</v>
      </c>
      <c r="HF31" s="99" t="s">
        <v>105</v>
      </c>
      <c r="HG31" s="99" t="s">
        <v>105</v>
      </c>
      <c r="HH31" s="99" t="s">
        <v>105</v>
      </c>
      <c r="HI31" s="99" t="s">
        <v>105</v>
      </c>
      <c r="HJ31" s="99" t="s">
        <v>105</v>
      </c>
      <c r="HK31" s="99" t="s">
        <v>105</v>
      </c>
    </row>
    <row r="32" spans="1:219" x14ac:dyDescent="0.45">
      <c r="A32" s="211"/>
      <c r="B32" t="s">
        <v>98</v>
      </c>
      <c r="AB32" s="99" t="s">
        <v>105</v>
      </c>
      <c r="AC32" s="99" t="s">
        <v>105</v>
      </c>
      <c r="AD32" s="99" t="s">
        <v>105</v>
      </c>
      <c r="AE32" s="99" t="s">
        <v>105</v>
      </c>
      <c r="AF32" s="99" t="s">
        <v>105</v>
      </c>
      <c r="AG32" s="99" t="s">
        <v>105</v>
      </c>
      <c r="AH32" s="99" t="s">
        <v>105</v>
      </c>
      <c r="AI32" s="99" t="s">
        <v>105</v>
      </c>
      <c r="AJ32" s="99" t="s">
        <v>105</v>
      </c>
      <c r="AK32" s="99" t="s">
        <v>105</v>
      </c>
      <c r="AL32" s="99" t="s">
        <v>105</v>
      </c>
      <c r="AM32" s="99" t="s">
        <v>105</v>
      </c>
      <c r="AN32" s="99" t="s">
        <v>105</v>
      </c>
      <c r="AO32" s="99" t="s">
        <v>105</v>
      </c>
      <c r="AP32" s="99" t="s">
        <v>105</v>
      </c>
      <c r="AQ32" s="99" t="s">
        <v>105</v>
      </c>
      <c r="AR32" s="99" t="s">
        <v>105</v>
      </c>
      <c r="AS32" s="99" t="s">
        <v>105</v>
      </c>
      <c r="AT32" s="99" t="s">
        <v>105</v>
      </c>
      <c r="AU32" s="99" t="s">
        <v>105</v>
      </c>
      <c r="AV32" s="99" t="s">
        <v>105</v>
      </c>
      <c r="AW32" s="99" t="s">
        <v>105</v>
      </c>
      <c r="AX32" s="99" t="s">
        <v>105</v>
      </c>
      <c r="AY32" s="105" t="s">
        <v>106</v>
      </c>
      <c r="AZ32" s="99" t="s">
        <v>105</v>
      </c>
      <c r="BA32" s="99" t="s">
        <v>105</v>
      </c>
      <c r="BB32" s="99" t="s">
        <v>105</v>
      </c>
      <c r="BC32" s="99" t="s">
        <v>105</v>
      </c>
      <c r="BD32" s="99" t="s">
        <v>105</v>
      </c>
      <c r="BE32" s="99" t="s">
        <v>105</v>
      </c>
      <c r="BF32" s="99" t="s">
        <v>105</v>
      </c>
      <c r="BG32" s="99" t="s">
        <v>105</v>
      </c>
      <c r="BH32" s="99" t="s">
        <v>105</v>
      </c>
      <c r="BI32" s="99" t="s">
        <v>105</v>
      </c>
      <c r="BJ32" s="99" t="s">
        <v>105</v>
      </c>
      <c r="BK32" s="99" t="s">
        <v>105</v>
      </c>
      <c r="BL32" s="99" t="s">
        <v>105</v>
      </c>
      <c r="BM32" s="99" t="s">
        <v>105</v>
      </c>
      <c r="BN32" s="99" t="s">
        <v>105</v>
      </c>
      <c r="BO32" s="99" t="s">
        <v>105</v>
      </c>
      <c r="BP32" s="99" t="s">
        <v>105</v>
      </c>
      <c r="BQ32" s="99" t="s">
        <v>105</v>
      </c>
      <c r="BR32" s="99" t="s">
        <v>105</v>
      </c>
      <c r="BS32" s="99" t="s">
        <v>105</v>
      </c>
      <c r="BT32" s="99" t="s">
        <v>105</v>
      </c>
      <c r="BU32" s="99" t="s">
        <v>105</v>
      </c>
      <c r="BV32" s="99" t="s">
        <v>105</v>
      </c>
      <c r="BW32" s="105" t="s">
        <v>106</v>
      </c>
      <c r="BX32" s="99" t="s">
        <v>105</v>
      </c>
      <c r="BY32" s="99" t="s">
        <v>105</v>
      </c>
      <c r="BZ32" s="99" t="s">
        <v>105</v>
      </c>
      <c r="CA32" s="99" t="s">
        <v>105</v>
      </c>
      <c r="CB32" s="99" t="s">
        <v>105</v>
      </c>
      <c r="CC32" s="99" t="s">
        <v>105</v>
      </c>
      <c r="CD32" s="99" t="s">
        <v>105</v>
      </c>
      <c r="CE32" s="99" t="s">
        <v>105</v>
      </c>
      <c r="CF32" s="99" t="s">
        <v>105</v>
      </c>
      <c r="CG32" s="99" t="s">
        <v>105</v>
      </c>
      <c r="CH32" s="99" t="s">
        <v>105</v>
      </c>
      <c r="CI32" s="99" t="s">
        <v>105</v>
      </c>
      <c r="CJ32" s="99" t="s">
        <v>105</v>
      </c>
      <c r="CK32" s="99" t="s">
        <v>105</v>
      </c>
      <c r="CL32" s="99" t="s">
        <v>105</v>
      </c>
      <c r="CM32" s="99" t="s">
        <v>105</v>
      </c>
      <c r="CN32" s="99" t="s">
        <v>105</v>
      </c>
      <c r="CO32" s="99" t="s">
        <v>105</v>
      </c>
      <c r="CP32" s="99" t="s">
        <v>105</v>
      </c>
      <c r="CQ32" s="99" t="s">
        <v>105</v>
      </c>
      <c r="CR32" s="99" t="s">
        <v>105</v>
      </c>
      <c r="CS32" s="99" t="s">
        <v>105</v>
      </c>
      <c r="CT32" s="99" t="s">
        <v>105</v>
      </c>
      <c r="CU32" s="105" t="s">
        <v>106</v>
      </c>
      <c r="CV32" s="99" t="s">
        <v>105</v>
      </c>
      <c r="CW32" s="99" t="s">
        <v>105</v>
      </c>
      <c r="CX32" s="99" t="s">
        <v>105</v>
      </c>
      <c r="CY32" s="99" t="s">
        <v>105</v>
      </c>
      <c r="CZ32" s="99" t="s">
        <v>105</v>
      </c>
      <c r="DA32" s="99" t="s">
        <v>105</v>
      </c>
      <c r="DB32" s="99" t="s">
        <v>105</v>
      </c>
      <c r="DC32" s="99" t="s">
        <v>105</v>
      </c>
      <c r="DD32" s="99" t="s">
        <v>105</v>
      </c>
      <c r="DE32" s="99" t="s">
        <v>105</v>
      </c>
      <c r="DF32" s="99" t="s">
        <v>105</v>
      </c>
      <c r="DG32" s="99" t="s">
        <v>105</v>
      </c>
      <c r="DH32" s="99" t="s">
        <v>105</v>
      </c>
      <c r="DI32" s="99" t="s">
        <v>105</v>
      </c>
      <c r="DJ32" s="99" t="s">
        <v>105</v>
      </c>
      <c r="DK32" s="99" t="s">
        <v>105</v>
      </c>
      <c r="DL32" s="99" t="s">
        <v>105</v>
      </c>
      <c r="DM32" s="99" t="s">
        <v>105</v>
      </c>
      <c r="DN32" s="99" t="s">
        <v>105</v>
      </c>
      <c r="DO32" s="99" t="s">
        <v>105</v>
      </c>
      <c r="DP32" s="99" t="s">
        <v>105</v>
      </c>
      <c r="DQ32" s="99" t="s">
        <v>105</v>
      </c>
      <c r="DR32" s="99" t="s">
        <v>105</v>
      </c>
      <c r="DS32" s="105" t="s">
        <v>106</v>
      </c>
      <c r="DT32" s="99" t="s">
        <v>105</v>
      </c>
      <c r="DU32" s="99" t="s">
        <v>105</v>
      </c>
      <c r="DV32" s="99" t="s">
        <v>105</v>
      </c>
      <c r="DW32" s="99" t="s">
        <v>105</v>
      </c>
      <c r="DX32" s="99" t="s">
        <v>105</v>
      </c>
      <c r="DY32" s="99" t="s">
        <v>105</v>
      </c>
      <c r="DZ32" s="99" t="s">
        <v>105</v>
      </c>
      <c r="EA32" s="99" t="s">
        <v>105</v>
      </c>
      <c r="EB32" s="99" t="s">
        <v>105</v>
      </c>
      <c r="EC32" s="99" t="s">
        <v>105</v>
      </c>
      <c r="ED32" s="99" t="s">
        <v>105</v>
      </c>
      <c r="EE32" s="99" t="s">
        <v>105</v>
      </c>
      <c r="EF32" s="99" t="s">
        <v>105</v>
      </c>
      <c r="EG32" s="99" t="s">
        <v>105</v>
      </c>
      <c r="EH32" s="99" t="s">
        <v>105</v>
      </c>
      <c r="EI32" s="99" t="s">
        <v>105</v>
      </c>
      <c r="EJ32" s="99" t="s">
        <v>105</v>
      </c>
      <c r="EK32" s="99" t="s">
        <v>105</v>
      </c>
      <c r="EL32" s="99" t="s">
        <v>105</v>
      </c>
      <c r="EM32" s="99" t="s">
        <v>105</v>
      </c>
      <c r="EN32" s="99" t="s">
        <v>105</v>
      </c>
      <c r="EO32" s="99" t="s">
        <v>105</v>
      </c>
      <c r="EP32" s="99" t="s">
        <v>105</v>
      </c>
      <c r="EQ32" s="105" t="s">
        <v>106</v>
      </c>
      <c r="ER32" s="99" t="s">
        <v>105</v>
      </c>
      <c r="ES32" s="99" t="s">
        <v>105</v>
      </c>
      <c r="ET32" s="99" t="s">
        <v>105</v>
      </c>
      <c r="EU32" s="99" t="s">
        <v>105</v>
      </c>
      <c r="EV32" s="99" t="s">
        <v>105</v>
      </c>
      <c r="EW32" s="99" t="s">
        <v>105</v>
      </c>
      <c r="EX32" s="99" t="s">
        <v>105</v>
      </c>
      <c r="EY32" s="99" t="s">
        <v>105</v>
      </c>
      <c r="EZ32" s="99" t="s">
        <v>105</v>
      </c>
      <c r="FA32" s="99" t="s">
        <v>105</v>
      </c>
      <c r="FB32" s="99" t="s">
        <v>105</v>
      </c>
      <c r="FC32" s="99" t="s">
        <v>105</v>
      </c>
      <c r="FD32" s="99" t="s">
        <v>105</v>
      </c>
      <c r="FE32" s="99" t="s">
        <v>105</v>
      </c>
      <c r="FF32" s="99" t="s">
        <v>105</v>
      </c>
      <c r="FG32" s="99" t="s">
        <v>105</v>
      </c>
      <c r="FH32" s="99" t="s">
        <v>105</v>
      </c>
      <c r="FI32" s="99" t="s">
        <v>105</v>
      </c>
      <c r="FJ32" s="99" t="s">
        <v>105</v>
      </c>
      <c r="FK32" s="99" t="s">
        <v>105</v>
      </c>
      <c r="FL32" s="99" t="s">
        <v>105</v>
      </c>
      <c r="FM32" s="99" t="s">
        <v>105</v>
      </c>
      <c r="FN32" s="99" t="s">
        <v>105</v>
      </c>
      <c r="FO32" s="105" t="s">
        <v>106</v>
      </c>
      <c r="FP32" s="99" t="s">
        <v>105</v>
      </c>
      <c r="FQ32" s="99" t="s">
        <v>105</v>
      </c>
      <c r="FR32" s="99" t="s">
        <v>105</v>
      </c>
      <c r="FS32" s="99" t="s">
        <v>105</v>
      </c>
      <c r="FT32" s="99" t="s">
        <v>105</v>
      </c>
      <c r="FU32" s="99" t="s">
        <v>105</v>
      </c>
      <c r="FV32" s="99" t="s">
        <v>105</v>
      </c>
      <c r="FW32" s="99" t="s">
        <v>105</v>
      </c>
      <c r="FX32" s="99" t="s">
        <v>105</v>
      </c>
      <c r="FY32" s="99" t="s">
        <v>105</v>
      </c>
      <c r="FZ32" s="99" t="s">
        <v>105</v>
      </c>
      <c r="GA32" s="99" t="s">
        <v>105</v>
      </c>
      <c r="GB32" s="99" t="s">
        <v>105</v>
      </c>
      <c r="GC32" s="99" t="s">
        <v>105</v>
      </c>
      <c r="GD32" s="99" t="s">
        <v>105</v>
      </c>
      <c r="GE32" s="99" t="s">
        <v>105</v>
      </c>
      <c r="GF32" s="99" t="s">
        <v>105</v>
      </c>
      <c r="GG32" s="99" t="s">
        <v>105</v>
      </c>
      <c r="GH32" s="99" t="s">
        <v>105</v>
      </c>
      <c r="GI32" s="99" t="s">
        <v>105</v>
      </c>
      <c r="GJ32" s="99" t="s">
        <v>105</v>
      </c>
      <c r="GK32" s="99" t="s">
        <v>105</v>
      </c>
      <c r="GL32" s="99" t="s">
        <v>105</v>
      </c>
      <c r="GM32" s="105" t="s">
        <v>106</v>
      </c>
      <c r="GN32" s="99" t="s">
        <v>105</v>
      </c>
      <c r="GO32" s="99" t="s">
        <v>105</v>
      </c>
      <c r="GP32" s="99" t="s">
        <v>105</v>
      </c>
      <c r="GQ32" s="99" t="s">
        <v>105</v>
      </c>
      <c r="GR32" s="99" t="s">
        <v>105</v>
      </c>
      <c r="GS32" s="99" t="s">
        <v>105</v>
      </c>
      <c r="GT32" s="99" t="s">
        <v>105</v>
      </c>
      <c r="GU32" s="99" t="s">
        <v>105</v>
      </c>
      <c r="GV32" s="99" t="s">
        <v>105</v>
      </c>
      <c r="GW32" s="99" t="s">
        <v>105</v>
      </c>
      <c r="GX32" s="99" t="s">
        <v>105</v>
      </c>
      <c r="GY32" s="99" t="s">
        <v>105</v>
      </c>
      <c r="GZ32" s="99" t="s">
        <v>105</v>
      </c>
      <c r="HA32" s="99" t="s">
        <v>105</v>
      </c>
      <c r="HB32" s="99" t="s">
        <v>105</v>
      </c>
      <c r="HC32" s="99" t="s">
        <v>105</v>
      </c>
      <c r="HD32" s="99" t="s">
        <v>105</v>
      </c>
      <c r="HE32" s="99" t="s">
        <v>105</v>
      </c>
      <c r="HF32" s="99" t="s">
        <v>105</v>
      </c>
      <c r="HG32" s="99" t="s">
        <v>105</v>
      </c>
      <c r="HH32" s="99" t="s">
        <v>105</v>
      </c>
      <c r="HI32" s="99" t="s">
        <v>105</v>
      </c>
      <c r="HJ32" s="99" t="s">
        <v>105</v>
      </c>
      <c r="HK32" s="105" t="s">
        <v>106</v>
      </c>
    </row>
    <row r="33" spans="1:226" x14ac:dyDescent="0.45">
      <c r="A33" s="102"/>
    </row>
    <row r="34" spans="1:226" x14ac:dyDescent="0.45">
      <c r="A34" s="207">
        <v>4</v>
      </c>
      <c r="B34" t="s">
        <v>96</v>
      </c>
      <c r="X34" s="100" t="s">
        <v>107</v>
      </c>
      <c r="AV34" s="100" t="s">
        <v>107</v>
      </c>
      <c r="BT34" s="100" t="s">
        <v>107</v>
      </c>
      <c r="CR34" s="100" t="s">
        <v>107</v>
      </c>
      <c r="DP34" s="100" t="s">
        <v>107</v>
      </c>
      <c r="EN34" s="100" t="s">
        <v>107</v>
      </c>
      <c r="FL34" s="100" t="s">
        <v>107</v>
      </c>
      <c r="GJ34" s="100" t="s">
        <v>107</v>
      </c>
      <c r="HH34" s="100" t="s">
        <v>107</v>
      </c>
    </row>
    <row r="35" spans="1:226" x14ac:dyDescent="0.45">
      <c r="A35" s="207"/>
      <c r="B35" t="s">
        <v>97</v>
      </c>
      <c r="X35" s="100" t="s">
        <v>107</v>
      </c>
      <c r="Y35" s="100" t="s">
        <v>107</v>
      </c>
      <c r="Z35" s="100" t="s">
        <v>107</v>
      </c>
      <c r="AA35" s="100" t="s">
        <v>107</v>
      </c>
      <c r="AB35" s="100" t="s">
        <v>107</v>
      </c>
      <c r="AC35" s="100" t="s">
        <v>107</v>
      </c>
      <c r="AD35" s="100" t="s">
        <v>107</v>
      </c>
      <c r="AE35" s="100" t="s">
        <v>107</v>
      </c>
      <c r="AF35" s="100" t="s">
        <v>107</v>
      </c>
      <c r="AG35" s="100" t="s">
        <v>107</v>
      </c>
      <c r="AH35" s="100" t="s">
        <v>107</v>
      </c>
      <c r="AV35" s="100" t="s">
        <v>107</v>
      </c>
      <c r="AW35" s="100" t="s">
        <v>107</v>
      </c>
      <c r="AX35" s="100" t="s">
        <v>107</v>
      </c>
      <c r="AY35" s="100" t="s">
        <v>107</v>
      </c>
      <c r="AZ35" s="100" t="s">
        <v>107</v>
      </c>
      <c r="BA35" s="100" t="s">
        <v>107</v>
      </c>
      <c r="BB35" s="100" t="s">
        <v>107</v>
      </c>
      <c r="BC35" s="100" t="s">
        <v>107</v>
      </c>
      <c r="BD35" s="100" t="s">
        <v>107</v>
      </c>
      <c r="BE35" s="100" t="s">
        <v>107</v>
      </c>
      <c r="BF35" s="100" t="s">
        <v>107</v>
      </c>
      <c r="BT35" s="100" t="s">
        <v>107</v>
      </c>
      <c r="BU35" s="100" t="s">
        <v>107</v>
      </c>
      <c r="BV35" s="100" t="s">
        <v>107</v>
      </c>
      <c r="BW35" s="100" t="s">
        <v>107</v>
      </c>
      <c r="BX35" s="100" t="s">
        <v>107</v>
      </c>
      <c r="BY35" s="100" t="s">
        <v>107</v>
      </c>
      <c r="BZ35" s="100" t="s">
        <v>107</v>
      </c>
      <c r="CA35" s="100" t="s">
        <v>107</v>
      </c>
      <c r="CB35" s="100" t="s">
        <v>107</v>
      </c>
      <c r="CC35" s="100" t="s">
        <v>107</v>
      </c>
      <c r="CD35" s="100" t="s">
        <v>107</v>
      </c>
      <c r="CR35" s="100" t="s">
        <v>107</v>
      </c>
      <c r="CS35" s="100" t="s">
        <v>107</v>
      </c>
      <c r="CT35" s="100" t="s">
        <v>107</v>
      </c>
      <c r="CU35" s="100" t="s">
        <v>107</v>
      </c>
      <c r="CV35" s="100" t="s">
        <v>107</v>
      </c>
      <c r="CW35" s="100" t="s">
        <v>107</v>
      </c>
      <c r="CX35" s="100" t="s">
        <v>107</v>
      </c>
      <c r="CY35" s="100" t="s">
        <v>107</v>
      </c>
      <c r="CZ35" s="100" t="s">
        <v>107</v>
      </c>
      <c r="DA35" s="100" t="s">
        <v>107</v>
      </c>
      <c r="DB35" s="100" t="s">
        <v>107</v>
      </c>
      <c r="DP35" s="100" t="s">
        <v>107</v>
      </c>
      <c r="DQ35" s="100" t="s">
        <v>107</v>
      </c>
      <c r="DR35" s="100" t="s">
        <v>107</v>
      </c>
      <c r="DS35" s="100" t="s">
        <v>107</v>
      </c>
      <c r="DT35" s="100" t="s">
        <v>107</v>
      </c>
      <c r="DU35" s="100" t="s">
        <v>107</v>
      </c>
      <c r="DV35" s="100" t="s">
        <v>107</v>
      </c>
      <c r="DW35" s="100" t="s">
        <v>107</v>
      </c>
      <c r="DX35" s="100" t="s">
        <v>107</v>
      </c>
      <c r="DY35" s="100" t="s">
        <v>107</v>
      </c>
      <c r="DZ35" s="100" t="s">
        <v>107</v>
      </c>
      <c r="EN35" s="100" t="s">
        <v>107</v>
      </c>
      <c r="EO35" s="100" t="s">
        <v>107</v>
      </c>
      <c r="EP35" s="100" t="s">
        <v>107</v>
      </c>
      <c r="EQ35" s="100" t="s">
        <v>107</v>
      </c>
      <c r="ER35" s="100" t="s">
        <v>107</v>
      </c>
      <c r="ES35" s="100" t="s">
        <v>107</v>
      </c>
      <c r="ET35" s="100" t="s">
        <v>107</v>
      </c>
      <c r="EU35" s="100" t="s">
        <v>107</v>
      </c>
      <c r="EV35" s="100" t="s">
        <v>107</v>
      </c>
      <c r="EW35" s="100" t="s">
        <v>107</v>
      </c>
      <c r="EX35" s="100" t="s">
        <v>107</v>
      </c>
      <c r="FL35" s="100" t="s">
        <v>107</v>
      </c>
      <c r="FM35" s="100" t="s">
        <v>107</v>
      </c>
      <c r="FN35" s="100" t="s">
        <v>107</v>
      </c>
      <c r="FO35" s="100" t="s">
        <v>107</v>
      </c>
      <c r="FP35" s="100" t="s">
        <v>107</v>
      </c>
      <c r="FQ35" s="100" t="s">
        <v>107</v>
      </c>
      <c r="FR35" s="100" t="s">
        <v>107</v>
      </c>
      <c r="FS35" s="100" t="s">
        <v>107</v>
      </c>
      <c r="FT35" s="100" t="s">
        <v>107</v>
      </c>
      <c r="FU35" s="100" t="s">
        <v>107</v>
      </c>
      <c r="FV35" s="100" t="s">
        <v>107</v>
      </c>
      <c r="GJ35" s="100" t="s">
        <v>107</v>
      </c>
      <c r="GK35" s="100" t="s">
        <v>107</v>
      </c>
      <c r="GL35" s="100" t="s">
        <v>107</v>
      </c>
      <c r="GM35" s="100" t="s">
        <v>107</v>
      </c>
      <c r="GN35" s="100" t="s">
        <v>107</v>
      </c>
      <c r="GO35" s="100" t="s">
        <v>107</v>
      </c>
      <c r="GP35" s="100" t="s">
        <v>107</v>
      </c>
      <c r="GQ35" s="100" t="s">
        <v>107</v>
      </c>
      <c r="GR35" s="100" t="s">
        <v>107</v>
      </c>
      <c r="GS35" s="100" t="s">
        <v>107</v>
      </c>
      <c r="GT35" s="100" t="s">
        <v>107</v>
      </c>
      <c r="HH35" s="100" t="s">
        <v>107</v>
      </c>
      <c r="HI35" s="100" t="s">
        <v>107</v>
      </c>
      <c r="HJ35" s="100" t="s">
        <v>107</v>
      </c>
      <c r="HK35" s="100" t="s">
        <v>107</v>
      </c>
      <c r="HL35" s="100" t="s">
        <v>107</v>
      </c>
      <c r="HM35" s="100" t="s">
        <v>107</v>
      </c>
      <c r="HN35" s="100" t="s">
        <v>107</v>
      </c>
      <c r="HO35" s="100" t="s">
        <v>107</v>
      </c>
      <c r="HP35" s="100" t="s">
        <v>107</v>
      </c>
      <c r="HQ35" s="100" t="s">
        <v>107</v>
      </c>
      <c r="HR35" s="100" t="s">
        <v>107</v>
      </c>
    </row>
    <row r="36" spans="1:226" x14ac:dyDescent="0.45">
      <c r="A36" s="207"/>
      <c r="B36" t="s">
        <v>98</v>
      </c>
      <c r="AI36" s="100" t="s">
        <v>107</v>
      </c>
      <c r="AJ36" s="100" t="s">
        <v>107</v>
      </c>
      <c r="AK36" s="100" t="s">
        <v>107</v>
      </c>
      <c r="AL36" s="100" t="s">
        <v>107</v>
      </c>
      <c r="AM36" s="100" t="s">
        <v>107</v>
      </c>
      <c r="AN36" s="100" t="s">
        <v>107</v>
      </c>
      <c r="AO36" s="100" t="s">
        <v>107</v>
      </c>
      <c r="AP36" s="100" t="s">
        <v>107</v>
      </c>
      <c r="AQ36" s="100" t="s">
        <v>107</v>
      </c>
      <c r="AR36" s="100" t="s">
        <v>107</v>
      </c>
      <c r="AS36" s="100" t="s">
        <v>107</v>
      </c>
      <c r="AT36" s="100" t="s">
        <v>107</v>
      </c>
      <c r="AU36" s="100" t="s">
        <v>107</v>
      </c>
      <c r="AV36" s="100" t="s">
        <v>107</v>
      </c>
      <c r="AW36" s="100" t="s">
        <v>107</v>
      </c>
      <c r="AX36" s="100" t="s">
        <v>107</v>
      </c>
      <c r="AY36" s="100" t="s">
        <v>107</v>
      </c>
      <c r="AZ36" s="100" t="s">
        <v>107</v>
      </c>
      <c r="BA36" s="100" t="s">
        <v>107</v>
      </c>
      <c r="BB36" s="100" t="s">
        <v>107</v>
      </c>
      <c r="BC36" s="100" t="s">
        <v>107</v>
      </c>
      <c r="BD36" s="100" t="s">
        <v>107</v>
      </c>
      <c r="BE36" s="100" t="s">
        <v>107</v>
      </c>
      <c r="BF36" s="106" t="s">
        <v>108</v>
      </c>
      <c r="BG36" s="100" t="s">
        <v>107</v>
      </c>
      <c r="BH36" s="100" t="s">
        <v>107</v>
      </c>
      <c r="BI36" s="100" t="s">
        <v>107</v>
      </c>
      <c r="BJ36" s="100" t="s">
        <v>107</v>
      </c>
      <c r="BK36" s="100" t="s">
        <v>107</v>
      </c>
      <c r="BL36" s="100" t="s">
        <v>107</v>
      </c>
      <c r="BM36" s="100" t="s">
        <v>107</v>
      </c>
      <c r="BN36" s="100" t="s">
        <v>107</v>
      </c>
      <c r="BO36" s="100" t="s">
        <v>107</v>
      </c>
      <c r="BP36" s="100" t="s">
        <v>107</v>
      </c>
      <c r="BQ36" s="100" t="s">
        <v>107</v>
      </c>
      <c r="BR36" s="100" t="s">
        <v>107</v>
      </c>
      <c r="BS36" s="100" t="s">
        <v>107</v>
      </c>
      <c r="BT36" s="100" t="s">
        <v>107</v>
      </c>
      <c r="BU36" s="100" t="s">
        <v>107</v>
      </c>
      <c r="BV36" s="100" t="s">
        <v>107</v>
      </c>
      <c r="BW36" s="100" t="s">
        <v>107</v>
      </c>
      <c r="BX36" s="100" t="s">
        <v>107</v>
      </c>
      <c r="BY36" s="100" t="s">
        <v>107</v>
      </c>
      <c r="BZ36" s="100" t="s">
        <v>107</v>
      </c>
      <c r="CA36" s="100" t="s">
        <v>107</v>
      </c>
      <c r="CB36" s="100" t="s">
        <v>107</v>
      </c>
      <c r="CC36" s="100" t="s">
        <v>107</v>
      </c>
      <c r="CD36" s="106" t="s">
        <v>108</v>
      </c>
      <c r="CE36" s="100" t="s">
        <v>107</v>
      </c>
      <c r="CF36" s="100" t="s">
        <v>107</v>
      </c>
      <c r="CG36" s="100" t="s">
        <v>107</v>
      </c>
      <c r="CH36" s="100" t="s">
        <v>107</v>
      </c>
      <c r="CI36" s="100" t="s">
        <v>107</v>
      </c>
      <c r="CJ36" s="100" t="s">
        <v>107</v>
      </c>
      <c r="CK36" s="100" t="s">
        <v>107</v>
      </c>
      <c r="CL36" s="100" t="s">
        <v>107</v>
      </c>
      <c r="CM36" s="100" t="s">
        <v>107</v>
      </c>
      <c r="CN36" s="100" t="s">
        <v>107</v>
      </c>
      <c r="CO36" s="100" t="s">
        <v>107</v>
      </c>
      <c r="CP36" s="100" t="s">
        <v>107</v>
      </c>
      <c r="CQ36" s="100" t="s">
        <v>107</v>
      </c>
      <c r="CR36" s="100" t="s">
        <v>107</v>
      </c>
      <c r="CS36" s="100" t="s">
        <v>107</v>
      </c>
      <c r="CT36" s="100" t="s">
        <v>107</v>
      </c>
      <c r="CU36" s="100" t="s">
        <v>107</v>
      </c>
      <c r="CV36" s="100" t="s">
        <v>107</v>
      </c>
      <c r="CW36" s="100" t="s">
        <v>107</v>
      </c>
      <c r="CX36" s="100" t="s">
        <v>107</v>
      </c>
      <c r="CY36" s="100" t="s">
        <v>107</v>
      </c>
      <c r="CZ36" s="100" t="s">
        <v>107</v>
      </c>
      <c r="DA36" s="100" t="s">
        <v>107</v>
      </c>
      <c r="DB36" s="106" t="s">
        <v>108</v>
      </c>
      <c r="DC36" s="100" t="s">
        <v>107</v>
      </c>
      <c r="DD36" s="100" t="s">
        <v>107</v>
      </c>
      <c r="DE36" s="100" t="s">
        <v>107</v>
      </c>
      <c r="DF36" s="100" t="s">
        <v>107</v>
      </c>
      <c r="DG36" s="100" t="s">
        <v>107</v>
      </c>
      <c r="DH36" s="100" t="s">
        <v>107</v>
      </c>
      <c r="DI36" s="100" t="s">
        <v>107</v>
      </c>
      <c r="DJ36" s="100" t="s">
        <v>107</v>
      </c>
      <c r="DK36" s="100" t="s">
        <v>107</v>
      </c>
      <c r="DL36" s="100" t="s">
        <v>107</v>
      </c>
      <c r="DM36" s="100" t="s">
        <v>107</v>
      </c>
      <c r="DN36" s="100" t="s">
        <v>107</v>
      </c>
      <c r="DO36" s="100" t="s">
        <v>107</v>
      </c>
      <c r="DP36" s="100" t="s">
        <v>107</v>
      </c>
      <c r="DQ36" s="100" t="s">
        <v>107</v>
      </c>
      <c r="DR36" s="100" t="s">
        <v>107</v>
      </c>
      <c r="DS36" s="100" t="s">
        <v>107</v>
      </c>
      <c r="DT36" s="100" t="s">
        <v>107</v>
      </c>
      <c r="DU36" s="100" t="s">
        <v>107</v>
      </c>
      <c r="DV36" s="100" t="s">
        <v>107</v>
      </c>
      <c r="DW36" s="100" t="s">
        <v>107</v>
      </c>
      <c r="DX36" s="100" t="s">
        <v>107</v>
      </c>
      <c r="DY36" s="100" t="s">
        <v>107</v>
      </c>
      <c r="DZ36" s="106" t="s">
        <v>108</v>
      </c>
      <c r="EA36" s="100" t="s">
        <v>107</v>
      </c>
      <c r="EB36" s="100" t="s">
        <v>107</v>
      </c>
      <c r="EC36" s="100" t="s">
        <v>107</v>
      </c>
      <c r="ED36" s="100" t="s">
        <v>107</v>
      </c>
      <c r="EE36" s="100" t="s">
        <v>107</v>
      </c>
      <c r="EF36" s="100" t="s">
        <v>107</v>
      </c>
      <c r="EG36" s="100" t="s">
        <v>107</v>
      </c>
      <c r="EH36" s="100" t="s">
        <v>107</v>
      </c>
      <c r="EI36" s="100" t="s">
        <v>107</v>
      </c>
      <c r="EJ36" s="100" t="s">
        <v>107</v>
      </c>
      <c r="EK36" s="100" t="s">
        <v>107</v>
      </c>
      <c r="EL36" s="100" t="s">
        <v>107</v>
      </c>
      <c r="EM36" s="100" t="s">
        <v>107</v>
      </c>
      <c r="EN36" s="100" t="s">
        <v>107</v>
      </c>
      <c r="EO36" s="100" t="s">
        <v>107</v>
      </c>
      <c r="EP36" s="100" t="s">
        <v>107</v>
      </c>
      <c r="EQ36" s="100" t="s">
        <v>107</v>
      </c>
      <c r="ER36" s="100" t="s">
        <v>107</v>
      </c>
      <c r="ES36" s="100" t="s">
        <v>107</v>
      </c>
      <c r="ET36" s="100" t="s">
        <v>107</v>
      </c>
      <c r="EU36" s="100" t="s">
        <v>107</v>
      </c>
      <c r="EV36" s="100" t="s">
        <v>107</v>
      </c>
      <c r="EW36" s="100" t="s">
        <v>107</v>
      </c>
      <c r="EX36" s="106" t="s">
        <v>108</v>
      </c>
      <c r="EY36" s="100" t="s">
        <v>107</v>
      </c>
      <c r="EZ36" s="100" t="s">
        <v>107</v>
      </c>
      <c r="FA36" s="100" t="s">
        <v>107</v>
      </c>
      <c r="FB36" s="100" t="s">
        <v>107</v>
      </c>
      <c r="FC36" s="100" t="s">
        <v>107</v>
      </c>
      <c r="FD36" s="100" t="s">
        <v>107</v>
      </c>
      <c r="FE36" s="100" t="s">
        <v>107</v>
      </c>
      <c r="FF36" s="100" t="s">
        <v>107</v>
      </c>
      <c r="FG36" s="100" t="s">
        <v>107</v>
      </c>
      <c r="FH36" s="100" t="s">
        <v>107</v>
      </c>
      <c r="FI36" s="100" t="s">
        <v>107</v>
      </c>
      <c r="FJ36" s="100" t="s">
        <v>107</v>
      </c>
      <c r="FK36" s="100" t="s">
        <v>107</v>
      </c>
      <c r="FL36" s="100" t="s">
        <v>107</v>
      </c>
      <c r="FM36" s="100" t="s">
        <v>107</v>
      </c>
      <c r="FN36" s="100" t="s">
        <v>107</v>
      </c>
      <c r="FO36" s="100" t="s">
        <v>107</v>
      </c>
      <c r="FP36" s="100" t="s">
        <v>107</v>
      </c>
      <c r="FQ36" s="100" t="s">
        <v>107</v>
      </c>
      <c r="FR36" s="100" t="s">
        <v>107</v>
      </c>
      <c r="FS36" s="100" t="s">
        <v>107</v>
      </c>
      <c r="FT36" s="100" t="s">
        <v>107</v>
      </c>
      <c r="FU36" s="100" t="s">
        <v>107</v>
      </c>
      <c r="FV36" s="106" t="s">
        <v>108</v>
      </c>
      <c r="FW36" s="100" t="s">
        <v>107</v>
      </c>
      <c r="FX36" s="100" t="s">
        <v>107</v>
      </c>
      <c r="FY36" s="100" t="s">
        <v>107</v>
      </c>
      <c r="FZ36" s="100" t="s">
        <v>107</v>
      </c>
      <c r="GA36" s="100" t="s">
        <v>107</v>
      </c>
      <c r="GB36" s="100" t="s">
        <v>107</v>
      </c>
      <c r="GC36" s="100" t="s">
        <v>107</v>
      </c>
      <c r="GD36" s="100" t="s">
        <v>107</v>
      </c>
      <c r="GE36" s="100" t="s">
        <v>107</v>
      </c>
      <c r="GF36" s="100" t="s">
        <v>107</v>
      </c>
      <c r="GG36" s="100" t="s">
        <v>107</v>
      </c>
      <c r="GH36" s="100" t="s">
        <v>107</v>
      </c>
      <c r="GI36" s="100" t="s">
        <v>107</v>
      </c>
      <c r="GJ36" s="100" t="s">
        <v>107</v>
      </c>
      <c r="GK36" s="100" t="s">
        <v>107</v>
      </c>
      <c r="GL36" s="100" t="s">
        <v>107</v>
      </c>
      <c r="GM36" s="100" t="s">
        <v>107</v>
      </c>
      <c r="GN36" s="100" t="s">
        <v>107</v>
      </c>
      <c r="GO36" s="100" t="s">
        <v>107</v>
      </c>
      <c r="GP36" s="100" t="s">
        <v>107</v>
      </c>
      <c r="GQ36" s="100" t="s">
        <v>107</v>
      </c>
      <c r="GR36" s="100" t="s">
        <v>107</v>
      </c>
      <c r="GS36" s="100" t="s">
        <v>107</v>
      </c>
      <c r="GT36" s="106" t="s">
        <v>108</v>
      </c>
      <c r="GU36" s="100" t="s">
        <v>107</v>
      </c>
      <c r="GV36" s="100" t="s">
        <v>107</v>
      </c>
      <c r="GW36" s="100" t="s">
        <v>107</v>
      </c>
      <c r="GX36" s="100" t="s">
        <v>107</v>
      </c>
      <c r="GY36" s="100" t="s">
        <v>107</v>
      </c>
      <c r="GZ36" s="100" t="s">
        <v>107</v>
      </c>
      <c r="HA36" s="100" t="s">
        <v>107</v>
      </c>
      <c r="HB36" s="100" t="s">
        <v>107</v>
      </c>
      <c r="HC36" s="100" t="s">
        <v>107</v>
      </c>
      <c r="HD36" s="100" t="s">
        <v>107</v>
      </c>
      <c r="HE36" s="100" t="s">
        <v>107</v>
      </c>
      <c r="HF36" s="100" t="s">
        <v>107</v>
      </c>
      <c r="HG36" s="100" t="s">
        <v>107</v>
      </c>
      <c r="HH36" s="100" t="s">
        <v>107</v>
      </c>
      <c r="HI36" s="100" t="s">
        <v>107</v>
      </c>
      <c r="HJ36" s="100" t="s">
        <v>107</v>
      </c>
      <c r="HK36" s="100" t="s">
        <v>107</v>
      </c>
      <c r="HL36" s="100" t="s">
        <v>107</v>
      </c>
      <c r="HM36" s="100" t="s">
        <v>107</v>
      </c>
      <c r="HN36" s="100" t="s">
        <v>107</v>
      </c>
      <c r="HO36" s="100" t="s">
        <v>107</v>
      </c>
      <c r="HP36" s="100" t="s">
        <v>107</v>
      </c>
      <c r="HQ36" s="100" t="s">
        <v>107</v>
      </c>
      <c r="HR36" s="106" t="s">
        <v>108</v>
      </c>
    </row>
    <row r="42" spans="1:226" x14ac:dyDescent="0.45">
      <c r="X42">
        <v>9</v>
      </c>
    </row>
  </sheetData>
  <mergeCells count="37">
    <mergeCell ref="GJ1:GP1"/>
    <mergeCell ref="GQ1:GW1"/>
    <mergeCell ref="ET1:EZ1"/>
    <mergeCell ref="FA1:FG1"/>
    <mergeCell ref="FH1:FN1"/>
    <mergeCell ref="FO1:FU1"/>
    <mergeCell ref="FV1:GB1"/>
    <mergeCell ref="GC1:GI1"/>
    <mergeCell ref="EF1:EL1"/>
    <mergeCell ref="EM1:ES1"/>
    <mergeCell ref="A22:A24"/>
    <mergeCell ref="A26:A28"/>
    <mergeCell ref="A30:A32"/>
    <mergeCell ref="DY1:EE1"/>
    <mergeCell ref="AZ1:BF1"/>
    <mergeCell ref="C1:I1"/>
    <mergeCell ref="J1:P1"/>
    <mergeCell ref="Q1:W1"/>
    <mergeCell ref="X1:AD1"/>
    <mergeCell ref="AE1:AK1"/>
    <mergeCell ref="AL1:AR1"/>
    <mergeCell ref="A34:A36"/>
    <mergeCell ref="CW1:DC1"/>
    <mergeCell ref="DD1:DJ1"/>
    <mergeCell ref="DK1:DQ1"/>
    <mergeCell ref="DR1:DX1"/>
    <mergeCell ref="A3:A5"/>
    <mergeCell ref="BG1:BM1"/>
    <mergeCell ref="BN1:BT1"/>
    <mergeCell ref="BU1:CA1"/>
    <mergeCell ref="CB1:CH1"/>
    <mergeCell ref="CI1:CO1"/>
    <mergeCell ref="CP1:CV1"/>
    <mergeCell ref="A7:A9"/>
    <mergeCell ref="A11:A13"/>
    <mergeCell ref="A15:A17"/>
    <mergeCell ref="AS1:AY1"/>
  </mergeCells>
  <phoneticPr fontId="10"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272BA2EC307A4F840456AFB3F4BF30" ma:contentTypeVersion="14" ma:contentTypeDescription="Create a new document." ma:contentTypeScope="" ma:versionID="971d982661a3229b4f5b06bad9bd83ce">
  <xsd:schema xmlns:xsd="http://www.w3.org/2001/XMLSchema" xmlns:xs="http://www.w3.org/2001/XMLSchema" xmlns:p="http://schemas.microsoft.com/office/2006/metadata/properties" xmlns:ns2="afeaba0f-363c-487a-9eab-504fb0ae0068" xmlns:ns3="3cf54786-5cbe-4eed-9d82-be7bae57988e" targetNamespace="http://schemas.microsoft.com/office/2006/metadata/properties" ma:root="true" ma:fieldsID="76061db5591fa8807d06033b64eab8eb" ns2:_="" ns3:_="">
    <xsd:import namespace="afeaba0f-363c-487a-9eab-504fb0ae0068"/>
    <xsd:import namespace="3cf54786-5cbe-4eed-9d82-be7bae5798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eaba0f-363c-487a-9eab-504fb0ae00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f54786-5cbe-4eed-9d82-be7bae5798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2560828-92f4-433d-b2dd-f0bd0e5db71c}" ma:internalName="TaxCatchAll" ma:showField="CatchAllData" ma:web="3cf54786-5cbe-4eed-9d82-be7bae5798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eaba0f-363c-487a-9eab-504fb0ae0068">
      <Terms xmlns="http://schemas.microsoft.com/office/infopath/2007/PartnerControls"/>
    </lcf76f155ced4ddcb4097134ff3c332f>
    <TaxCatchAll xmlns="3cf54786-5cbe-4eed-9d82-be7bae57988e" xsi:nil="true"/>
  </documentManagement>
</p:properties>
</file>

<file path=customXml/itemProps1.xml><?xml version="1.0" encoding="utf-8"?>
<ds:datastoreItem xmlns:ds="http://schemas.openxmlformats.org/officeDocument/2006/customXml" ds:itemID="{E607215F-6CDB-4FD8-AEFA-F4551150D49F}"/>
</file>

<file path=customXml/itemProps2.xml><?xml version="1.0" encoding="utf-8"?>
<ds:datastoreItem xmlns:ds="http://schemas.openxmlformats.org/officeDocument/2006/customXml" ds:itemID="{A740A83F-776F-4774-8F14-9BE344B17FCC}"/>
</file>

<file path=customXml/itemProps3.xml><?xml version="1.0" encoding="utf-8"?>
<ds:datastoreItem xmlns:ds="http://schemas.openxmlformats.org/officeDocument/2006/customXml" ds:itemID="{D0D733E0-595D-4D1C-97AA-C79159B7D2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Leafy greens (DWC) (2)</vt:lpstr>
      <vt:lpstr>Introduction</vt:lpstr>
      <vt:lpstr>Leafy greens</vt:lpstr>
      <vt:lpstr>Crop cycles</vt:lpstr>
      <vt:lpstr>'Leafy greens'!BudgetActivities</vt:lpstr>
      <vt:lpstr>'Leafy greens (DWC) (2)'!BudgetActivities</vt:lpstr>
    </vt:vector>
  </TitlesOfParts>
  <Company>University of Missouri Extension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Milhollin</dc:creator>
  <cp:lastModifiedBy>Washburn, TaylorAnn</cp:lastModifiedBy>
  <cp:lastPrinted>2019-11-27T18:40:08Z</cp:lastPrinted>
  <dcterms:created xsi:type="dcterms:W3CDTF">2017-09-15T18:27:18Z</dcterms:created>
  <dcterms:modified xsi:type="dcterms:W3CDTF">2024-06-27T13:23:57Z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0x010100CE272BA2EC307A4F840456AFB3F4BF30</vt:lpwstr>
  </property>
</Properties>
</file>