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mailmissouri-my.sharepoint.com/personal/knappv_umsystem_edu/Documents/Documents/ABP pubs/Milhollin/g716_new_112024/"/>
    </mc:Choice>
  </mc:AlternateContent>
  <xr:revisionPtr revIDLastSave="0" documentId="8_{9A5C39BF-E35A-43AA-BF4D-C7FCE401CFCB}" xr6:coauthVersionLast="47" xr6:coauthVersionMax="47" xr10:uidLastSave="{00000000-0000-0000-0000-000000000000}"/>
  <bookViews>
    <workbookView xWindow="30975" yWindow="2325" windowWidth="21600" windowHeight="11295" xr2:uid="{50691399-9F51-4DAE-88E6-4D51F075FBD5}"/>
  </bookViews>
  <sheets>
    <sheet name="Introduction" sheetId="6" r:id="rId1"/>
    <sheet name="Budget" sheetId="1" r:id="rId2"/>
  </sheets>
  <definedNames>
    <definedName name="BudgetActivities">#REF!</definedName>
    <definedName name="CustomActivities">#REF!</definedName>
    <definedName name="CustomImps">#REF!</definedName>
    <definedName name="Implements">#REF!</definedName>
    <definedName name="ss">#REF!</definedName>
    <definedName name="w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1" l="1"/>
  <c r="S28" i="1" s="1"/>
  <c r="O28" i="1"/>
  <c r="P28" i="1" s="1"/>
  <c r="L28" i="1"/>
  <c r="M28" i="1" s="1"/>
  <c r="I28" i="1"/>
  <c r="J28" i="1" s="1"/>
  <c r="F28" i="1"/>
  <c r="G28" i="1" s="1"/>
  <c r="R32" i="1" l="1"/>
  <c r="S32" i="1" s="1"/>
  <c r="O32" i="1"/>
  <c r="P32" i="1" s="1"/>
  <c r="L32" i="1"/>
  <c r="M32" i="1" s="1"/>
  <c r="I32" i="1"/>
  <c r="J32" i="1" s="1"/>
  <c r="F32" i="1"/>
  <c r="G32" i="1" s="1"/>
  <c r="R22" i="1" l="1"/>
  <c r="S22" i="1" s="1"/>
  <c r="R24" i="1"/>
  <c r="S24" i="1" s="1"/>
  <c r="O22" i="1"/>
  <c r="P22" i="1" s="1"/>
  <c r="O24" i="1"/>
  <c r="P24" i="1" s="1"/>
  <c r="L22" i="1"/>
  <c r="M22" i="1" s="1"/>
  <c r="L24" i="1"/>
  <c r="M24" i="1" s="1"/>
  <c r="I22" i="1"/>
  <c r="J22" i="1" s="1"/>
  <c r="I24" i="1"/>
  <c r="J24" i="1" s="1"/>
  <c r="F22" i="1"/>
  <c r="G22" i="1" s="1"/>
  <c r="F24" i="1"/>
  <c r="G24" i="1" s="1"/>
  <c r="O7" i="1" l="1"/>
  <c r="P7" i="1" s="1"/>
  <c r="L7" i="1"/>
  <c r="M7" i="1" s="1"/>
  <c r="F7" i="1"/>
  <c r="G7" i="1" s="1"/>
  <c r="I7" i="1"/>
  <c r="J7" i="1" s="1"/>
  <c r="R7" i="1"/>
  <c r="S7" i="1" s="1"/>
  <c r="P38" i="1"/>
  <c r="M38" i="1"/>
  <c r="R38" i="1"/>
  <c r="S38" i="1" s="1"/>
  <c r="O38" i="1"/>
  <c r="F38" i="1"/>
  <c r="G38" i="1" s="1"/>
  <c r="I38" i="1"/>
  <c r="J38" i="1" s="1"/>
  <c r="L38" i="1"/>
  <c r="R37" i="1"/>
  <c r="S37" i="1" s="1"/>
  <c r="O37" i="1"/>
  <c r="P37" i="1" s="1"/>
  <c r="L37" i="1"/>
  <c r="M37" i="1" s="1"/>
  <c r="I37" i="1"/>
  <c r="J37" i="1" s="1"/>
  <c r="F37" i="1"/>
  <c r="G37" i="1" s="1"/>
  <c r="R34" i="1"/>
  <c r="AA16" i="1"/>
  <c r="Z16" i="1"/>
  <c r="Y16" i="1"/>
  <c r="Y15" i="1"/>
  <c r="Z15" i="1"/>
  <c r="R26" i="1"/>
  <c r="S26" i="1" s="1"/>
  <c r="O26" i="1"/>
  <c r="P26" i="1" s="1"/>
  <c r="L26" i="1"/>
  <c r="M26" i="1" s="1"/>
  <c r="I26" i="1"/>
  <c r="J26" i="1" s="1"/>
  <c r="F26" i="1"/>
  <c r="G26" i="1" s="1"/>
  <c r="R31" i="1"/>
  <c r="S31" i="1" s="1"/>
  <c r="O31" i="1"/>
  <c r="P31" i="1" s="1"/>
  <c r="L31" i="1"/>
  <c r="M31" i="1" s="1"/>
  <c r="F31" i="1"/>
  <c r="G31" i="1" s="1"/>
  <c r="I31" i="1"/>
  <c r="J31" i="1" s="1"/>
  <c r="R30" i="1"/>
  <c r="S30" i="1" s="1"/>
  <c r="R29" i="1"/>
  <c r="S29" i="1" s="1"/>
  <c r="F15" i="1"/>
  <c r="G15" i="1" s="1"/>
  <c r="F16" i="1"/>
  <c r="G16" i="1" s="1"/>
  <c r="V32" i="1" l="1"/>
  <c r="AA31" i="1"/>
  <c r="Z31" i="1"/>
  <c r="Y31" i="1"/>
  <c r="AA30" i="1"/>
  <c r="Z30" i="1"/>
  <c r="Y30" i="1"/>
  <c r="V27" i="1"/>
  <c r="AA26" i="1"/>
  <c r="Z26" i="1"/>
  <c r="Y26" i="1"/>
  <c r="AA25" i="1"/>
  <c r="Z25" i="1"/>
  <c r="Y25" i="1"/>
  <c r="V22" i="1"/>
  <c r="AA21" i="1"/>
  <c r="Z21" i="1"/>
  <c r="Y21" i="1"/>
  <c r="AA20" i="1"/>
  <c r="Z20" i="1"/>
  <c r="Y20" i="1"/>
  <c r="AA27" i="1" l="1"/>
  <c r="Y32" i="1"/>
  <c r="Z32" i="1"/>
  <c r="Y27" i="1"/>
  <c r="Z27" i="1"/>
  <c r="AA32" i="1"/>
  <c r="Y22" i="1"/>
  <c r="Z22" i="1"/>
  <c r="AA22" i="1"/>
  <c r="F19" i="1" l="1"/>
  <c r="G19" i="1" s="1"/>
  <c r="S39" i="1"/>
  <c r="P39" i="1"/>
  <c r="M39" i="1"/>
  <c r="J39" i="1"/>
  <c r="G39" i="1"/>
  <c r="V17" i="1"/>
  <c r="V11" i="1"/>
  <c r="AA7" i="1"/>
  <c r="AA8" i="1"/>
  <c r="AA9" i="1"/>
  <c r="AA10" i="1"/>
  <c r="Z9" i="1"/>
  <c r="Y9" i="1"/>
  <c r="F18" i="1"/>
  <c r="G18" i="1" s="1"/>
  <c r="AA13" i="1"/>
  <c r="AA14" i="1"/>
  <c r="AA15" i="1"/>
  <c r="AA6" i="1"/>
  <c r="AA11" i="1" l="1"/>
  <c r="AA17" i="1"/>
  <c r="S36" i="1" l="1"/>
  <c r="P36" i="1"/>
  <c r="M36" i="1"/>
  <c r="J36" i="1"/>
  <c r="G36" i="1"/>
  <c r="Z10" i="1" l="1"/>
  <c r="Y10" i="1"/>
  <c r="Z14" i="1"/>
  <c r="Z13" i="1"/>
  <c r="Z8" i="1"/>
  <c r="Z7" i="1"/>
  <c r="Z6" i="1"/>
  <c r="Z17" i="1" l="1"/>
  <c r="Z11" i="1"/>
  <c r="Y13" i="1"/>
  <c r="Y14" i="1"/>
  <c r="Y8" i="1"/>
  <c r="Y7" i="1"/>
  <c r="Y6" i="1"/>
  <c r="S45" i="1" l="1"/>
  <c r="P45" i="1"/>
  <c r="J45" i="1"/>
  <c r="M45" i="1"/>
  <c r="Y11" i="1"/>
  <c r="Y17" i="1"/>
  <c r="S47" i="1"/>
  <c r="P47" i="1"/>
  <c r="M47" i="1"/>
  <c r="J47" i="1"/>
  <c r="G47" i="1"/>
  <c r="J44" i="1" l="1"/>
  <c r="G44" i="1"/>
  <c r="S44" i="1"/>
  <c r="M44" i="1"/>
  <c r="P44" i="1"/>
  <c r="G45" i="1"/>
  <c r="R5" i="1"/>
  <c r="R6" i="1"/>
  <c r="S6" i="1" s="1"/>
  <c r="O5" i="1"/>
  <c r="O6" i="1"/>
  <c r="P6" i="1" s="1"/>
  <c r="L5" i="1"/>
  <c r="L6" i="1"/>
  <c r="M6" i="1" s="1"/>
  <c r="I5" i="1"/>
  <c r="I6" i="1"/>
  <c r="J6" i="1" s="1"/>
  <c r="F5" i="1"/>
  <c r="F6" i="1"/>
  <c r="G6" i="1" s="1"/>
  <c r="P46" i="1"/>
  <c r="M46" i="1"/>
  <c r="J46" i="1"/>
  <c r="G46" i="1"/>
  <c r="R8" i="1"/>
  <c r="S8" i="1" s="1"/>
  <c r="O8" i="1"/>
  <c r="P8" i="1" s="1"/>
  <c r="L8" i="1"/>
  <c r="M8" i="1" s="1"/>
  <c r="I8" i="1"/>
  <c r="J8" i="1" s="1"/>
  <c r="F8" i="1"/>
  <c r="G8" i="1" s="1"/>
  <c r="P48" i="1" l="1"/>
  <c r="M48" i="1"/>
  <c r="G48" i="1"/>
  <c r="J48" i="1"/>
  <c r="S46" i="1"/>
  <c r="S48" i="1" s="1"/>
  <c r="O29" i="1"/>
  <c r="O30" i="1"/>
  <c r="L29" i="1"/>
  <c r="L30" i="1"/>
  <c r="I29" i="1"/>
  <c r="I30" i="1"/>
  <c r="F29" i="1"/>
  <c r="F30" i="1"/>
  <c r="O34" i="1"/>
  <c r="L34" i="1"/>
  <c r="I34" i="1"/>
  <c r="F34" i="1"/>
  <c r="F17" i="1"/>
  <c r="R25" i="1" l="1"/>
  <c r="O25" i="1"/>
  <c r="P25" i="1" s="1"/>
  <c r="L25" i="1"/>
  <c r="L21" i="1"/>
  <c r="I25" i="1"/>
  <c r="F25" i="1"/>
  <c r="O21" i="1"/>
  <c r="R21" i="1"/>
  <c r="I21" i="1"/>
  <c r="F21" i="1"/>
  <c r="F14" i="1" l="1"/>
  <c r="F13" i="1"/>
  <c r="S34" i="1" l="1"/>
  <c r="S25" i="1"/>
  <c r="S21" i="1"/>
  <c r="S5" i="1"/>
  <c r="S9" i="1" l="1"/>
  <c r="G17" i="1"/>
  <c r="M25" i="1"/>
  <c r="J25" i="1"/>
  <c r="G25" i="1"/>
  <c r="P21" i="1"/>
  <c r="M21" i="1"/>
  <c r="J21" i="1"/>
  <c r="G21" i="1"/>
  <c r="P30" i="1"/>
  <c r="M30" i="1"/>
  <c r="J30" i="1"/>
  <c r="G30" i="1"/>
  <c r="P29" i="1"/>
  <c r="M29" i="1"/>
  <c r="J29" i="1"/>
  <c r="G29" i="1"/>
  <c r="P34" i="1"/>
  <c r="M34" i="1"/>
  <c r="J34" i="1"/>
  <c r="G34" i="1"/>
  <c r="G14" i="1"/>
  <c r="G13" i="1"/>
  <c r="P5" i="1"/>
  <c r="P9" i="1" s="1"/>
  <c r="M5" i="1"/>
  <c r="M9" i="1" s="1"/>
  <c r="J5" i="1"/>
  <c r="J9" i="1" s="1"/>
  <c r="G5" i="1"/>
  <c r="G9" i="1" s="1"/>
  <c r="L35" i="1" l="1"/>
  <c r="M35" i="1"/>
  <c r="M40" i="1" s="1"/>
  <c r="S35" i="1"/>
  <c r="S40" i="1" s="1"/>
  <c r="O35" i="1"/>
  <c r="P35" i="1"/>
  <c r="P40" i="1" s="1"/>
  <c r="F35" i="1"/>
  <c r="G35" i="1"/>
  <c r="G40" i="1" s="1"/>
  <c r="I35" i="1"/>
  <c r="J35" i="1"/>
  <c r="J40" i="1" s="1"/>
  <c r="J41" i="1" s="1"/>
  <c r="J50" i="1" l="1"/>
  <c r="J53" i="1" s="1"/>
  <c r="J52" i="1"/>
  <c r="P41" i="1"/>
  <c r="P52" i="1" s="1"/>
  <c r="G41" i="1"/>
  <c r="G50" i="1" l="1"/>
  <c r="G53" i="1" s="1"/>
  <c r="G52" i="1"/>
  <c r="P50" i="1"/>
  <c r="P53" i="1" s="1"/>
  <c r="S41" i="1"/>
  <c r="S52" i="1" s="1"/>
  <c r="M41" i="1"/>
  <c r="M52" i="1" s="1"/>
  <c r="M50" i="1" l="1"/>
  <c r="M53" i="1" s="1"/>
  <c r="S50" i="1"/>
  <c r="S53" i="1" s="1"/>
</calcChain>
</file>

<file path=xl/sharedStrings.xml><?xml version="1.0" encoding="utf-8"?>
<sst xmlns="http://schemas.openxmlformats.org/spreadsheetml/2006/main" count="174" uniqueCount="102">
  <si>
    <t xml:space="preserve">  Labor</t>
  </si>
  <si>
    <t xml:space="preserve">  Interest on operating capital</t>
  </si>
  <si>
    <t>acre</t>
  </si>
  <si>
    <t>each</t>
  </si>
  <si>
    <t xml:space="preserve">    Soil test</t>
  </si>
  <si>
    <t xml:space="preserve">    Nitrogen</t>
  </si>
  <si>
    <t>pound</t>
  </si>
  <si>
    <t xml:space="preserve">    Harvest</t>
  </si>
  <si>
    <t>cubic yard</t>
  </si>
  <si>
    <t xml:space="preserve">    Compost</t>
  </si>
  <si>
    <t>Unit</t>
  </si>
  <si>
    <t>Income</t>
  </si>
  <si>
    <t xml:space="preserve">  Other income</t>
  </si>
  <si>
    <t>Total income</t>
  </si>
  <si>
    <t>Year 1 - Establishment Year</t>
  </si>
  <si>
    <t>Year 2 - First Production Year</t>
  </si>
  <si>
    <t>Year 3 - Second Production Year</t>
  </si>
  <si>
    <t>Year 4 - Third Production Year</t>
  </si>
  <si>
    <t>Year 5 - Fourth Production Year</t>
  </si>
  <si>
    <t>percent of sales</t>
  </si>
  <si>
    <t xml:space="preserve">  Cuttings </t>
  </si>
  <si>
    <t xml:space="preserve">  Other expense</t>
  </si>
  <si>
    <t>Price/unit</t>
  </si>
  <si>
    <t>Quantity</t>
  </si>
  <si>
    <t>Missouri Elderberry Enterprise Budget (One Acre)</t>
  </si>
  <si>
    <t>Total</t>
  </si>
  <si>
    <t>Operating costs</t>
  </si>
  <si>
    <t xml:space="preserve">  Depreciation on capital investments</t>
  </si>
  <si>
    <t xml:space="preserve">  Interest on capital investments</t>
  </si>
  <si>
    <t xml:space="preserve">  Real estate charge</t>
  </si>
  <si>
    <t xml:space="preserve">  Overhead, taxes and insurance</t>
  </si>
  <si>
    <t>% of capital</t>
  </si>
  <si>
    <t xml:space="preserve">Total operating costs </t>
  </si>
  <si>
    <t>percent</t>
  </si>
  <si>
    <t>Total ownership costs</t>
  </si>
  <si>
    <t>Total costs</t>
  </si>
  <si>
    <t xml:space="preserve">Income over operating costs </t>
  </si>
  <si>
    <t xml:space="preserve">Income over total costs </t>
  </si>
  <si>
    <r>
      <t xml:space="preserve">  Elderberry </t>
    </r>
    <r>
      <rPr>
        <i/>
        <sz val="11"/>
        <color theme="1"/>
        <rFont val="Segoe UI"/>
        <family val="2"/>
      </rPr>
      <t>(destemmed)</t>
    </r>
  </si>
  <si>
    <t>Lifespan</t>
  </si>
  <si>
    <r>
      <t xml:space="preserve">  Elderflower </t>
    </r>
    <r>
      <rPr>
        <i/>
        <sz val="11"/>
        <color theme="1"/>
        <rFont val="Segoe UI"/>
        <family val="2"/>
      </rPr>
      <t>(pounds, dry)</t>
    </r>
  </si>
  <si>
    <t>Average</t>
  </si>
  <si>
    <t>Item</t>
  </si>
  <si>
    <t xml:space="preserve">Salvage </t>
  </si>
  <si>
    <t>Depreciation</t>
  </si>
  <si>
    <t>Interest</t>
  </si>
  <si>
    <t>dollars</t>
  </si>
  <si>
    <t>value</t>
  </si>
  <si>
    <t>Dollars</t>
  </si>
  <si>
    <t>Years</t>
  </si>
  <si>
    <t>Percent</t>
  </si>
  <si>
    <t>Misc. equipment</t>
  </si>
  <si>
    <t>Fencing and wildlife control</t>
  </si>
  <si>
    <t>Water supply connection</t>
  </si>
  <si>
    <t>Irrigation system and installation</t>
  </si>
  <si>
    <t>Year 1</t>
  </si>
  <si>
    <t>Year 2</t>
  </si>
  <si>
    <t xml:space="preserve">    Lime</t>
  </si>
  <si>
    <t xml:space="preserve">  Establishment</t>
  </si>
  <si>
    <t xml:space="preserve">    Food grade buckets</t>
  </si>
  <si>
    <t xml:space="preserve">  Repairs and maintenance</t>
  </si>
  <si>
    <t>Investment</t>
  </si>
  <si>
    <t>Table 1. Equipment and infrastructure capital investments</t>
  </si>
  <si>
    <t xml:space="preserve">    Destemming and sanitation</t>
  </si>
  <si>
    <t xml:space="preserve">  Farm supplies</t>
  </si>
  <si>
    <t>Year 3</t>
  </si>
  <si>
    <t>Year 4</t>
  </si>
  <si>
    <t>Year 5</t>
  </si>
  <si>
    <t>ton</t>
  </si>
  <si>
    <r>
      <t xml:space="preserve">    Mowing </t>
    </r>
    <r>
      <rPr>
        <i/>
        <sz val="11"/>
        <color theme="1"/>
        <rFont val="Segoe UI"/>
        <family val="2"/>
      </rPr>
      <t>(custom hire)</t>
    </r>
  </si>
  <si>
    <t>Destemming and cleaning equipment</t>
  </si>
  <si>
    <t>pound (berry)</t>
  </si>
  <si>
    <t>Freezer (used)</t>
  </si>
  <si>
    <t xml:space="preserve">    Other nutrients</t>
  </si>
  <si>
    <t xml:space="preserve">    Weed control</t>
  </si>
  <si>
    <t>treated acre</t>
  </si>
  <si>
    <t xml:space="preserve">    Insecticide</t>
  </si>
  <si>
    <t>mowing</t>
  </si>
  <si>
    <t>*Maintenance include labor time for irrigation, weed/pest control, pruning and other maintenance activities</t>
  </si>
  <si>
    <r>
      <t xml:space="preserve">    Woven weed barrier </t>
    </r>
    <r>
      <rPr>
        <i/>
        <sz val="11"/>
        <color theme="1"/>
        <rFont val="Segoe UI"/>
        <family val="2"/>
      </rPr>
      <t>(6 foot wide)</t>
    </r>
  </si>
  <si>
    <r>
      <t xml:space="preserve">  Utilities </t>
    </r>
    <r>
      <rPr>
        <i/>
        <sz val="11"/>
        <color theme="1"/>
        <rFont val="Segoe UI"/>
        <family val="2"/>
      </rPr>
      <t>(electricity)</t>
    </r>
  </si>
  <si>
    <t>Walk-In freezer (used)</t>
  </si>
  <si>
    <r>
      <t xml:space="preserve">    Field prep </t>
    </r>
    <r>
      <rPr>
        <i/>
        <sz val="11"/>
        <color theme="1"/>
        <rFont val="Segoe UI"/>
        <family val="2"/>
      </rPr>
      <t>(custom hire)</t>
    </r>
  </si>
  <si>
    <t>hour</t>
  </si>
  <si>
    <t>Ownership costs</t>
  </si>
  <si>
    <t xml:space="preserve">    Planting</t>
  </si>
  <si>
    <t xml:space="preserve">  Fertilizer </t>
  </si>
  <si>
    <t xml:space="preserve">  Weed and pest control</t>
  </si>
  <si>
    <t xml:space="preserve">  Marketing</t>
  </si>
  <si>
    <t xml:space="preserve">    Delivery</t>
  </si>
  <si>
    <t xml:space="preserve">    Crop maintenance*</t>
  </si>
  <si>
    <r>
      <t xml:space="preserve">    Barrier installation </t>
    </r>
    <r>
      <rPr>
        <i/>
        <sz val="11"/>
        <color theme="1"/>
        <rFont val="Segoe UI"/>
        <family val="2"/>
      </rPr>
      <t>(custom hire)</t>
    </r>
  </si>
  <si>
    <t>foot</t>
  </si>
  <si>
    <t xml:space="preserve">    Elderberry cuttings </t>
  </si>
  <si>
    <r>
      <t xml:space="preserve">  Machinery</t>
    </r>
    <r>
      <rPr>
        <i/>
        <sz val="11"/>
        <color theme="1"/>
        <rFont val="Segoe UI"/>
        <family val="2"/>
      </rPr>
      <t xml:space="preserve"> (utility task vehicle) </t>
    </r>
  </si>
  <si>
    <t>Developed by:</t>
  </si>
  <si>
    <t>University of Missouri Extension</t>
  </si>
  <si>
    <t>This worksheet is for educational purposes only and the user assumes all risks associated with its use.</t>
  </si>
  <si>
    <t>Ryan Milhollin and Patrick Byers</t>
  </si>
  <si>
    <t>Missouri Elderberry Enterprise Budget</t>
  </si>
  <si>
    <t>Created: 10/2024</t>
  </si>
  <si>
    <t>Develop a customized enterprise budget for growing elderberries by changing assumptions to fit your farming situation. Use the shaded boxes in budget worksheet to change inputs or prices.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</si>
</sst>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rgb="FFF1B82D"/>
      <name val="Segoe UI"/>
      <family val="2"/>
    </font>
    <font>
      <i/>
      <sz val="10"/>
      <color theme="1"/>
      <name val="Segoe UI"/>
      <family val="2"/>
    </font>
    <font>
      <sz val="9"/>
      <color theme="1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i/>
      <sz val="9"/>
      <name val="Segoe UI"/>
      <family val="2"/>
    </font>
    <font>
      <sz val="11"/>
      <color theme="0"/>
      <name val="Segoe UI"/>
      <family val="2"/>
    </font>
    <font>
      <b/>
      <u/>
      <sz val="11"/>
      <name val="Segoe UI"/>
      <family val="2"/>
    </font>
    <font>
      <b/>
      <sz val="11"/>
      <color rgb="FF3F3F3F"/>
      <name val="Calibri"/>
      <family val="2"/>
      <scheme val="minor"/>
    </font>
    <font>
      <b/>
      <sz val="14"/>
      <color rgb="FFF1B82D"/>
      <name val="Segoe UI Black"/>
      <family val="2"/>
    </font>
    <font>
      <b/>
      <sz val="10"/>
      <color rgb="FF3F3F3F"/>
      <name val="Segoe UI"/>
      <family val="2"/>
    </font>
    <font>
      <b/>
      <sz val="11"/>
      <color rgb="FF3F3F3F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4" borderId="28" applyNumberFormat="0" applyAlignment="0" applyProtection="0"/>
  </cellStyleXfs>
  <cellXfs count="116">
    <xf numFmtId="0" fontId="0" fillId="0" borderId="0" xfId="0"/>
    <xf numFmtId="0" fontId="3" fillId="0" borderId="0" xfId="0" applyFont="1"/>
    <xf numFmtId="38" fontId="3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165" fontId="3" fillId="3" borderId="0" xfId="0" applyNumberFormat="1" applyFont="1" applyFill="1" applyProtection="1">
      <protection locked="0"/>
    </xf>
    <xf numFmtId="38" fontId="3" fillId="3" borderId="4" xfId="0" applyNumberFormat="1" applyFont="1" applyFill="1" applyBorder="1" applyProtection="1">
      <protection locked="0"/>
    </xf>
    <xf numFmtId="0" fontId="4" fillId="0" borderId="0" xfId="0" applyFont="1"/>
    <xf numFmtId="2" fontId="3" fillId="3" borderId="8" xfId="0" applyNumberFormat="1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4"/>
    </xf>
    <xf numFmtId="0" fontId="15" fillId="5" borderId="0" xfId="2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3" fillId="0" borderId="4" xfId="0" applyFont="1" applyBorder="1"/>
    <xf numFmtId="0" fontId="2" fillId="0" borderId="18" xfId="0" applyFont="1" applyBorder="1"/>
    <xf numFmtId="0" fontId="2" fillId="0" borderId="1" xfId="0" applyFont="1" applyBorder="1"/>
    <xf numFmtId="0" fontId="2" fillId="0" borderId="25" xfId="0" applyFont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0" xfId="0" applyFont="1" applyBorder="1"/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4" xfId="0" applyFont="1" applyBorder="1"/>
    <xf numFmtId="0" fontId="7" fillId="0" borderId="0" xfId="0" applyFont="1"/>
    <xf numFmtId="4" fontId="3" fillId="0" borderId="0" xfId="0" applyNumberFormat="1" applyFont="1"/>
    <xf numFmtId="4" fontId="3" fillId="0" borderId="8" xfId="0" applyNumberFormat="1" applyFont="1" applyBorder="1"/>
    <xf numFmtId="4" fontId="3" fillId="0" borderId="21" xfId="0" applyNumberFormat="1" applyFont="1" applyBorder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wrapText="1"/>
    </xf>
    <xf numFmtId="40" fontId="3" fillId="0" borderId="0" xfId="0" applyNumberFormat="1" applyFont="1"/>
    <xf numFmtId="4" fontId="3" fillId="0" borderId="9" xfId="0" applyNumberFormat="1" applyFont="1" applyBorder="1"/>
    <xf numFmtId="4" fontId="3" fillId="0" borderId="22" xfId="0" applyNumberFormat="1" applyFont="1" applyBorder="1"/>
    <xf numFmtId="0" fontId="4" fillId="0" borderId="14" xfId="0" applyFont="1" applyBorder="1" applyAlignment="1">
      <alignment horizontal="right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Alignment="1">
      <alignment horizontal="right"/>
    </xf>
    <xf numFmtId="4" fontId="4" fillId="0" borderId="8" xfId="0" applyNumberFormat="1" applyFont="1" applyBorder="1"/>
    <xf numFmtId="4" fontId="4" fillId="0" borderId="21" xfId="0" applyNumberFormat="1" applyFont="1" applyBorder="1"/>
    <xf numFmtId="0" fontId="3" fillId="0" borderId="21" xfId="0" applyFont="1" applyBorder="1"/>
    <xf numFmtId="40" fontId="3" fillId="0" borderId="4" xfId="0" applyNumberFormat="1" applyFont="1" applyBorder="1"/>
    <xf numFmtId="0" fontId="3" fillId="0" borderId="0" xfId="0" applyFont="1" applyAlignment="1">
      <alignment horizontal="left"/>
    </xf>
    <xf numFmtId="38" fontId="3" fillId="0" borderId="0" xfId="0" applyNumberFormat="1" applyFont="1"/>
    <xf numFmtId="165" fontId="3" fillId="0" borderId="0" xfId="0" applyNumberFormat="1" applyFont="1"/>
    <xf numFmtId="0" fontId="7" fillId="0" borderId="8" xfId="0" applyFont="1" applyBorder="1"/>
    <xf numFmtId="2" fontId="3" fillId="0" borderId="0" xfId="0" applyNumberFormat="1" applyFont="1"/>
    <xf numFmtId="164" fontId="3" fillId="0" borderId="0" xfId="0" applyNumberFormat="1" applyFont="1"/>
    <xf numFmtId="4" fontId="3" fillId="0" borderId="7" xfId="0" applyNumberFormat="1" applyFont="1" applyBorder="1"/>
    <xf numFmtId="2" fontId="3" fillId="0" borderId="8" xfId="0" applyNumberFormat="1" applyFont="1" applyBorder="1"/>
    <xf numFmtId="1" fontId="3" fillId="0" borderId="7" xfId="0" applyNumberFormat="1" applyFont="1" applyBorder="1"/>
    <xf numFmtId="9" fontId="7" fillId="0" borderId="0" xfId="0" applyNumberFormat="1" applyFont="1" applyAlignment="1">
      <alignment horizontal="left"/>
    </xf>
    <xf numFmtId="9" fontId="3" fillId="0" borderId="7" xfId="0" applyNumberFormat="1" applyFont="1" applyBorder="1"/>
    <xf numFmtId="2" fontId="11" fillId="0" borderId="0" xfId="0" applyNumberFormat="1" applyFont="1"/>
    <xf numFmtId="3" fontId="3" fillId="0" borderId="0" xfId="0" applyNumberFormat="1" applyFont="1"/>
    <xf numFmtId="3" fontId="3" fillId="0" borderId="7" xfId="0" applyNumberFormat="1" applyFont="1" applyBorder="1"/>
    <xf numFmtId="165" fontId="3" fillId="0" borderId="0" xfId="1" applyNumberFormat="1" applyFont="1" applyFill="1" applyBorder="1" applyProtection="1"/>
    <xf numFmtId="40" fontId="4" fillId="0" borderId="14" xfId="0" applyNumberFormat="1" applyFont="1" applyBorder="1" applyAlignment="1">
      <alignment horizontal="right"/>
    </xf>
    <xf numFmtId="165" fontId="3" fillId="0" borderId="8" xfId="1" applyNumberFormat="1" applyFont="1" applyFill="1" applyBorder="1" applyProtection="1"/>
    <xf numFmtId="0" fontId="4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4" xfId="0" applyNumberFormat="1" applyFont="1" applyBorder="1"/>
    <xf numFmtId="0" fontId="4" fillId="0" borderId="21" xfId="0" applyFont="1" applyBorder="1" applyAlignment="1">
      <alignment horizontal="center" wrapText="1"/>
    </xf>
    <xf numFmtId="0" fontId="4" fillId="0" borderId="26" xfId="0" applyFont="1" applyBorder="1" applyAlignment="1">
      <alignment horizontal="right"/>
    </xf>
    <xf numFmtId="0" fontId="3" fillId="0" borderId="9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" xfId="0" applyFont="1" applyBorder="1"/>
    <xf numFmtId="4" fontId="4" fillId="0" borderId="25" xfId="0" applyNumberFormat="1" applyFont="1" applyBorder="1"/>
    <xf numFmtId="4" fontId="4" fillId="0" borderId="27" xfId="0" applyNumberFormat="1" applyFont="1" applyBorder="1"/>
    <xf numFmtId="0" fontId="4" fillId="0" borderId="23" xfId="0" applyFont="1" applyBorder="1" applyAlignment="1">
      <alignment horizontal="right"/>
    </xf>
    <xf numFmtId="0" fontId="3" fillId="0" borderId="3" xfId="0" applyFont="1" applyBorder="1"/>
    <xf numFmtId="0" fontId="3" fillId="0" borderId="10" xfId="0" applyFont="1" applyBorder="1"/>
    <xf numFmtId="4" fontId="4" fillId="0" borderId="11" xfId="0" applyNumberFormat="1" applyFont="1" applyBorder="1"/>
    <xf numFmtId="0" fontId="4" fillId="0" borderId="10" xfId="0" applyFont="1" applyBorder="1"/>
    <xf numFmtId="0" fontId="4" fillId="0" borderId="3" xfId="0" applyFont="1" applyBorder="1"/>
    <xf numFmtId="4" fontId="4" fillId="0" borderId="24" xfId="0" applyNumberFormat="1" applyFont="1" applyBorder="1"/>
    <xf numFmtId="4" fontId="3" fillId="3" borderId="8" xfId="0" applyNumberFormat="1" applyFont="1" applyFill="1" applyBorder="1" applyProtection="1">
      <protection locked="0"/>
    </xf>
    <xf numFmtId="3" fontId="3" fillId="3" borderId="0" xfId="0" applyNumberFormat="1" applyFont="1" applyFill="1" applyProtection="1">
      <protection locked="0"/>
    </xf>
    <xf numFmtId="1" fontId="3" fillId="3" borderId="7" xfId="0" applyNumberFormat="1" applyFont="1" applyFill="1" applyBorder="1" applyProtection="1">
      <protection locked="0"/>
    </xf>
    <xf numFmtId="9" fontId="3" fillId="3" borderId="8" xfId="1" applyFont="1" applyFill="1" applyBorder="1" applyProtection="1">
      <protection locked="0"/>
    </xf>
    <xf numFmtId="165" fontId="3" fillId="3" borderId="8" xfId="1" applyNumberFormat="1" applyFont="1" applyFill="1" applyBorder="1" applyProtection="1">
      <protection locked="0"/>
    </xf>
    <xf numFmtId="2" fontId="3" fillId="3" borderId="8" xfId="1" applyNumberFormat="1" applyFont="1" applyFill="1" applyBorder="1" applyProtection="1">
      <protection locked="0"/>
    </xf>
    <xf numFmtId="10" fontId="3" fillId="3" borderId="8" xfId="1" applyNumberFormat="1" applyFont="1" applyFill="1" applyBorder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5" fillId="2" borderId="20" xfId="0" applyFont="1" applyFill="1" applyBorder="1"/>
    <xf numFmtId="0" fontId="5" fillId="2" borderId="2" xfId="0" applyFont="1" applyFill="1" applyBorder="1"/>
    <xf numFmtId="0" fontId="5" fillId="2" borderId="19" xfId="0" applyFont="1" applyFill="1" applyBorder="1"/>
    <xf numFmtId="0" fontId="14" fillId="2" borderId="20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6" fillId="3" borderId="5" xfId="2" applyFont="1" applyFill="1" applyBorder="1" applyAlignment="1">
      <alignment horizontal="center"/>
    </xf>
    <xf numFmtId="0" fontId="16" fillId="3" borderId="2" xfId="2" applyFont="1" applyFill="1" applyBorder="1" applyAlignment="1">
      <alignment horizontal="center"/>
    </xf>
    <xf numFmtId="0" fontId="16" fillId="3" borderId="6" xfId="2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4267200</xdr:colOff>
      <xdr:row>3</xdr:row>
      <xdr:rowOff>187675</xdr:rowOff>
    </xdr:from>
    <xdr:ext cx="2292350" cy="717775"/>
    <xdr:pic>
      <xdr:nvPicPr>
        <xdr:cNvPr id="2" name="Picture 1">
          <a:extLst>
            <a:ext uri="{FF2B5EF4-FFF2-40B4-BE49-F238E27FC236}">
              <a16:creationId xmlns:a16="http://schemas.microsoft.com/office/drawing/2014/main" id="{D56418A5-1666-429D-9AE2-46EBFA3E7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863950"/>
          <a:ext cx="2292350" cy="717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CE2B-A61E-41A9-8755-B4AC49A6282B}">
  <dimension ref="A1:G15"/>
  <sheetViews>
    <sheetView showGridLines="0" tabSelected="1" workbookViewId="0">
      <selection activeCell="G13" sqref="G13"/>
    </sheetView>
  </sheetViews>
  <sheetFormatPr defaultColWidth="0" defaultRowHeight="0" customHeight="1" zeroHeight="1" x14ac:dyDescent="0.3"/>
  <cols>
    <col min="1" max="1" width="4.7109375" style="1" customWidth="1"/>
    <col min="2" max="2" width="5.28515625" style="1" customWidth="1"/>
    <col min="3" max="3" width="17.85546875" style="1" customWidth="1"/>
    <col min="4" max="4" width="84.85546875" style="1" customWidth="1"/>
    <col min="5" max="5" width="17.85546875" style="1" customWidth="1"/>
    <col min="6" max="6" width="5.28515625" style="1" customWidth="1"/>
    <col min="7" max="7" width="10.28515625" style="1" customWidth="1"/>
    <col min="8" max="16384" width="10.28515625" style="1" hidden="1"/>
  </cols>
  <sheetData>
    <row r="1" spans="2:6" ht="16.5" x14ac:dyDescent="0.3"/>
    <row r="2" spans="2:6" ht="20.25" x14ac:dyDescent="0.35">
      <c r="B2" s="10"/>
      <c r="C2" s="99" t="s">
        <v>99</v>
      </c>
      <c r="D2" s="100"/>
      <c r="E2" s="101"/>
      <c r="F2" s="11"/>
    </row>
    <row r="3" spans="2:6" ht="16.5" x14ac:dyDescent="0.3">
      <c r="C3" s="102" t="s">
        <v>100</v>
      </c>
      <c r="D3" s="102"/>
      <c r="E3" s="102"/>
    </row>
    <row r="4" spans="2:6" ht="16.5" x14ac:dyDescent="0.3">
      <c r="C4" s="103"/>
      <c r="D4" s="103"/>
      <c r="E4" s="103"/>
    </row>
    <row r="5" spans="2:6" ht="16.5" x14ac:dyDescent="0.3">
      <c r="D5" s="6" t="s">
        <v>95</v>
      </c>
    </row>
    <row r="6" spans="2:6" ht="16.5" x14ac:dyDescent="0.3">
      <c r="D6" s="6" t="s">
        <v>98</v>
      </c>
    </row>
    <row r="7" spans="2:6" ht="16.5" x14ac:dyDescent="0.3">
      <c r="D7" s="6" t="s">
        <v>96</v>
      </c>
    </row>
    <row r="8" spans="2:6" ht="16.5" x14ac:dyDescent="0.3">
      <c r="D8" s="13"/>
    </row>
    <row r="9" spans="2:6" ht="44.1" customHeight="1" x14ac:dyDescent="0.3">
      <c r="C9" s="104" t="s">
        <v>101</v>
      </c>
      <c r="D9" s="104"/>
      <c r="E9" s="104"/>
    </row>
    <row r="10" spans="2:6" ht="13.5" customHeight="1" x14ac:dyDescent="0.3">
      <c r="C10" s="105"/>
      <c r="D10" s="105"/>
      <c r="E10" s="105"/>
    </row>
    <row r="11" spans="2:6" ht="16.5" x14ac:dyDescent="0.3">
      <c r="C11" s="106" t="s">
        <v>97</v>
      </c>
      <c r="D11" s="107"/>
      <c r="E11" s="108"/>
    </row>
    <row r="12" spans="2:6" ht="16.5" x14ac:dyDescent="0.3">
      <c r="C12" s="14"/>
      <c r="D12" s="14"/>
      <c r="E12" s="14"/>
    </row>
    <row r="13" spans="2:6" ht="16.5" x14ac:dyDescent="0.3"/>
    <row r="14" spans="2:6" ht="20.25" x14ac:dyDescent="0.35">
      <c r="B14" s="10"/>
      <c r="C14" s="96"/>
      <c r="D14" s="97"/>
      <c r="E14" s="98"/>
      <c r="F14" s="11"/>
    </row>
    <row r="15" spans="2:6" ht="16.5" x14ac:dyDescent="0.3"/>
  </sheetData>
  <sheetProtection sheet="1" objects="1" scenarios="1" selectLockedCells="1" selectUnlockedCells="1"/>
  <mergeCells count="7">
    <mergeCell ref="C14:E14"/>
    <mergeCell ref="C2:E2"/>
    <mergeCell ref="C3:E3"/>
    <mergeCell ref="C4:E4"/>
    <mergeCell ref="C9:E9"/>
    <mergeCell ref="C10:E10"/>
    <mergeCell ref="C11:E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766-5483-41F9-BAE9-B4AA5C1DA5B3}">
  <dimension ref="B1:AE57"/>
  <sheetViews>
    <sheetView topLeftCell="K1" zoomScaleNormal="100" workbookViewId="0">
      <selection activeCell="AC31" sqref="AC31"/>
    </sheetView>
  </sheetViews>
  <sheetFormatPr defaultColWidth="9.140625" defaultRowHeight="16.5" x14ac:dyDescent="0.3"/>
  <cols>
    <col min="1" max="1" width="3.140625" style="1" customWidth="1"/>
    <col min="2" max="2" width="33.28515625" style="1" customWidth="1"/>
    <col min="3" max="3" width="12.28515625" style="1" customWidth="1"/>
    <col min="4" max="4" width="12.85546875" style="1" customWidth="1"/>
    <col min="5" max="19" width="11.7109375" style="1" customWidth="1"/>
    <col min="20" max="20" width="3.7109375" style="1" customWidth="1"/>
    <col min="21" max="21" width="35.7109375" style="1" customWidth="1"/>
    <col min="22" max="22" width="9.140625" style="1"/>
    <col min="23" max="23" width="11.7109375" style="1" customWidth="1"/>
    <col min="24" max="24" width="11" style="1" customWidth="1"/>
    <col min="25" max="25" width="15.42578125" style="1" customWidth="1"/>
    <col min="26" max="26" width="11.28515625" style="1" customWidth="1"/>
    <col min="27" max="27" width="11.7109375" style="1" customWidth="1"/>
    <col min="28" max="16384" width="9.140625" style="1"/>
  </cols>
  <sheetData>
    <row r="1" spans="2:31" ht="17.25" thickBot="1" x14ac:dyDescent="0.35">
      <c r="B1" s="15"/>
      <c r="C1" s="15"/>
      <c r="D1" s="15"/>
      <c r="E1" s="15"/>
      <c r="F1" s="15"/>
      <c r="G1" s="15"/>
    </row>
    <row r="2" spans="2:31" ht="20.25" x14ac:dyDescent="0.35">
      <c r="B2" s="109" t="s">
        <v>24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1"/>
      <c r="U2" s="16" t="s">
        <v>62</v>
      </c>
      <c r="V2" s="16"/>
      <c r="W2" s="16"/>
      <c r="X2" s="16"/>
      <c r="Y2" s="16"/>
      <c r="Z2" s="16"/>
      <c r="AA2" s="16"/>
    </row>
    <row r="3" spans="2:31" ht="15" customHeight="1" x14ac:dyDescent="0.3">
      <c r="B3" s="17"/>
      <c r="C3" s="18"/>
      <c r="D3" s="19"/>
      <c r="E3" s="112" t="s">
        <v>14</v>
      </c>
      <c r="F3" s="113"/>
      <c r="G3" s="114"/>
      <c r="H3" s="112" t="s">
        <v>15</v>
      </c>
      <c r="I3" s="113"/>
      <c r="J3" s="114"/>
      <c r="K3" s="112" t="s">
        <v>16</v>
      </c>
      <c r="L3" s="113"/>
      <c r="M3" s="114"/>
      <c r="N3" s="112" t="s">
        <v>17</v>
      </c>
      <c r="O3" s="113"/>
      <c r="P3" s="114"/>
      <c r="Q3" s="112" t="s">
        <v>18</v>
      </c>
      <c r="R3" s="113"/>
      <c r="S3" s="115"/>
      <c r="U3" s="20" t="s">
        <v>42</v>
      </c>
      <c r="V3" s="21" t="s">
        <v>25</v>
      </c>
      <c r="W3" s="21" t="s">
        <v>39</v>
      </c>
      <c r="X3" s="21" t="s">
        <v>43</v>
      </c>
      <c r="Y3" s="21" t="s">
        <v>44</v>
      </c>
      <c r="Z3" s="21" t="s">
        <v>45</v>
      </c>
      <c r="AA3" s="22" t="s">
        <v>41</v>
      </c>
    </row>
    <row r="4" spans="2:31" ht="16.5" customHeight="1" x14ac:dyDescent="0.3">
      <c r="B4" s="23" t="s">
        <v>11</v>
      </c>
      <c r="C4" s="24" t="s">
        <v>10</v>
      </c>
      <c r="D4" s="25" t="s">
        <v>22</v>
      </c>
      <c r="E4" s="26" t="s">
        <v>23</v>
      </c>
      <c r="F4" s="24" t="s">
        <v>22</v>
      </c>
      <c r="G4" s="25" t="s">
        <v>25</v>
      </c>
      <c r="H4" s="26" t="s">
        <v>23</v>
      </c>
      <c r="I4" s="24" t="s">
        <v>22</v>
      </c>
      <c r="J4" s="25" t="s">
        <v>25</v>
      </c>
      <c r="K4" s="26" t="s">
        <v>23</v>
      </c>
      <c r="L4" s="24" t="s">
        <v>22</v>
      </c>
      <c r="M4" s="25" t="s">
        <v>25</v>
      </c>
      <c r="N4" s="26" t="s">
        <v>23</v>
      </c>
      <c r="O4" s="24" t="s">
        <v>22</v>
      </c>
      <c r="P4" s="25" t="s">
        <v>25</v>
      </c>
      <c r="Q4" s="26" t="s">
        <v>23</v>
      </c>
      <c r="R4" s="24" t="s">
        <v>22</v>
      </c>
      <c r="S4" s="27" t="s">
        <v>25</v>
      </c>
      <c r="U4" s="28"/>
      <c r="V4" s="29" t="s">
        <v>46</v>
      </c>
      <c r="W4" s="30"/>
      <c r="X4" s="29" t="s">
        <v>47</v>
      </c>
      <c r="Y4" s="29"/>
      <c r="Z4" s="29"/>
      <c r="AA4" s="31" t="s">
        <v>61</v>
      </c>
    </row>
    <row r="5" spans="2:31" ht="16.5" customHeight="1" x14ac:dyDescent="0.3">
      <c r="B5" s="32" t="s">
        <v>38</v>
      </c>
      <c r="C5" s="33" t="s">
        <v>6</v>
      </c>
      <c r="D5" s="88">
        <v>3</v>
      </c>
      <c r="E5" s="9">
        <v>0</v>
      </c>
      <c r="F5" s="34">
        <f t="shared" ref="F5:F7" si="0">D5</f>
        <v>3</v>
      </c>
      <c r="G5" s="35">
        <f>E5*F5</f>
        <v>0</v>
      </c>
      <c r="H5" s="9">
        <v>1000</v>
      </c>
      <c r="I5" s="34">
        <f t="shared" ref="I5:I7" si="1">D5</f>
        <v>3</v>
      </c>
      <c r="J5" s="35">
        <f>H5*I5</f>
        <v>3000</v>
      </c>
      <c r="K5" s="9">
        <v>1800</v>
      </c>
      <c r="L5" s="34">
        <f t="shared" ref="L5:L7" si="2">D5</f>
        <v>3</v>
      </c>
      <c r="M5" s="35">
        <f>K5*L5</f>
        <v>5400</v>
      </c>
      <c r="N5" s="9">
        <v>4500</v>
      </c>
      <c r="O5" s="34">
        <f t="shared" ref="O5:O7" si="3">D5</f>
        <v>3</v>
      </c>
      <c r="P5" s="35">
        <f>N5*O5</f>
        <v>13500</v>
      </c>
      <c r="Q5" s="9">
        <v>6000</v>
      </c>
      <c r="R5" s="34">
        <f t="shared" ref="R5:R7" si="4">D5</f>
        <v>3</v>
      </c>
      <c r="S5" s="36">
        <f>Q5*R5</f>
        <v>18000</v>
      </c>
      <c r="U5" s="37" t="s">
        <v>55</v>
      </c>
      <c r="V5" s="38" t="s">
        <v>48</v>
      </c>
      <c r="W5" s="38" t="s">
        <v>49</v>
      </c>
      <c r="X5" s="38" t="s">
        <v>50</v>
      </c>
      <c r="Y5" s="38" t="s">
        <v>48</v>
      </c>
      <c r="Z5" s="38" t="s">
        <v>48</v>
      </c>
    </row>
    <row r="6" spans="2:31" ht="16.5" customHeight="1" x14ac:dyDescent="0.3">
      <c r="B6" s="32" t="s">
        <v>40</v>
      </c>
      <c r="C6" s="33" t="s">
        <v>6</v>
      </c>
      <c r="D6" s="88">
        <v>30</v>
      </c>
      <c r="E6" s="9">
        <v>0</v>
      </c>
      <c r="F6" s="34">
        <f t="shared" si="0"/>
        <v>30</v>
      </c>
      <c r="G6" s="35">
        <f>E6*F6</f>
        <v>0</v>
      </c>
      <c r="H6" s="9">
        <v>0</v>
      </c>
      <c r="I6" s="34">
        <f t="shared" si="1"/>
        <v>30</v>
      </c>
      <c r="J6" s="35">
        <f>H6*I6</f>
        <v>0</v>
      </c>
      <c r="K6" s="9">
        <v>0</v>
      </c>
      <c r="L6" s="34">
        <f t="shared" si="2"/>
        <v>30</v>
      </c>
      <c r="M6" s="35">
        <f>K6*L6</f>
        <v>0</v>
      </c>
      <c r="N6" s="9">
        <v>0</v>
      </c>
      <c r="O6" s="34">
        <f t="shared" si="3"/>
        <v>30</v>
      </c>
      <c r="P6" s="35">
        <f>N6*O6</f>
        <v>0</v>
      </c>
      <c r="Q6" s="89">
        <v>0</v>
      </c>
      <c r="R6" s="34">
        <f t="shared" si="4"/>
        <v>30</v>
      </c>
      <c r="S6" s="36">
        <f>Q6*R6</f>
        <v>0</v>
      </c>
      <c r="U6" s="95" t="s">
        <v>54</v>
      </c>
      <c r="V6" s="2">
        <v>3200</v>
      </c>
      <c r="W6" s="3">
        <v>15</v>
      </c>
      <c r="X6" s="4">
        <v>0</v>
      </c>
      <c r="Y6" s="39">
        <f>IF(V6&gt;0,(V6-(V6*X6))/W6,"")</f>
        <v>213.33333333333334</v>
      </c>
      <c r="Z6" s="39">
        <f>IF(V6&gt;0,((V6+V6*X6)/2)*$D$45,"")</f>
        <v>115.99999999999999</v>
      </c>
      <c r="AA6" s="39">
        <f>(V6+(V6*X6))/2</f>
        <v>1600</v>
      </c>
    </row>
    <row r="7" spans="2:31" ht="16.5" customHeight="1" x14ac:dyDescent="0.3">
      <c r="B7" s="32" t="s">
        <v>20</v>
      </c>
      <c r="C7" s="33" t="s">
        <v>3</v>
      </c>
      <c r="D7" s="88">
        <v>2.5</v>
      </c>
      <c r="E7" s="9">
        <v>0</v>
      </c>
      <c r="F7" s="34">
        <f t="shared" si="0"/>
        <v>2.5</v>
      </c>
      <c r="G7" s="35">
        <f>E7*F7</f>
        <v>0</v>
      </c>
      <c r="H7" s="9">
        <v>0</v>
      </c>
      <c r="I7" s="34">
        <f t="shared" si="1"/>
        <v>2.5</v>
      </c>
      <c r="J7" s="35">
        <f>H7*I7</f>
        <v>0</v>
      </c>
      <c r="K7" s="9">
        <v>0</v>
      </c>
      <c r="L7" s="34">
        <f t="shared" si="2"/>
        <v>2.5</v>
      </c>
      <c r="M7" s="35">
        <f>K7*L7</f>
        <v>0</v>
      </c>
      <c r="N7" s="9">
        <v>0</v>
      </c>
      <c r="O7" s="34">
        <f t="shared" si="3"/>
        <v>2.5</v>
      </c>
      <c r="P7" s="35">
        <f>N7*O7</f>
        <v>0</v>
      </c>
      <c r="Q7" s="89">
        <v>1000</v>
      </c>
      <c r="R7" s="34">
        <f t="shared" si="4"/>
        <v>2.5</v>
      </c>
      <c r="S7" s="36">
        <f>Q7*R7</f>
        <v>2500</v>
      </c>
      <c r="U7" s="95" t="s">
        <v>53</v>
      </c>
      <c r="V7" s="2">
        <v>1000</v>
      </c>
      <c r="W7" s="3">
        <v>25</v>
      </c>
      <c r="X7" s="4">
        <v>0</v>
      </c>
      <c r="Y7" s="39">
        <f>IF(V7&gt;0,(V7-(V7*X7))/W7,"")</f>
        <v>40</v>
      </c>
      <c r="Z7" s="39">
        <f>IF(V7&gt;0,((V7+V7*X7)/2)*$D$45,"")</f>
        <v>36.25</v>
      </c>
      <c r="AA7" s="39">
        <f t="shared" ref="AA7:AA10" si="5">(V7+(V7*X7))/2</f>
        <v>500</v>
      </c>
    </row>
    <row r="8" spans="2:31" ht="16.5" customHeight="1" x14ac:dyDescent="0.3">
      <c r="B8" s="32" t="s">
        <v>12</v>
      </c>
      <c r="D8" s="88">
        <v>0</v>
      </c>
      <c r="E8" s="9">
        <v>0</v>
      </c>
      <c r="F8" s="34">
        <f>D8</f>
        <v>0</v>
      </c>
      <c r="G8" s="40">
        <f>E8*F8</f>
        <v>0</v>
      </c>
      <c r="H8" s="9">
        <v>0</v>
      </c>
      <c r="I8" s="34">
        <f>D8</f>
        <v>0</v>
      </c>
      <c r="J8" s="40">
        <f>H8*I8</f>
        <v>0</v>
      </c>
      <c r="K8" s="9">
        <v>0</v>
      </c>
      <c r="L8" s="34">
        <f>D8</f>
        <v>0</v>
      </c>
      <c r="M8" s="40">
        <f>K8*L8</f>
        <v>0</v>
      </c>
      <c r="N8" s="9">
        <v>0</v>
      </c>
      <c r="O8" s="34">
        <f>D8</f>
        <v>0</v>
      </c>
      <c r="P8" s="40">
        <f>N8*O8</f>
        <v>0</v>
      </c>
      <c r="Q8" s="9">
        <v>0</v>
      </c>
      <c r="R8" s="34">
        <f>D8</f>
        <v>0</v>
      </c>
      <c r="S8" s="41">
        <f>Q8*R8</f>
        <v>0</v>
      </c>
      <c r="U8" s="95" t="s">
        <v>52</v>
      </c>
      <c r="V8" s="2">
        <v>2000</v>
      </c>
      <c r="W8" s="3">
        <v>25</v>
      </c>
      <c r="X8" s="4">
        <v>0</v>
      </c>
      <c r="Y8" s="39">
        <f>IF(V8&gt;0,(V8-(V8*X8))/W8,"")</f>
        <v>80</v>
      </c>
      <c r="Z8" s="39">
        <f>IF(V8&gt;0,((V8+V8*X8)/2)*$D$45,"")</f>
        <v>72.5</v>
      </c>
      <c r="AA8" s="39">
        <f t="shared" si="5"/>
        <v>1000</v>
      </c>
    </row>
    <row r="9" spans="2:31" ht="16.5" customHeight="1" x14ac:dyDescent="0.3">
      <c r="B9" s="42" t="s">
        <v>13</v>
      </c>
      <c r="D9" s="43"/>
      <c r="E9" s="44"/>
      <c r="F9" s="45"/>
      <c r="G9" s="46">
        <f>G5</f>
        <v>0</v>
      </c>
      <c r="H9" s="44"/>
      <c r="J9" s="46">
        <f>J5</f>
        <v>3000</v>
      </c>
      <c r="K9" s="44"/>
      <c r="M9" s="46">
        <f>M5</f>
        <v>5400</v>
      </c>
      <c r="N9" s="44"/>
      <c r="P9" s="46">
        <f>P5</f>
        <v>13500</v>
      </c>
      <c r="Q9" s="44"/>
      <c r="S9" s="47">
        <f>S5</f>
        <v>18000</v>
      </c>
      <c r="U9" s="95" t="s">
        <v>51</v>
      </c>
      <c r="V9" s="2">
        <v>250</v>
      </c>
      <c r="W9" s="3">
        <v>7</v>
      </c>
      <c r="X9" s="4">
        <v>0</v>
      </c>
      <c r="Y9" s="39">
        <f>IF(V9&gt;0,(V9-(V9*X9))/W9,"")</f>
        <v>35.714285714285715</v>
      </c>
      <c r="Z9" s="39">
        <f>IF(V9&gt;0,((V9+V9*X9)/2)*$D$45,"")</f>
        <v>9.0625</v>
      </c>
      <c r="AA9" s="39">
        <f t="shared" si="5"/>
        <v>125</v>
      </c>
    </row>
    <row r="10" spans="2:31" ht="16.5" customHeight="1" x14ac:dyDescent="0.3">
      <c r="B10" s="32"/>
      <c r="D10" s="43"/>
      <c r="E10" s="44"/>
      <c r="G10" s="43"/>
      <c r="H10" s="44"/>
      <c r="J10" s="43"/>
      <c r="K10" s="44"/>
      <c r="M10" s="43"/>
      <c r="N10" s="44"/>
      <c r="P10" s="43"/>
      <c r="Q10" s="44"/>
      <c r="S10" s="48"/>
      <c r="U10" s="95"/>
      <c r="V10" s="5"/>
      <c r="W10" s="3"/>
      <c r="X10" s="4"/>
      <c r="Y10" s="49" t="str">
        <f>IF(V10&gt;0,(V10-(V10*X10))/W10,"")</f>
        <v/>
      </c>
      <c r="Z10" s="49" t="str">
        <f>IF(V10&gt;0,((V10+V10*X10)/2)*$D$45,"")</f>
        <v/>
      </c>
      <c r="AA10" s="49">
        <f t="shared" si="5"/>
        <v>0</v>
      </c>
    </row>
    <row r="11" spans="2:31" ht="16.5" customHeight="1" x14ac:dyDescent="0.3">
      <c r="B11" s="23" t="s">
        <v>26</v>
      </c>
      <c r="C11" s="24" t="s">
        <v>10</v>
      </c>
      <c r="D11" s="25" t="s">
        <v>22</v>
      </c>
      <c r="E11" s="26" t="s">
        <v>23</v>
      </c>
      <c r="F11" s="24" t="s">
        <v>22</v>
      </c>
      <c r="G11" s="25" t="s">
        <v>25</v>
      </c>
      <c r="H11" s="26" t="s">
        <v>23</v>
      </c>
      <c r="I11" s="24" t="s">
        <v>22</v>
      </c>
      <c r="J11" s="25" t="s">
        <v>25</v>
      </c>
      <c r="K11" s="26" t="s">
        <v>23</v>
      </c>
      <c r="L11" s="24" t="s">
        <v>22</v>
      </c>
      <c r="M11" s="25" t="s">
        <v>25</v>
      </c>
      <c r="N11" s="26" t="s">
        <v>23</v>
      </c>
      <c r="O11" s="24" t="s">
        <v>22</v>
      </c>
      <c r="P11" s="25" t="s">
        <v>25</v>
      </c>
      <c r="Q11" s="26" t="s">
        <v>23</v>
      </c>
      <c r="R11" s="24" t="s">
        <v>22</v>
      </c>
      <c r="S11" s="27" t="s">
        <v>25</v>
      </c>
      <c r="U11" s="50"/>
      <c r="V11" s="51">
        <f>SUM(V6:V10)</f>
        <v>6450</v>
      </c>
      <c r="X11" s="52"/>
      <c r="Y11" s="39">
        <f>SUM(Y6:Y10)</f>
        <v>369.04761904761909</v>
      </c>
      <c r="Z11" s="39">
        <f>SUM(Z6:Z10)</f>
        <v>233.8125</v>
      </c>
      <c r="AA11" s="39">
        <f>SUM(AA6:AA10)</f>
        <v>3225</v>
      </c>
    </row>
    <row r="12" spans="2:31" ht="16.5" customHeight="1" x14ac:dyDescent="0.3">
      <c r="B12" s="32" t="s">
        <v>58</v>
      </c>
      <c r="C12" s="33"/>
      <c r="D12" s="53"/>
      <c r="E12" s="44"/>
      <c r="G12" s="35"/>
      <c r="H12" s="44"/>
      <c r="I12" s="54"/>
      <c r="J12" s="35"/>
      <c r="K12" s="44"/>
      <c r="L12" s="54"/>
      <c r="M12" s="35"/>
      <c r="N12" s="44"/>
      <c r="O12" s="54"/>
      <c r="P12" s="35"/>
      <c r="Q12" s="44"/>
      <c r="R12" s="54"/>
      <c r="S12" s="36"/>
      <c r="U12" s="37" t="s">
        <v>56</v>
      </c>
      <c r="V12" s="51"/>
      <c r="X12" s="52"/>
      <c r="Y12" s="39"/>
      <c r="Z12" s="39"/>
      <c r="AB12" s="55"/>
      <c r="AE12" s="55"/>
    </row>
    <row r="13" spans="2:31" ht="16.5" customHeight="1" x14ac:dyDescent="0.3">
      <c r="B13" s="32" t="s">
        <v>4</v>
      </c>
      <c r="C13" s="33" t="s">
        <v>3</v>
      </c>
      <c r="D13" s="7">
        <v>25</v>
      </c>
      <c r="E13" s="8">
        <v>1</v>
      </c>
      <c r="F13" s="54">
        <f>$D13</f>
        <v>25</v>
      </c>
      <c r="G13" s="35">
        <f>E13*F13</f>
        <v>25</v>
      </c>
      <c r="H13" s="44"/>
      <c r="I13" s="54"/>
      <c r="J13" s="35"/>
      <c r="K13" s="44"/>
      <c r="L13" s="54"/>
      <c r="M13" s="35"/>
      <c r="N13" s="44"/>
      <c r="O13" s="54"/>
      <c r="P13" s="35"/>
      <c r="Q13" s="44"/>
      <c r="R13" s="54"/>
      <c r="S13" s="36"/>
      <c r="U13" s="95" t="s">
        <v>70</v>
      </c>
      <c r="V13" s="2">
        <v>8000</v>
      </c>
      <c r="W13" s="3">
        <v>10</v>
      </c>
      <c r="X13" s="4">
        <v>0</v>
      </c>
      <c r="Y13" s="39">
        <f>IF(V13&gt;0,(V13-(V13*X13))/W13,"")</f>
        <v>800</v>
      </c>
      <c r="Z13" s="39">
        <f>IF(V13&gt;0,((V13+V13*X13)/2)*$D$45,"")</f>
        <v>290</v>
      </c>
      <c r="AA13" s="39">
        <f>(V13+(V13*X13))/2</f>
        <v>4000</v>
      </c>
      <c r="AB13" s="55"/>
      <c r="AE13" s="55"/>
    </row>
    <row r="14" spans="2:31" x14ac:dyDescent="0.3">
      <c r="B14" s="32" t="s">
        <v>82</v>
      </c>
      <c r="C14" s="33" t="s">
        <v>83</v>
      </c>
      <c r="D14" s="7">
        <v>32</v>
      </c>
      <c r="E14" s="8">
        <v>8</v>
      </c>
      <c r="F14" s="54">
        <f t="shared" ref="F14:F16" si="6">$D14</f>
        <v>32</v>
      </c>
      <c r="G14" s="35">
        <f>E14*F14</f>
        <v>256</v>
      </c>
      <c r="H14" s="44"/>
      <c r="I14" s="54"/>
      <c r="J14" s="35"/>
      <c r="K14" s="44"/>
      <c r="L14" s="54"/>
      <c r="M14" s="35"/>
      <c r="N14" s="44"/>
      <c r="O14" s="54"/>
      <c r="P14" s="35"/>
      <c r="Q14" s="44"/>
      <c r="R14" s="54"/>
      <c r="S14" s="36"/>
      <c r="U14" s="95" t="s">
        <v>72</v>
      </c>
      <c r="V14" s="2">
        <v>2500</v>
      </c>
      <c r="W14" s="3">
        <v>15</v>
      </c>
      <c r="X14" s="4">
        <v>0</v>
      </c>
      <c r="Y14" s="39">
        <f>IF(V14&gt;0,(V14-(V14*X14))/W14,"")</f>
        <v>166.66666666666666</v>
      </c>
      <c r="Z14" s="39">
        <f>IF(V14&gt;0,((V14+V14*X14)/2)*$D$45,"")</f>
        <v>90.625</v>
      </c>
      <c r="AA14" s="39">
        <f>(V14+(V14*X14))/2</f>
        <v>1250</v>
      </c>
    </row>
    <row r="15" spans="2:31" x14ac:dyDescent="0.3">
      <c r="B15" s="32" t="s">
        <v>57</v>
      </c>
      <c r="C15" s="33" t="s">
        <v>68</v>
      </c>
      <c r="D15" s="7">
        <v>30</v>
      </c>
      <c r="E15" s="8">
        <v>0.5</v>
      </c>
      <c r="F15" s="54">
        <f t="shared" si="6"/>
        <v>30</v>
      </c>
      <c r="G15" s="35">
        <f t="shared" ref="G15:G16" si="7">E15*F15</f>
        <v>15</v>
      </c>
      <c r="H15" s="44"/>
      <c r="I15" s="54"/>
      <c r="J15" s="35"/>
      <c r="K15" s="44"/>
      <c r="L15" s="54"/>
      <c r="M15" s="35"/>
      <c r="N15" s="44"/>
      <c r="O15" s="54"/>
      <c r="P15" s="35"/>
      <c r="Q15" s="44"/>
      <c r="R15" s="54"/>
      <c r="S15" s="36"/>
      <c r="U15" s="95" t="s">
        <v>51</v>
      </c>
      <c r="V15" s="2">
        <v>500</v>
      </c>
      <c r="W15" s="3">
        <v>7</v>
      </c>
      <c r="X15" s="4">
        <v>0</v>
      </c>
      <c r="Y15" s="39">
        <f>IF(V15&gt;0,(V15-(V15*X15))/W15,"")</f>
        <v>71.428571428571431</v>
      </c>
      <c r="Z15" s="39">
        <f>IF(V15&gt;0,((V15+V15*X15)/2)*$D$45,"")</f>
        <v>18.125</v>
      </c>
      <c r="AA15" s="39">
        <f>(V15+(V15*X15))/2</f>
        <v>250</v>
      </c>
    </row>
    <row r="16" spans="2:31" x14ac:dyDescent="0.3">
      <c r="B16" s="32" t="s">
        <v>9</v>
      </c>
      <c r="C16" s="33" t="s">
        <v>8</v>
      </c>
      <c r="D16" s="7">
        <v>40</v>
      </c>
      <c r="E16" s="8">
        <v>0</v>
      </c>
      <c r="F16" s="54">
        <f t="shared" si="6"/>
        <v>40</v>
      </c>
      <c r="G16" s="35">
        <f t="shared" si="7"/>
        <v>0</v>
      </c>
      <c r="H16" s="44"/>
      <c r="I16" s="54"/>
      <c r="J16" s="35"/>
      <c r="K16" s="44"/>
      <c r="L16" s="54"/>
      <c r="M16" s="35"/>
      <c r="N16" s="44"/>
      <c r="O16" s="54"/>
      <c r="P16" s="35"/>
      <c r="Q16" s="44"/>
      <c r="R16" s="54"/>
      <c r="S16" s="36"/>
      <c r="U16" s="95"/>
      <c r="V16" s="5"/>
      <c r="W16" s="3"/>
      <c r="X16" s="4"/>
      <c r="Y16" s="49" t="str">
        <f>IF(V16&gt;0,(V16-(V16*X16))/W16,"")</f>
        <v/>
      </c>
      <c r="Z16" s="49" t="str">
        <f>IF(V16&gt;0,((V16+V16*X16)/2)*$D$45,"")</f>
        <v/>
      </c>
      <c r="AA16" s="49">
        <f>(V16+(V16*X16))/2</f>
        <v>0</v>
      </c>
    </row>
    <row r="17" spans="2:27" x14ac:dyDescent="0.3">
      <c r="B17" s="32" t="s">
        <v>79</v>
      </c>
      <c r="C17" s="33" t="s">
        <v>92</v>
      </c>
      <c r="D17" s="7">
        <v>0.33</v>
      </c>
      <c r="E17" s="9">
        <v>3650</v>
      </c>
      <c r="F17" s="54">
        <f>D17</f>
        <v>0.33</v>
      </c>
      <c r="G17" s="35">
        <f>E17*F17</f>
        <v>1204.5</v>
      </c>
      <c r="H17" s="56"/>
      <c r="I17" s="54"/>
      <c r="J17" s="35"/>
      <c r="K17" s="44"/>
      <c r="L17" s="54"/>
      <c r="M17" s="35"/>
      <c r="N17" s="44"/>
      <c r="O17" s="54"/>
      <c r="P17" s="35"/>
      <c r="Q17" s="44"/>
      <c r="R17" s="54"/>
      <c r="S17" s="36"/>
      <c r="U17" s="12" t="s">
        <v>25</v>
      </c>
      <c r="V17" s="51">
        <f>SUM(V13:V16)</f>
        <v>11000</v>
      </c>
      <c r="Y17" s="39">
        <f>SUM(Y13:Y16)</f>
        <v>1038.0952380952381</v>
      </c>
      <c r="Z17" s="39">
        <f>SUM(Z13:Z16)</f>
        <v>398.75</v>
      </c>
      <c r="AA17" s="39">
        <f>SUM(AA13:AA16)</f>
        <v>5500</v>
      </c>
    </row>
    <row r="18" spans="2:27" x14ac:dyDescent="0.3">
      <c r="B18" s="32" t="s">
        <v>93</v>
      </c>
      <c r="C18" s="33" t="s">
        <v>3</v>
      </c>
      <c r="D18" s="7">
        <v>2.5</v>
      </c>
      <c r="E18" s="8">
        <v>908</v>
      </c>
      <c r="F18" s="54">
        <f>D18</f>
        <v>2.5</v>
      </c>
      <c r="G18" s="35">
        <f t="shared" ref="G18:G19" si="8">E18*F18</f>
        <v>2270</v>
      </c>
      <c r="H18" s="44"/>
      <c r="I18" s="54"/>
      <c r="J18" s="35"/>
      <c r="K18" s="44"/>
      <c r="L18" s="54"/>
      <c r="M18" s="35"/>
      <c r="N18" s="44"/>
      <c r="O18" s="54"/>
      <c r="P18" s="35"/>
      <c r="Q18" s="44"/>
      <c r="R18" s="54"/>
      <c r="S18" s="36"/>
      <c r="U18" s="12"/>
      <c r="V18" s="51"/>
      <c r="Y18" s="39"/>
      <c r="Z18" s="39"/>
      <c r="AA18" s="39"/>
    </row>
    <row r="19" spans="2:27" x14ac:dyDescent="0.3">
      <c r="B19" s="32" t="s">
        <v>91</v>
      </c>
      <c r="C19" s="33" t="s">
        <v>83</v>
      </c>
      <c r="D19" s="7">
        <v>32</v>
      </c>
      <c r="E19" s="8">
        <v>12</v>
      </c>
      <c r="F19" s="54">
        <f>D19</f>
        <v>32</v>
      </c>
      <c r="G19" s="35">
        <f t="shared" si="8"/>
        <v>384</v>
      </c>
      <c r="H19" s="44"/>
      <c r="I19" s="54"/>
      <c r="J19" s="35"/>
      <c r="K19" s="44"/>
      <c r="L19" s="54"/>
      <c r="M19" s="35"/>
      <c r="N19" s="44"/>
      <c r="O19" s="54"/>
      <c r="P19" s="35"/>
      <c r="Q19" s="44"/>
      <c r="R19" s="54"/>
      <c r="S19" s="36"/>
      <c r="U19" s="37" t="s">
        <v>65</v>
      </c>
      <c r="V19" s="51"/>
      <c r="X19" s="52"/>
      <c r="Y19" s="39"/>
      <c r="Z19" s="39"/>
    </row>
    <row r="20" spans="2:27" x14ac:dyDescent="0.3">
      <c r="B20" s="32" t="s">
        <v>86</v>
      </c>
      <c r="C20" s="33"/>
      <c r="D20" s="53"/>
      <c r="E20" s="44"/>
      <c r="G20" s="35"/>
      <c r="H20" s="44"/>
      <c r="J20" s="35"/>
      <c r="K20" s="44"/>
      <c r="M20" s="35"/>
      <c r="N20" s="44"/>
      <c r="P20" s="35"/>
      <c r="Q20" s="44"/>
      <c r="S20" s="36"/>
      <c r="U20" s="95"/>
      <c r="V20" s="2"/>
      <c r="W20" s="3"/>
      <c r="X20" s="4"/>
      <c r="Y20" s="39" t="str">
        <f>IF(V20&gt;0,(V20-(V20*X20))/W20,"")</f>
        <v/>
      </c>
      <c r="Z20" s="39" t="str">
        <f>IF(V20&gt;0,((V20+V20*X20)/2)*$D$45,"")</f>
        <v/>
      </c>
      <c r="AA20" s="39">
        <f>(V20+(V20*X20))/2</f>
        <v>0</v>
      </c>
    </row>
    <row r="21" spans="2:27" x14ac:dyDescent="0.3">
      <c r="B21" s="32" t="s">
        <v>5</v>
      </c>
      <c r="C21" s="33" t="s">
        <v>6</v>
      </c>
      <c r="D21" s="7">
        <v>1.3</v>
      </c>
      <c r="E21" s="8">
        <v>50</v>
      </c>
      <c r="F21" s="54">
        <f>D21</f>
        <v>1.3</v>
      </c>
      <c r="G21" s="35">
        <f t="shared" ref="G21:G26" si="9">E21*F21</f>
        <v>65</v>
      </c>
      <c r="H21" s="8">
        <v>80</v>
      </c>
      <c r="I21" s="54">
        <f>D21</f>
        <v>1.3</v>
      </c>
      <c r="J21" s="35">
        <f t="shared" ref="J21:J24" si="10">H21*I21</f>
        <v>104</v>
      </c>
      <c r="K21" s="8">
        <v>80</v>
      </c>
      <c r="L21" s="54">
        <f>$D21</f>
        <v>1.3</v>
      </c>
      <c r="M21" s="35">
        <f t="shared" ref="M21:M24" si="11">K21*L21</f>
        <v>104</v>
      </c>
      <c r="N21" s="8">
        <v>80</v>
      </c>
      <c r="O21" s="54">
        <f>$D21</f>
        <v>1.3</v>
      </c>
      <c r="P21" s="35">
        <f t="shared" ref="P21:P24" si="12">N21*O21</f>
        <v>104</v>
      </c>
      <c r="Q21" s="8">
        <v>80</v>
      </c>
      <c r="R21" s="54">
        <f>$D21</f>
        <v>1.3</v>
      </c>
      <c r="S21" s="36">
        <f t="shared" ref="S21:S31" si="13">Q21*R21</f>
        <v>104</v>
      </c>
      <c r="U21" s="95"/>
      <c r="V21" s="5"/>
      <c r="W21" s="3"/>
      <c r="X21" s="4"/>
      <c r="Y21" s="49" t="str">
        <f>IF(V21&gt;0,(V21-(V21*X21))/W21,"")</f>
        <v/>
      </c>
      <c r="Z21" s="49" t="str">
        <f>IF(V21&gt;0,((V21+V21*X21)/2)*$D$45,"")</f>
        <v/>
      </c>
      <c r="AA21" s="49">
        <f>(V21+(V21*X21))/2</f>
        <v>0</v>
      </c>
    </row>
    <row r="22" spans="2:27" x14ac:dyDescent="0.3">
      <c r="B22" s="32" t="s">
        <v>73</v>
      </c>
      <c r="C22" s="33" t="s">
        <v>6</v>
      </c>
      <c r="D22" s="7">
        <v>0</v>
      </c>
      <c r="E22" s="8">
        <v>0</v>
      </c>
      <c r="F22" s="54">
        <f t="shared" ref="F22:F24" si="14">D22</f>
        <v>0</v>
      </c>
      <c r="G22" s="35">
        <f t="shared" si="9"/>
        <v>0</v>
      </c>
      <c r="H22" s="8">
        <v>0</v>
      </c>
      <c r="I22" s="54">
        <f t="shared" ref="I22:I24" si="15">D22</f>
        <v>0</v>
      </c>
      <c r="J22" s="35">
        <f t="shared" si="10"/>
        <v>0</v>
      </c>
      <c r="K22" s="8">
        <v>0</v>
      </c>
      <c r="L22" s="54">
        <f t="shared" ref="L22:L24" si="16">$D22</f>
        <v>0</v>
      </c>
      <c r="M22" s="35">
        <f t="shared" si="11"/>
        <v>0</v>
      </c>
      <c r="N22" s="8">
        <v>0</v>
      </c>
      <c r="O22" s="54">
        <f t="shared" ref="O22:O24" si="17">$D22</f>
        <v>0</v>
      </c>
      <c r="P22" s="35">
        <f t="shared" si="12"/>
        <v>0</v>
      </c>
      <c r="Q22" s="8">
        <v>0</v>
      </c>
      <c r="R22" s="54">
        <f t="shared" ref="R22:R24" si="18">$D22</f>
        <v>0</v>
      </c>
      <c r="S22" s="36">
        <f t="shared" si="13"/>
        <v>0</v>
      </c>
      <c r="U22" s="12" t="s">
        <v>25</v>
      </c>
      <c r="V22" s="51">
        <f>SUM(V20:V21)</f>
        <v>0</v>
      </c>
      <c r="Y22" s="39">
        <f>SUM(Y20:Y21)</f>
        <v>0</v>
      </c>
      <c r="Z22" s="39">
        <f>SUM(Z20:Z21)</f>
        <v>0</v>
      </c>
      <c r="AA22" s="39">
        <f>SUM(AA20:AA21)</f>
        <v>0</v>
      </c>
    </row>
    <row r="23" spans="2:27" x14ac:dyDescent="0.3">
      <c r="B23" s="32" t="s">
        <v>87</v>
      </c>
      <c r="C23" s="33"/>
      <c r="D23" s="57"/>
      <c r="E23" s="44"/>
      <c r="F23" s="54"/>
      <c r="G23" s="35"/>
      <c r="H23" s="44"/>
      <c r="I23" s="54"/>
      <c r="J23" s="35"/>
      <c r="K23" s="44"/>
      <c r="L23" s="54"/>
      <c r="M23" s="35"/>
      <c r="N23" s="44"/>
      <c r="O23" s="54"/>
      <c r="P23" s="35"/>
      <c r="Q23" s="44"/>
      <c r="R23" s="54"/>
      <c r="S23" s="36"/>
    </row>
    <row r="24" spans="2:27" x14ac:dyDescent="0.3">
      <c r="B24" s="32" t="s">
        <v>74</v>
      </c>
      <c r="C24" s="33" t="s">
        <v>75</v>
      </c>
      <c r="D24" s="7">
        <v>5</v>
      </c>
      <c r="E24" s="8">
        <v>1</v>
      </c>
      <c r="F24" s="54">
        <f t="shared" si="14"/>
        <v>5</v>
      </c>
      <c r="G24" s="35">
        <f t="shared" si="9"/>
        <v>5</v>
      </c>
      <c r="H24" s="8">
        <v>1</v>
      </c>
      <c r="I24" s="54">
        <f t="shared" si="15"/>
        <v>5</v>
      </c>
      <c r="J24" s="35">
        <f t="shared" si="10"/>
        <v>5</v>
      </c>
      <c r="K24" s="8">
        <v>1</v>
      </c>
      <c r="L24" s="54">
        <f t="shared" si="16"/>
        <v>5</v>
      </c>
      <c r="M24" s="35">
        <f t="shared" si="11"/>
        <v>5</v>
      </c>
      <c r="N24" s="8">
        <v>1</v>
      </c>
      <c r="O24" s="54">
        <f t="shared" si="17"/>
        <v>5</v>
      </c>
      <c r="P24" s="35">
        <f t="shared" si="12"/>
        <v>5</v>
      </c>
      <c r="Q24" s="8">
        <v>1</v>
      </c>
      <c r="R24" s="54">
        <f t="shared" si="18"/>
        <v>5</v>
      </c>
      <c r="S24" s="36">
        <f t="shared" si="13"/>
        <v>5</v>
      </c>
      <c r="U24" s="37" t="s">
        <v>66</v>
      </c>
      <c r="V24" s="51"/>
      <c r="X24" s="52"/>
      <c r="Y24" s="39"/>
      <c r="Z24" s="39"/>
    </row>
    <row r="25" spans="2:27" x14ac:dyDescent="0.3">
      <c r="B25" s="32" t="s">
        <v>76</v>
      </c>
      <c r="C25" s="33" t="s">
        <v>75</v>
      </c>
      <c r="D25" s="7">
        <v>5</v>
      </c>
      <c r="E25" s="8">
        <v>1</v>
      </c>
      <c r="F25" s="54">
        <f t="shared" ref="F25:F26" si="19">D25</f>
        <v>5</v>
      </c>
      <c r="G25" s="35">
        <f t="shared" si="9"/>
        <v>5</v>
      </c>
      <c r="H25" s="8">
        <v>1</v>
      </c>
      <c r="I25" s="54">
        <f t="shared" ref="I25:I26" si="20">D25</f>
        <v>5</v>
      </c>
      <c r="J25" s="35">
        <f t="shared" ref="J25:J26" si="21">H25*I25</f>
        <v>5</v>
      </c>
      <c r="K25" s="8">
        <v>1</v>
      </c>
      <c r="L25" s="54">
        <f t="shared" ref="L25:L26" si="22">$D25</f>
        <v>5</v>
      </c>
      <c r="M25" s="35">
        <f t="shared" ref="M25:M26" si="23">K25*L25</f>
        <v>5</v>
      </c>
      <c r="N25" s="8">
        <v>1</v>
      </c>
      <c r="O25" s="54">
        <f t="shared" ref="O25:O26" si="24">$D25</f>
        <v>5</v>
      </c>
      <c r="P25" s="35">
        <f>N25*O25</f>
        <v>5</v>
      </c>
      <c r="Q25" s="8">
        <v>1</v>
      </c>
      <c r="R25" s="54">
        <f t="shared" ref="R25:R26" si="25">$D25</f>
        <v>5</v>
      </c>
      <c r="S25" s="36">
        <f t="shared" si="13"/>
        <v>5</v>
      </c>
      <c r="U25" s="95" t="s">
        <v>81</v>
      </c>
      <c r="V25" s="2">
        <v>15000</v>
      </c>
      <c r="W25" s="3">
        <v>15</v>
      </c>
      <c r="X25" s="4">
        <v>0</v>
      </c>
      <c r="Y25" s="39">
        <f>IF(V25&gt;0,(V25-(V25*X25))/W25,"")</f>
        <v>1000</v>
      </c>
      <c r="Z25" s="39">
        <f>IF(V25&gt;0,((V25+V25*X25)/2)*$D$45,"")</f>
        <v>543.75</v>
      </c>
      <c r="AA25" s="39">
        <f>(V25+(V25*X25))/2</f>
        <v>7500</v>
      </c>
    </row>
    <row r="26" spans="2:27" x14ac:dyDescent="0.3">
      <c r="B26" s="32" t="s">
        <v>69</v>
      </c>
      <c r="C26" s="33" t="s">
        <v>77</v>
      </c>
      <c r="D26" s="7">
        <v>20</v>
      </c>
      <c r="E26" s="8">
        <v>6</v>
      </c>
      <c r="F26" s="54">
        <f t="shared" si="19"/>
        <v>20</v>
      </c>
      <c r="G26" s="35">
        <f t="shared" si="9"/>
        <v>120</v>
      </c>
      <c r="H26" s="8">
        <v>6</v>
      </c>
      <c r="I26" s="54">
        <f t="shared" si="20"/>
        <v>20</v>
      </c>
      <c r="J26" s="35">
        <f t="shared" si="21"/>
        <v>120</v>
      </c>
      <c r="K26" s="8">
        <v>6</v>
      </c>
      <c r="L26" s="54">
        <f t="shared" si="22"/>
        <v>20</v>
      </c>
      <c r="M26" s="35">
        <f t="shared" si="23"/>
        <v>120</v>
      </c>
      <c r="N26" s="8">
        <v>6</v>
      </c>
      <c r="O26" s="54">
        <f t="shared" si="24"/>
        <v>20</v>
      </c>
      <c r="P26" s="35">
        <f>N26*O26</f>
        <v>120</v>
      </c>
      <c r="Q26" s="8">
        <v>6</v>
      </c>
      <c r="R26" s="54">
        <f t="shared" si="25"/>
        <v>20</v>
      </c>
      <c r="S26" s="36">
        <f t="shared" si="13"/>
        <v>120</v>
      </c>
      <c r="U26" s="95"/>
      <c r="V26" s="5"/>
      <c r="W26" s="3"/>
      <c r="X26" s="4"/>
      <c r="Y26" s="49" t="str">
        <f>IF(V26&gt;0,(V26-(V26*X26))/W26,"")</f>
        <v/>
      </c>
      <c r="Z26" s="49" t="str">
        <f>IF(V26&gt;0,((V26+V26*X26)/2)*$D$45,"")</f>
        <v/>
      </c>
      <c r="AA26" s="49">
        <f>(V26+(V26*X26))/2</f>
        <v>0</v>
      </c>
    </row>
    <row r="27" spans="2:27" x14ac:dyDescent="0.3">
      <c r="B27" s="32" t="s">
        <v>0</v>
      </c>
      <c r="C27" s="33"/>
      <c r="D27" s="53"/>
      <c r="E27" s="44"/>
      <c r="G27" s="35"/>
      <c r="H27" s="44"/>
      <c r="J27" s="35"/>
      <c r="K27" s="44"/>
      <c r="M27" s="35"/>
      <c r="N27" s="44"/>
      <c r="P27" s="35"/>
      <c r="Q27" s="44"/>
      <c r="R27" s="54"/>
      <c r="S27" s="36"/>
      <c r="U27" s="12" t="s">
        <v>25</v>
      </c>
      <c r="V27" s="51">
        <f>SUM(V25:V26)</f>
        <v>15000</v>
      </c>
      <c r="Y27" s="39">
        <f>SUM(Y25:Y26)</f>
        <v>1000</v>
      </c>
      <c r="Z27" s="39">
        <f>SUM(Z25:Z26)</f>
        <v>543.75</v>
      </c>
      <c r="AA27" s="39">
        <f>SUM(AA25:AA26)</f>
        <v>7500</v>
      </c>
    </row>
    <row r="28" spans="2:27" x14ac:dyDescent="0.3">
      <c r="B28" s="32" t="s">
        <v>85</v>
      </c>
      <c r="C28" s="33" t="s">
        <v>83</v>
      </c>
      <c r="D28" s="7">
        <v>18.5</v>
      </c>
      <c r="E28" s="8">
        <v>32</v>
      </c>
      <c r="F28" s="54">
        <f t="shared" ref="F28:F31" si="26">D28</f>
        <v>18.5</v>
      </c>
      <c r="G28" s="35">
        <f t="shared" ref="G28:G31" si="27">E28*F28</f>
        <v>592</v>
      </c>
      <c r="H28" s="8">
        <v>0</v>
      </c>
      <c r="I28" s="54">
        <f t="shared" ref="I28" si="28">D28</f>
        <v>18.5</v>
      </c>
      <c r="J28" s="35">
        <f t="shared" ref="J28" si="29">H28*I28</f>
        <v>0</v>
      </c>
      <c r="K28" s="8">
        <v>0</v>
      </c>
      <c r="L28" s="54">
        <f t="shared" ref="L28" si="30">D28</f>
        <v>18.5</v>
      </c>
      <c r="M28" s="35">
        <f t="shared" ref="M28" si="31">K28*L28</f>
        <v>0</v>
      </c>
      <c r="N28" s="8">
        <v>0</v>
      </c>
      <c r="O28" s="54">
        <f t="shared" ref="O28" si="32">D28</f>
        <v>18.5</v>
      </c>
      <c r="P28" s="35">
        <f t="shared" ref="P28" si="33">N28*O28</f>
        <v>0</v>
      </c>
      <c r="Q28" s="8">
        <v>0</v>
      </c>
      <c r="R28" s="54">
        <f>D28</f>
        <v>18.5</v>
      </c>
      <c r="S28" s="36">
        <f t="shared" ref="S28" si="34">Q28*R28</f>
        <v>0</v>
      </c>
    </row>
    <row r="29" spans="2:27" x14ac:dyDescent="0.3">
      <c r="B29" s="32" t="s">
        <v>90</v>
      </c>
      <c r="C29" s="33" t="s">
        <v>83</v>
      </c>
      <c r="D29" s="7">
        <v>18.5</v>
      </c>
      <c r="E29" s="8">
        <v>0</v>
      </c>
      <c r="F29" s="54">
        <f t="shared" si="26"/>
        <v>18.5</v>
      </c>
      <c r="G29" s="35">
        <f t="shared" si="27"/>
        <v>0</v>
      </c>
      <c r="H29" s="8">
        <v>30</v>
      </c>
      <c r="I29" s="54">
        <f t="shared" ref="I29:I31" si="35">D29</f>
        <v>18.5</v>
      </c>
      <c r="J29" s="35">
        <f t="shared" ref="J29:J31" si="36">H29*I29</f>
        <v>555</v>
      </c>
      <c r="K29" s="8">
        <v>30</v>
      </c>
      <c r="L29" s="54">
        <f t="shared" ref="L29:L31" si="37">D29</f>
        <v>18.5</v>
      </c>
      <c r="M29" s="35">
        <f t="shared" ref="M29:M31" si="38">K29*L29</f>
        <v>555</v>
      </c>
      <c r="N29" s="8">
        <v>30</v>
      </c>
      <c r="O29" s="54">
        <f t="shared" ref="O29:O31" si="39">D29</f>
        <v>18.5</v>
      </c>
      <c r="P29" s="35">
        <f t="shared" ref="P29:P31" si="40">N29*O29</f>
        <v>555</v>
      </c>
      <c r="Q29" s="8">
        <v>30</v>
      </c>
      <c r="R29" s="54">
        <f>D29</f>
        <v>18.5</v>
      </c>
      <c r="S29" s="36">
        <f t="shared" si="13"/>
        <v>555</v>
      </c>
      <c r="U29" s="37" t="s">
        <v>67</v>
      </c>
      <c r="V29" s="51"/>
      <c r="X29" s="52"/>
      <c r="Y29" s="39"/>
      <c r="Z29" s="39"/>
    </row>
    <row r="30" spans="2:27" x14ac:dyDescent="0.3">
      <c r="B30" s="32" t="s">
        <v>7</v>
      </c>
      <c r="C30" s="33" t="s">
        <v>83</v>
      </c>
      <c r="D30" s="7">
        <v>18.5</v>
      </c>
      <c r="E30" s="8">
        <v>0</v>
      </c>
      <c r="F30" s="54">
        <f t="shared" si="26"/>
        <v>18.5</v>
      </c>
      <c r="G30" s="35">
        <f t="shared" si="27"/>
        <v>0</v>
      </c>
      <c r="H30" s="8">
        <v>8</v>
      </c>
      <c r="I30" s="54">
        <f t="shared" si="35"/>
        <v>18.5</v>
      </c>
      <c r="J30" s="35">
        <f t="shared" si="36"/>
        <v>148</v>
      </c>
      <c r="K30" s="8">
        <v>36</v>
      </c>
      <c r="L30" s="54">
        <f t="shared" si="37"/>
        <v>18.5</v>
      </c>
      <c r="M30" s="35">
        <f t="shared" si="38"/>
        <v>666</v>
      </c>
      <c r="N30" s="8">
        <v>100</v>
      </c>
      <c r="O30" s="54">
        <f t="shared" si="39"/>
        <v>18.5</v>
      </c>
      <c r="P30" s="35">
        <f t="shared" si="40"/>
        <v>1850</v>
      </c>
      <c r="Q30" s="8">
        <v>100</v>
      </c>
      <c r="R30" s="54">
        <f>D30</f>
        <v>18.5</v>
      </c>
      <c r="S30" s="36">
        <f t="shared" si="13"/>
        <v>1850</v>
      </c>
      <c r="U30" s="95"/>
      <c r="V30" s="2"/>
      <c r="W30" s="3"/>
      <c r="X30" s="4"/>
      <c r="Y30" s="39" t="str">
        <f>IF(V30&gt;0,(V30-(V30*X30))/W30,"")</f>
        <v/>
      </c>
      <c r="Z30" s="39" t="str">
        <f>IF(V30&gt;0,((V30+V30*X30)/2)*$D$45,"")</f>
        <v/>
      </c>
      <c r="AA30" s="39">
        <f>(V30+(V30*X30))/2</f>
        <v>0</v>
      </c>
    </row>
    <row r="31" spans="2:27" x14ac:dyDescent="0.3">
      <c r="B31" s="32" t="s">
        <v>63</v>
      </c>
      <c r="C31" s="33" t="s">
        <v>83</v>
      </c>
      <c r="D31" s="7">
        <v>18.5</v>
      </c>
      <c r="E31" s="3">
        <v>0</v>
      </c>
      <c r="F31" s="54">
        <f t="shared" si="26"/>
        <v>18.5</v>
      </c>
      <c r="G31" s="35">
        <f t="shared" si="27"/>
        <v>0</v>
      </c>
      <c r="H31" s="8">
        <v>4</v>
      </c>
      <c r="I31" s="54">
        <f t="shared" si="35"/>
        <v>18.5</v>
      </c>
      <c r="J31" s="35">
        <f t="shared" si="36"/>
        <v>74</v>
      </c>
      <c r="K31" s="8">
        <v>18</v>
      </c>
      <c r="L31" s="54">
        <f t="shared" si="37"/>
        <v>18.5</v>
      </c>
      <c r="M31" s="35">
        <f t="shared" si="38"/>
        <v>333</v>
      </c>
      <c r="N31" s="8">
        <v>50</v>
      </c>
      <c r="O31" s="54">
        <f t="shared" si="39"/>
        <v>18.5</v>
      </c>
      <c r="P31" s="35">
        <f t="shared" si="40"/>
        <v>925</v>
      </c>
      <c r="Q31" s="8">
        <v>50</v>
      </c>
      <c r="R31" s="54">
        <f>D31</f>
        <v>18.5</v>
      </c>
      <c r="S31" s="36">
        <f t="shared" si="13"/>
        <v>925</v>
      </c>
      <c r="U31" s="95"/>
      <c r="V31" s="5"/>
      <c r="W31" s="3"/>
      <c r="X31" s="4"/>
      <c r="Y31" s="49" t="str">
        <f>IF(V31&gt;0,(V31-(V31*X31))/W31,"")</f>
        <v/>
      </c>
      <c r="Z31" s="49" t="str">
        <f>IF(V31&gt;0,((V31+V31*X31)/2)*$D$45,"")</f>
        <v/>
      </c>
      <c r="AA31" s="49">
        <f>(V31+(V31*X31))/2</f>
        <v>0</v>
      </c>
    </row>
    <row r="32" spans="2:27" x14ac:dyDescent="0.3">
      <c r="B32" s="32" t="s">
        <v>94</v>
      </c>
      <c r="C32" s="33" t="s">
        <v>83</v>
      </c>
      <c r="D32" s="7">
        <v>17.36</v>
      </c>
      <c r="E32" s="90">
        <v>0</v>
      </c>
      <c r="F32" s="54">
        <f>D32</f>
        <v>17.36</v>
      </c>
      <c r="G32" s="35">
        <f>E32*F32</f>
        <v>0</v>
      </c>
      <c r="H32" s="90">
        <v>2</v>
      </c>
      <c r="I32" s="54">
        <f>D32</f>
        <v>17.36</v>
      </c>
      <c r="J32" s="35">
        <f t="shared" ref="J32:J34" si="41">H32*I32</f>
        <v>34.72</v>
      </c>
      <c r="K32" s="90">
        <v>4</v>
      </c>
      <c r="L32" s="54">
        <f>D32</f>
        <v>17.36</v>
      </c>
      <c r="M32" s="35">
        <f t="shared" ref="M32:M34" si="42">K32*L32</f>
        <v>69.44</v>
      </c>
      <c r="N32" s="90">
        <v>6</v>
      </c>
      <c r="O32" s="54">
        <f>D32</f>
        <v>17.36</v>
      </c>
      <c r="P32" s="35">
        <f>N32*O32</f>
        <v>104.16</v>
      </c>
      <c r="Q32" s="8">
        <v>8</v>
      </c>
      <c r="R32" s="54">
        <f>D32</f>
        <v>17.36</v>
      </c>
      <c r="S32" s="36">
        <f t="shared" ref="S32:S34" si="43">Q32*R32</f>
        <v>138.88</v>
      </c>
      <c r="U32" s="12" t="s">
        <v>25</v>
      </c>
      <c r="V32" s="51">
        <f>SUM(V30:V31)</f>
        <v>0</v>
      </c>
      <c r="Y32" s="39">
        <f>SUM(Y30:Y31)</f>
        <v>0</v>
      </c>
      <c r="Z32" s="39">
        <f>SUM(Z30:Z31)</f>
        <v>0</v>
      </c>
      <c r="AA32" s="39">
        <f>SUM(AA30:AA31)</f>
        <v>0</v>
      </c>
    </row>
    <row r="33" spans="2:26" x14ac:dyDescent="0.3">
      <c r="B33" s="32" t="s">
        <v>88</v>
      </c>
      <c r="C33" s="33"/>
      <c r="D33" s="57"/>
      <c r="E33" s="58"/>
      <c r="F33" s="54"/>
      <c r="G33" s="35"/>
      <c r="H33" s="58"/>
      <c r="I33" s="54"/>
      <c r="J33" s="35"/>
      <c r="K33" s="58"/>
      <c r="L33" s="54"/>
      <c r="M33" s="35"/>
      <c r="N33" s="58"/>
      <c r="O33" s="54"/>
      <c r="P33" s="35"/>
      <c r="Q33" s="44"/>
      <c r="R33" s="54"/>
      <c r="S33" s="35"/>
      <c r="T33" s="34"/>
    </row>
    <row r="34" spans="2:26" x14ac:dyDescent="0.3">
      <c r="B34" s="32" t="s">
        <v>59</v>
      </c>
      <c r="C34" s="33" t="s">
        <v>3</v>
      </c>
      <c r="D34" s="7">
        <v>7</v>
      </c>
      <c r="E34" s="90">
        <v>0</v>
      </c>
      <c r="F34" s="54">
        <f>D34</f>
        <v>7</v>
      </c>
      <c r="G34" s="35">
        <f>E34*F34</f>
        <v>0</v>
      </c>
      <c r="H34" s="90">
        <v>40</v>
      </c>
      <c r="I34" s="54">
        <f>D34</f>
        <v>7</v>
      </c>
      <c r="J34" s="35">
        <f t="shared" si="41"/>
        <v>280</v>
      </c>
      <c r="K34" s="90">
        <v>72</v>
      </c>
      <c r="L34" s="54">
        <f>D34</f>
        <v>7</v>
      </c>
      <c r="M34" s="35">
        <f t="shared" si="42"/>
        <v>504</v>
      </c>
      <c r="N34" s="90">
        <v>180</v>
      </c>
      <c r="O34" s="54">
        <f>D34</f>
        <v>7</v>
      </c>
      <c r="P34" s="35">
        <f>N34*O34</f>
        <v>1260</v>
      </c>
      <c r="Q34" s="8">
        <v>240</v>
      </c>
      <c r="R34" s="54">
        <f t="shared" ref="R34" si="44">D34</f>
        <v>7</v>
      </c>
      <c r="S34" s="36">
        <f t="shared" si="43"/>
        <v>1680</v>
      </c>
    </row>
    <row r="35" spans="2:26" x14ac:dyDescent="0.3">
      <c r="B35" s="32" t="s">
        <v>89</v>
      </c>
      <c r="C35" s="59" t="s">
        <v>19</v>
      </c>
      <c r="D35" s="91">
        <v>0.05</v>
      </c>
      <c r="E35" s="60"/>
      <c r="F35" s="61">
        <f>G9</f>
        <v>0</v>
      </c>
      <c r="G35" s="35">
        <f>D35*G9</f>
        <v>0</v>
      </c>
      <c r="H35" s="60"/>
      <c r="I35" s="61">
        <f>J9</f>
        <v>3000</v>
      </c>
      <c r="J35" s="35">
        <f>D35*J9</f>
        <v>150</v>
      </c>
      <c r="K35" s="60"/>
      <c r="L35" s="61">
        <f>M9</f>
        <v>5400</v>
      </c>
      <c r="M35" s="35">
        <f>D35*M9</f>
        <v>270</v>
      </c>
      <c r="N35" s="60"/>
      <c r="O35" s="61">
        <f>P9</f>
        <v>13500</v>
      </c>
      <c r="P35" s="35">
        <f>D35*P9</f>
        <v>675</v>
      </c>
      <c r="Q35" s="44"/>
      <c r="R35" s="54"/>
      <c r="S35" s="36">
        <f>D35*S9</f>
        <v>900</v>
      </c>
      <c r="T35" s="34"/>
      <c r="Y35" s="39"/>
      <c r="Z35" s="39"/>
    </row>
    <row r="36" spans="2:26" x14ac:dyDescent="0.3">
      <c r="B36" s="32" t="s">
        <v>60</v>
      </c>
      <c r="C36" s="33" t="s">
        <v>33</v>
      </c>
      <c r="D36" s="92">
        <v>0.02</v>
      </c>
      <c r="F36" s="54"/>
      <c r="G36" s="35">
        <f>D36*AA11</f>
        <v>64.5</v>
      </c>
      <c r="H36" s="44"/>
      <c r="I36" s="54"/>
      <c r="J36" s="35">
        <f>D36*(AA11+AA17)</f>
        <v>174.5</v>
      </c>
      <c r="K36" s="44"/>
      <c r="L36" s="54"/>
      <c r="M36" s="35">
        <f>D36*(AA11+AA17+AA22)</f>
        <v>174.5</v>
      </c>
      <c r="N36" s="44"/>
      <c r="O36" s="54"/>
      <c r="P36" s="35">
        <f>D36*(AA11+AA17+AA22+AA27)</f>
        <v>324.5</v>
      </c>
      <c r="Q36" s="44"/>
      <c r="R36" s="54"/>
      <c r="S36" s="36">
        <f>D36*(AA11+AA17+AA22+AA27+AA32)</f>
        <v>324.5</v>
      </c>
    </row>
    <row r="37" spans="2:26" x14ac:dyDescent="0.3">
      <c r="B37" s="32" t="s">
        <v>80</v>
      </c>
      <c r="C37" s="33" t="s">
        <v>71</v>
      </c>
      <c r="D37" s="93">
        <v>0.1</v>
      </c>
      <c r="F37" s="54">
        <f>D37</f>
        <v>0.1</v>
      </c>
      <c r="G37" s="35">
        <f>F37*E5</f>
        <v>0</v>
      </c>
      <c r="H37" s="62"/>
      <c r="I37" s="54">
        <f>D37</f>
        <v>0.1</v>
      </c>
      <c r="J37" s="35">
        <f>I37*H5</f>
        <v>100</v>
      </c>
      <c r="K37" s="62"/>
      <c r="L37" s="54">
        <f>D37</f>
        <v>0.1</v>
      </c>
      <c r="M37" s="35">
        <f>L37*K5</f>
        <v>180</v>
      </c>
      <c r="N37" s="62"/>
      <c r="O37" s="54">
        <f>D37</f>
        <v>0.1</v>
      </c>
      <c r="P37" s="35">
        <f>O37*N5</f>
        <v>450</v>
      </c>
      <c r="Q37" s="62"/>
      <c r="R37" s="54">
        <f>D37</f>
        <v>0.1</v>
      </c>
      <c r="S37" s="36">
        <f>R37*Q5</f>
        <v>600</v>
      </c>
    </row>
    <row r="38" spans="2:26" x14ac:dyDescent="0.3">
      <c r="B38" s="32" t="s">
        <v>64</v>
      </c>
      <c r="C38" s="33" t="s">
        <v>71</v>
      </c>
      <c r="D38" s="7">
        <v>0.02</v>
      </c>
      <c r="F38" s="54">
        <f>D38</f>
        <v>0.02</v>
      </c>
      <c r="G38" s="35">
        <f>F38*E5</f>
        <v>0</v>
      </c>
      <c r="I38" s="54">
        <f>D38</f>
        <v>0.02</v>
      </c>
      <c r="J38" s="35">
        <f>I38*H5</f>
        <v>20</v>
      </c>
      <c r="L38" s="54">
        <f>D38</f>
        <v>0.02</v>
      </c>
      <c r="M38" s="35">
        <f>D38*K5</f>
        <v>36</v>
      </c>
      <c r="O38" s="54">
        <f>D38</f>
        <v>0.02</v>
      </c>
      <c r="P38" s="35">
        <f>D38*N5</f>
        <v>90</v>
      </c>
      <c r="R38" s="54">
        <f>D38</f>
        <v>0.02</v>
      </c>
      <c r="S38" s="36">
        <f>R38*Q5</f>
        <v>120</v>
      </c>
    </row>
    <row r="39" spans="2:26" x14ac:dyDescent="0.3">
      <c r="B39" s="32" t="s">
        <v>21</v>
      </c>
      <c r="C39" s="33" t="s">
        <v>2</v>
      </c>
      <c r="D39" s="7">
        <v>0</v>
      </c>
      <c r="E39" s="44"/>
      <c r="F39" s="54"/>
      <c r="G39" s="35">
        <f>D39</f>
        <v>0</v>
      </c>
      <c r="H39" s="44"/>
      <c r="I39" s="54"/>
      <c r="J39" s="35">
        <f>D39</f>
        <v>0</v>
      </c>
      <c r="K39" s="44"/>
      <c r="L39" s="54"/>
      <c r="M39" s="35">
        <f>D39</f>
        <v>0</v>
      </c>
      <c r="N39" s="44"/>
      <c r="O39" s="54"/>
      <c r="P39" s="35">
        <f>D39</f>
        <v>0</v>
      </c>
      <c r="Q39" s="44"/>
      <c r="R39" s="54"/>
      <c r="S39" s="36">
        <f>D39</f>
        <v>0</v>
      </c>
    </row>
    <row r="40" spans="2:26" x14ac:dyDescent="0.3">
      <c r="B40" s="32" t="s">
        <v>1</v>
      </c>
      <c r="C40" s="33" t="s">
        <v>33</v>
      </c>
      <c r="D40" s="94">
        <v>7.7499999999999999E-2</v>
      </c>
      <c r="E40" s="63"/>
      <c r="F40" s="64"/>
      <c r="G40" s="40">
        <f>SUM(G12:G39)/2*D40</f>
        <v>193.98249999999999</v>
      </c>
      <c r="H40" s="63"/>
      <c r="I40" s="64"/>
      <c r="J40" s="40">
        <f>SUM(J12:J39)/2*D40</f>
        <v>68.596024999999997</v>
      </c>
      <c r="K40" s="63"/>
      <c r="L40" s="64"/>
      <c r="M40" s="40">
        <f>SUM(M12:M39)/2*D40</f>
        <v>117.10017500000001</v>
      </c>
      <c r="N40" s="44"/>
      <c r="O40" s="64"/>
      <c r="P40" s="40">
        <f>SUM(P12:P39)/2*D40</f>
        <v>250.621825</v>
      </c>
      <c r="Q40" s="44"/>
      <c r="R40" s="64"/>
      <c r="S40" s="41">
        <f>SUM(S12:S39)/2*D40</f>
        <v>283.93597499999998</v>
      </c>
    </row>
    <row r="41" spans="2:26" x14ac:dyDescent="0.3">
      <c r="B41" s="65" t="s">
        <v>32</v>
      </c>
      <c r="C41" s="33"/>
      <c r="D41" s="66"/>
      <c r="E41" s="63"/>
      <c r="F41" s="64"/>
      <c r="G41" s="35">
        <f>SUM(G12:G40)</f>
        <v>5199.9825000000001</v>
      </c>
      <c r="H41" s="63"/>
      <c r="I41" s="64"/>
      <c r="J41" s="35">
        <f>SUM(J12:J40)</f>
        <v>1838.8160250000001</v>
      </c>
      <c r="K41" s="63"/>
      <c r="L41" s="64"/>
      <c r="M41" s="35">
        <f>SUM(M12:M40)</f>
        <v>3139.0401750000001</v>
      </c>
      <c r="N41" s="44"/>
      <c r="O41" s="64"/>
      <c r="P41" s="35">
        <f>SUM(P12:P40)</f>
        <v>6718.281825</v>
      </c>
      <c r="Q41" s="44"/>
      <c r="R41" s="64"/>
      <c r="S41" s="36">
        <f>SUM(S12:S40)</f>
        <v>7611.3159750000004</v>
      </c>
    </row>
    <row r="42" spans="2:26" x14ac:dyDescent="0.3">
      <c r="B42" s="32"/>
      <c r="C42" s="33"/>
      <c r="D42" s="66"/>
      <c r="E42" s="63"/>
      <c r="F42" s="64"/>
      <c r="G42" s="35"/>
      <c r="H42" s="63"/>
      <c r="I42" s="64"/>
      <c r="J42" s="35"/>
      <c r="K42" s="63"/>
      <c r="L42" s="64"/>
      <c r="M42" s="35"/>
      <c r="N42" s="44"/>
      <c r="O42" s="64"/>
      <c r="P42" s="35"/>
      <c r="Q42" s="44"/>
      <c r="R42" s="64"/>
      <c r="S42" s="36"/>
    </row>
    <row r="43" spans="2:26" x14ac:dyDescent="0.3">
      <c r="B43" s="23" t="s">
        <v>84</v>
      </c>
      <c r="C43" s="24" t="s">
        <v>10</v>
      </c>
      <c r="D43" s="25" t="s">
        <v>22</v>
      </c>
      <c r="E43" s="26" t="s">
        <v>23</v>
      </c>
      <c r="F43" s="24" t="s">
        <v>22</v>
      </c>
      <c r="G43" s="25" t="s">
        <v>25</v>
      </c>
      <c r="H43" s="26" t="s">
        <v>23</v>
      </c>
      <c r="I43" s="24" t="s">
        <v>22</v>
      </c>
      <c r="J43" s="25" t="s">
        <v>25</v>
      </c>
      <c r="K43" s="26" t="s">
        <v>23</v>
      </c>
      <c r="L43" s="24" t="s">
        <v>22</v>
      </c>
      <c r="M43" s="25" t="s">
        <v>25</v>
      </c>
      <c r="N43" s="26" t="s">
        <v>23</v>
      </c>
      <c r="O43" s="24" t="s">
        <v>22</v>
      </c>
      <c r="P43" s="25" t="s">
        <v>25</v>
      </c>
      <c r="Q43" s="26" t="s">
        <v>23</v>
      </c>
      <c r="R43" s="24" t="s">
        <v>22</v>
      </c>
      <c r="S43" s="27" t="s">
        <v>25</v>
      </c>
    </row>
    <row r="44" spans="2:26" x14ac:dyDescent="0.3">
      <c r="B44" s="32" t="s">
        <v>27</v>
      </c>
      <c r="C44" s="67"/>
      <c r="D44" s="68"/>
      <c r="E44" s="69"/>
      <c r="F44" s="67"/>
      <c r="G44" s="35">
        <f>Y11</f>
        <v>369.04761904761909</v>
      </c>
      <c r="H44" s="69"/>
      <c r="I44" s="67"/>
      <c r="J44" s="35">
        <f>Y11+Y17</f>
        <v>1407.1428571428571</v>
      </c>
      <c r="K44" s="69"/>
      <c r="L44" s="67"/>
      <c r="M44" s="35">
        <f>Y11+Y17+Y22</f>
        <v>1407.1428571428571</v>
      </c>
      <c r="N44" s="69"/>
      <c r="O44" s="67"/>
      <c r="P44" s="35">
        <f>Y11+Y17+Y22+Y27</f>
        <v>2407.1428571428569</v>
      </c>
      <c r="Q44" s="69"/>
      <c r="R44" s="64"/>
      <c r="S44" s="36">
        <f>Y11+Y17+Y22+Y27+Y32</f>
        <v>2407.1428571428569</v>
      </c>
    </row>
    <row r="45" spans="2:26" x14ac:dyDescent="0.3">
      <c r="B45" s="32" t="s">
        <v>28</v>
      </c>
      <c r="C45" s="33" t="s">
        <v>33</v>
      </c>
      <c r="D45" s="94">
        <v>7.2499999999999995E-2</v>
      </c>
      <c r="E45" s="69"/>
      <c r="F45" s="64"/>
      <c r="G45" s="35">
        <f>Z17</f>
        <v>398.75</v>
      </c>
      <c r="H45" s="69"/>
      <c r="I45" s="64"/>
      <c r="J45" s="35">
        <f>Z17+Z11</f>
        <v>632.5625</v>
      </c>
      <c r="K45" s="69"/>
      <c r="L45" s="64"/>
      <c r="M45" s="35">
        <f>Z17+Z11+Z22</f>
        <v>632.5625</v>
      </c>
      <c r="N45" s="69"/>
      <c r="O45" s="64"/>
      <c r="P45" s="35">
        <f>Z17+Z11+Z22+Z27</f>
        <v>1176.3125</v>
      </c>
      <c r="Q45" s="69"/>
      <c r="R45" s="64"/>
      <c r="S45" s="36">
        <f>Z17+Z11+Z22+Z27+Z32</f>
        <v>1176.3125</v>
      </c>
    </row>
    <row r="46" spans="2:26" x14ac:dyDescent="0.3">
      <c r="B46" s="32" t="s">
        <v>29</v>
      </c>
      <c r="C46" s="33" t="s">
        <v>2</v>
      </c>
      <c r="D46" s="7">
        <v>50</v>
      </c>
      <c r="E46" s="69"/>
      <c r="F46" s="67"/>
      <c r="G46" s="35">
        <f>D46</f>
        <v>50</v>
      </c>
      <c r="H46" s="70"/>
      <c r="I46" s="71"/>
      <c r="J46" s="35">
        <f>D46</f>
        <v>50</v>
      </c>
      <c r="K46" s="70"/>
      <c r="L46" s="71"/>
      <c r="M46" s="35">
        <f>D46</f>
        <v>50</v>
      </c>
      <c r="N46" s="70"/>
      <c r="O46" s="71"/>
      <c r="P46" s="35">
        <f>D46</f>
        <v>50</v>
      </c>
      <c r="Q46" s="70"/>
      <c r="R46" s="71"/>
      <c r="S46" s="36">
        <f>P46</f>
        <v>50</v>
      </c>
    </row>
    <row r="47" spans="2:26" x14ac:dyDescent="0.3">
      <c r="B47" s="32" t="s">
        <v>30</v>
      </c>
      <c r="C47" s="33" t="s">
        <v>31</v>
      </c>
      <c r="D47" s="92">
        <v>5.0000000000000001E-3</v>
      </c>
      <c r="E47" s="69"/>
      <c r="F47" s="67"/>
      <c r="G47" s="40">
        <f>D47*V17</f>
        <v>55</v>
      </c>
      <c r="H47" s="69"/>
      <c r="I47" s="67"/>
      <c r="J47" s="72">
        <f>D47*V17</f>
        <v>55</v>
      </c>
      <c r="K47" s="69"/>
      <c r="L47" s="67"/>
      <c r="M47" s="72">
        <f>D47*V17</f>
        <v>55</v>
      </c>
      <c r="N47" s="69"/>
      <c r="O47" s="67"/>
      <c r="P47" s="72">
        <f>D47*V17</f>
        <v>55</v>
      </c>
      <c r="Q47" s="69"/>
      <c r="R47" s="67"/>
      <c r="S47" s="41">
        <f>D47*V17</f>
        <v>55</v>
      </c>
    </row>
    <row r="48" spans="2:26" x14ac:dyDescent="0.3">
      <c r="B48" s="42" t="s">
        <v>34</v>
      </c>
      <c r="C48" s="33"/>
      <c r="D48" s="66"/>
      <c r="E48" s="69"/>
      <c r="F48" s="67"/>
      <c r="G48" s="35">
        <f>SUM(G44:G47)</f>
        <v>872.79761904761904</v>
      </c>
      <c r="H48" s="69"/>
      <c r="I48" s="67"/>
      <c r="J48" s="35">
        <f>SUM(J44:J47)</f>
        <v>2144.7053571428569</v>
      </c>
      <c r="K48" s="69"/>
      <c r="L48" s="67"/>
      <c r="M48" s="35">
        <f>SUM(M44:M47)</f>
        <v>2144.7053571428569</v>
      </c>
      <c r="N48" s="69"/>
      <c r="O48" s="67"/>
      <c r="P48" s="35">
        <f>SUM(P44:P47)</f>
        <v>3688.4553571428569</v>
      </c>
      <c r="Q48" s="69"/>
      <c r="R48" s="67"/>
      <c r="S48" s="36">
        <f>SUM(S44:S47)</f>
        <v>3688.4553571428569</v>
      </c>
    </row>
    <row r="49" spans="2:19" x14ac:dyDescent="0.3">
      <c r="B49" s="32"/>
      <c r="C49" s="33"/>
      <c r="D49" s="66"/>
      <c r="E49" s="69"/>
      <c r="F49" s="67"/>
      <c r="G49" s="68"/>
      <c r="H49" s="69"/>
      <c r="I49" s="67"/>
      <c r="J49" s="68"/>
      <c r="K49" s="69"/>
      <c r="L49" s="67"/>
      <c r="M49" s="68"/>
      <c r="N49" s="69"/>
      <c r="O49" s="67"/>
      <c r="P49" s="68"/>
      <c r="Q49" s="69"/>
      <c r="R49" s="67"/>
      <c r="S49" s="73"/>
    </row>
    <row r="50" spans="2:19" x14ac:dyDescent="0.3">
      <c r="B50" s="42" t="s">
        <v>35</v>
      </c>
      <c r="D50" s="43"/>
      <c r="E50" s="44"/>
      <c r="G50" s="35">
        <f>G41+G48</f>
        <v>6072.7801190476193</v>
      </c>
      <c r="H50" s="44"/>
      <c r="J50" s="35">
        <f>J41+J48</f>
        <v>3983.521382142857</v>
      </c>
      <c r="K50" s="44"/>
      <c r="M50" s="35">
        <f>M41+M48</f>
        <v>5283.745532142857</v>
      </c>
      <c r="N50" s="44"/>
      <c r="P50" s="35">
        <f>P41+P48</f>
        <v>10406.737182142857</v>
      </c>
      <c r="Q50" s="44"/>
      <c r="S50" s="36">
        <f>S41+S48</f>
        <v>11299.771332142856</v>
      </c>
    </row>
    <row r="51" spans="2:19" x14ac:dyDescent="0.3">
      <c r="B51" s="74"/>
      <c r="C51" s="16"/>
      <c r="D51" s="75"/>
      <c r="E51" s="44"/>
      <c r="G51" s="35"/>
      <c r="H51" s="76"/>
      <c r="I51" s="16"/>
      <c r="J51" s="40"/>
      <c r="K51" s="76"/>
      <c r="L51" s="16"/>
      <c r="M51" s="40"/>
      <c r="N51" s="76"/>
      <c r="O51" s="16"/>
      <c r="P51" s="40"/>
      <c r="Q51" s="76"/>
      <c r="R51" s="16"/>
      <c r="S51" s="41"/>
    </row>
    <row r="52" spans="2:19" x14ac:dyDescent="0.3">
      <c r="B52" s="42" t="s">
        <v>36</v>
      </c>
      <c r="E52" s="77"/>
      <c r="F52" s="78"/>
      <c r="G52" s="79">
        <f>G9-G41</f>
        <v>-5199.9825000000001</v>
      </c>
      <c r="H52" s="77"/>
      <c r="I52" s="78"/>
      <c r="J52" s="79">
        <f>J9-J41</f>
        <v>1161.1839749999999</v>
      </c>
      <c r="K52" s="77"/>
      <c r="L52" s="78"/>
      <c r="M52" s="79">
        <f>M9-M41</f>
        <v>2260.9598249999999</v>
      </c>
      <c r="N52" s="44"/>
      <c r="P52" s="79">
        <f>P9-P41</f>
        <v>6781.718175</v>
      </c>
      <c r="Q52" s="44"/>
      <c r="S52" s="80">
        <f>S9-S41</f>
        <v>10388.684024999999</v>
      </c>
    </row>
    <row r="53" spans="2:19" ht="17.25" thickBot="1" x14ac:dyDescent="0.35">
      <c r="B53" s="81" t="s">
        <v>37</v>
      </c>
      <c r="C53" s="82"/>
      <c r="D53" s="82"/>
      <c r="E53" s="83"/>
      <c r="F53" s="82"/>
      <c r="G53" s="84">
        <f>G9-G50</f>
        <v>-6072.7801190476193</v>
      </c>
      <c r="H53" s="85"/>
      <c r="I53" s="86"/>
      <c r="J53" s="84">
        <f>J9-J50</f>
        <v>-983.52138214285696</v>
      </c>
      <c r="K53" s="85"/>
      <c r="L53" s="86"/>
      <c r="M53" s="84">
        <f>M9-M50</f>
        <v>116.25446785714303</v>
      </c>
      <c r="N53" s="85"/>
      <c r="O53" s="86"/>
      <c r="P53" s="84">
        <f>P9-P50</f>
        <v>3093.2628178571431</v>
      </c>
      <c r="Q53" s="85"/>
      <c r="R53" s="86"/>
      <c r="S53" s="87">
        <f>S9-S50</f>
        <v>6700.2286678571436</v>
      </c>
    </row>
    <row r="54" spans="2:19" x14ac:dyDescent="0.3">
      <c r="B54" s="33" t="s">
        <v>78</v>
      </c>
    </row>
    <row r="57" spans="2:19" ht="18.75" customHeight="1" x14ac:dyDescent="0.3"/>
  </sheetData>
  <sheetProtection sheet="1" objects="1" scenarios="1"/>
  <mergeCells count="6">
    <mergeCell ref="B2:S2"/>
    <mergeCell ref="E3:G3"/>
    <mergeCell ref="H3:J3"/>
    <mergeCell ref="K3:M3"/>
    <mergeCell ref="N3:P3"/>
    <mergeCell ref="Q3:S3"/>
  </mergeCells>
  <pageMargins left="0.7" right="0.7" top="0.75" bottom="0.75" header="0.3" footer="0.3"/>
  <pageSetup orientation="portrait" r:id="rId1"/>
  <ignoredErrors>
    <ignoredError sqref="V11" unlockedFormula="1"/>
    <ignoredError sqref="G36 J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95914E1A9804181E196FA66AF5914" ma:contentTypeVersion="21" ma:contentTypeDescription="Create a new document." ma:contentTypeScope="" ma:versionID="d40ddeb8c9f1a288ffe334693a6f69ae">
  <xsd:schema xmlns:xsd="http://www.w3.org/2001/XMLSchema" xmlns:xs="http://www.w3.org/2001/XMLSchema" xmlns:p="http://schemas.microsoft.com/office/2006/metadata/properties" xmlns:ns2="9f608c11-4ccd-421c-a88d-29e29a7a365f" xmlns:ns3="7bd0c97a-79aa-4cc6-bd7d-1cd468b1e455" targetNamespace="http://schemas.microsoft.com/office/2006/metadata/properties" ma:root="true" ma:fieldsID="3b654d10c8172c95283ce976847cab81" ns2:_="" ns3:_="">
    <xsd:import namespace="9f608c11-4ccd-421c-a88d-29e29a7a365f"/>
    <xsd:import namespace="7bd0c97a-79aa-4cc6-bd7d-1cd468b1e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ast_x0020_update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8c11-4ccd-421c-a88d-29e29a7a3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ast_x0020_update" ma:index="19" nillable="true" ma:displayName="last update" ma:format="DateOnly" ma:internalName="last_x0020_update">
      <xsd:simpleType>
        <xsd:restriction base="dms:DateTime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0c97a-79aa-4cc6-bd7d-1cd468b1e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1755391-8c5a-49fe-93a6-be9ca737bd28}" ma:internalName="TaxCatchAll" ma:showField="CatchAllData" ma:web="7bd0c97a-79aa-4cc6-bd7d-1cd468b1e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9f608c11-4ccd-421c-a88d-29e29a7a365f" xsi:nil="true"/>
    <lcf76f155ced4ddcb4097134ff3c332f xmlns="9f608c11-4ccd-421c-a88d-29e29a7a365f">
      <Terms xmlns="http://schemas.microsoft.com/office/infopath/2007/PartnerControls"/>
    </lcf76f155ced4ddcb4097134ff3c332f>
    <TaxCatchAll xmlns="7bd0c97a-79aa-4cc6-bd7d-1cd468b1e455" xsi:nil="true"/>
    <last_x0020_update xmlns="9f608c11-4ccd-421c-a88d-29e29a7a365f" xsi:nil="true"/>
  </documentManagement>
</p:properties>
</file>

<file path=customXml/itemProps1.xml><?xml version="1.0" encoding="utf-8"?>
<ds:datastoreItem xmlns:ds="http://schemas.openxmlformats.org/officeDocument/2006/customXml" ds:itemID="{512BB0F0-D7B6-4E93-93C9-7C1D5F75FDA9}"/>
</file>

<file path=customXml/itemProps2.xml><?xml version="1.0" encoding="utf-8"?>
<ds:datastoreItem xmlns:ds="http://schemas.openxmlformats.org/officeDocument/2006/customXml" ds:itemID="{AB20489C-4407-428B-A996-5C67C74EB30D}"/>
</file>

<file path=customXml/itemProps3.xml><?xml version="1.0" encoding="utf-8"?>
<ds:datastoreItem xmlns:ds="http://schemas.openxmlformats.org/officeDocument/2006/customXml" ds:itemID="{7A3DD4D2-7067-4347-BA37-D4DE8D0D75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Stokes, Victoria</dc:creator>
  <cp:lastModifiedBy>Stokes, Victoria</cp:lastModifiedBy>
  <dcterms:created xsi:type="dcterms:W3CDTF">2020-07-30T17:48:44Z</dcterms:created>
  <dcterms:modified xsi:type="dcterms:W3CDTF">2024-11-21T16:03:54Z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0x010100BE995914E1A9804181E196FA66AF5914</vt:lpwstr>
  </property>
</Properties>
</file>