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milhollinr_umsystem_edu/Documents/Crops/Crop Budgets/2026/NWSG/"/>
    </mc:Choice>
  </mc:AlternateContent>
  <xr:revisionPtr revIDLastSave="19" documentId="8_{3C100468-F50B-449D-9147-BF6831C273EF}" xr6:coauthVersionLast="47" xr6:coauthVersionMax="47" xr10:uidLastSave="{C435B590-EC11-43A6-8B7E-B781C90A2BC4}"/>
  <bookViews>
    <workbookView xWindow="-120" yWindow="-120" windowWidth="29040" windowHeight="15720" xr2:uid="{199DA4D6-31C1-4A26-BFE0-533A5313B422}"/>
  </bookViews>
  <sheets>
    <sheet name="Introduction" sheetId="11" r:id="rId1"/>
    <sheet name="Inputs" sheetId="12" r:id="rId2"/>
    <sheet name="1. NWSG, no forbs, dormant" sheetId="7" r:id="rId3"/>
    <sheet name="2. NWSG, no forbs, cover crop" sheetId="13" r:id="rId4"/>
    <sheet name="3. NWSG, forbs, dormant" sheetId="14" r:id="rId5"/>
    <sheet name="4. NWSG, forbs, cover crop" sheetId="15" r:id="rId6"/>
    <sheet name="5. E. gamagrass, dormant seeded" sheetId="16" r:id="rId7"/>
  </sheets>
  <externalReferences>
    <externalReference r:id="rId8"/>
    <externalReference r:id="rId9"/>
  </externalReferences>
  <definedNames>
    <definedName name="acres">[1]Input!$B$12</definedName>
    <definedName name="Boom_Sprayer">[1]MDB!$A$100:$A$101</definedName>
    <definedName name="Boom_Sprayer_SP">[1]MDB!$A$99</definedName>
    <definedName name="BudgetActivities">#REF!</definedName>
    <definedName name="byyield">[1]MDB!$C$160</definedName>
    <definedName name="Chisel_Plow">[1]MDB!$A$39:$A$42</definedName>
    <definedName name="Chisel_Plow_FD">[1]MDB!$A$43:$A$44</definedName>
    <definedName name="Comb_Disk_VRipper">[1]MDB!$A$66:$A$67</definedName>
    <definedName name="Comb_Fld_Cult_Incorp">[1]MDB!$A$63:$A$65</definedName>
    <definedName name="Combine_Size">[1]MDB!$B$24:$B$27</definedName>
    <definedName name="Cornhead_Size">[1]MDB!$A$133:$A$135</definedName>
    <definedName name="crop">[1]MDB!$C$164</definedName>
    <definedName name="cropnum">[1]MDB!$C$158</definedName>
    <definedName name="Crops">[1]MDB!$I$157:$I$163</definedName>
    <definedName name="Cultivator">[1]MDB!$A$91:$A$94</definedName>
    <definedName name="Cultivator_HR">[1]MDB!$A$95:$A$97</definedName>
    <definedName name="CustomActivities">'[2]Activity list'!$W$4:$AA$14</definedName>
    <definedName name="customhire2">[1]Input!$F$114:$F$117,[1]Input!$F$123:$F$126</definedName>
    <definedName name="CustomImps">[2]!Table4[Implement]</definedName>
    <definedName name="Disc_Mower">[1]MDB!$A$104:$A$107</definedName>
    <definedName name="Disk">[1]MDB!$A$68:$A$69</definedName>
    <definedName name="Disk_Mower">[1]MDB!$A$108:$A$109</definedName>
    <definedName name="drying">[1]Input!$B$106,[1]Input!$F$106</definedName>
    <definedName name="Field_Cultivator">[1]MDB!$A$49:$A$54</definedName>
    <definedName name="Grain_Auger">[1]MDB!$A$34</definedName>
    <definedName name="Graincart">[1]MDB!$A$32:$A$33</definedName>
    <definedName name="Grainhead_Size">[1]MDB!$A$125:$A$127</definedName>
    <definedName name="Harrow">[1]MDB!$A$70:$A$71</definedName>
    <definedName name="hauling">[1]Input!$B$108:$B$109,[1]Input!$F$108:$F$109</definedName>
    <definedName name="herbicide2">[1]Input!$F$43:$F$50,[1]Input!$B$51:$F$51</definedName>
    <definedName name="import">[1]Store!$E$3:$F$297</definedName>
    <definedName name="income">[1]Output!$F$12</definedName>
    <definedName name="insecticide2">[1]Input!$F$55:$F$58,[1]Input!$B$59:$F$59</definedName>
    <definedName name="Irrigation">[1]MDB!$G$157:$G$158</definedName>
    <definedName name="irrigation2">[1]MDB!$C$161</definedName>
    <definedName name="lease_arrangement">[1]MDB!$G$160:$G$162</definedName>
    <definedName name="leasenum">[1]MDB!$C$162</definedName>
    <definedName name="mdbvalues">[1]Output!$C$8:$H$12,[1]Output!$D$15:$H$49,[1]Output!$B$51:$G$62,[1]Output!$B$68:$G$104</definedName>
    <definedName name="Moldboard_Plow">[1]MDB!$A$45:$A$48</definedName>
    <definedName name="NoTill_Drill">[1]MDB!$A$88:$A$90</definedName>
    <definedName name="NoTill_Planter">[1]MDB!$A$80:$A$83</definedName>
    <definedName name="Passes">[1]Input!$F$149:$F$158,[1]Input!$F$160:$F$164,[1]Input!$F$166:$F$173,[1]Input!$F$175:$F$195</definedName>
    <definedName name="Planter">[1]MDB!$A$72:$A$75</definedName>
    <definedName name="postharvest">[1]Input!$B$104:$B$109,[1]Input!$F$105:$F$106,[1]Input!$F$108:$F$109</definedName>
    <definedName name="power">[1]Input!$D$149:$D$158,[1]Input!$D$160:$D$164,[1]Input!$D$166:$D$170,[1]Input!$D$172:$D$173,[1]Input!$D$175:$D$192,[1]Input!$D$196:$D$197</definedName>
    <definedName name="Power_Size">[1]MDB!$H$4:$H$5</definedName>
    <definedName name="Presswheel_Drill">[1]MDB!$A$84:$A$87</definedName>
    <definedName name="Primary_Units">[1]MDB!$L$157:$L$160</definedName>
    <definedName name="primyield">[1]MDB!$C$159</definedName>
    <definedName name="_xlnm.Print_Area" localSheetId="2">'1. NWSG, no forbs, dormant'!$B$1:$P$59</definedName>
    <definedName name="_xlnm.Print_Area" localSheetId="3">'2. NWSG, no forbs, cover crop'!$B:$P</definedName>
    <definedName name="_xlnm.Print_Area" localSheetId="4">'3. NWSG, forbs, dormant'!$B$1:$P$59</definedName>
    <definedName name="_xlnm.Print_Area" localSheetId="5">'4. NWSG, forbs, cover crop'!$B:$P</definedName>
    <definedName name="_xlnm.Print_Area" localSheetId="6">'5. E. gamagrass, dormant seeded'!$B$1:$P$60</definedName>
    <definedName name="PUAlloc">[1]Input!$B$100</definedName>
    <definedName name="PUMiles">[1]Input!$B$99</definedName>
    <definedName name="rental">[1]Input!$H$149:$H$158,[1]Input!$H$160:$H$164,[1]Input!$H$166:$H$173,[1]Input!$H$175:$H$195</definedName>
    <definedName name="Roller_Bar_Rake">[1]MDB!$A$110:$A$112</definedName>
    <definedName name="Round_Baler_Tie">[1]MDB!$A$118:$A$121</definedName>
    <definedName name="seed2">[1]Input!$B$22:$B$25,[1]Input!$B$27,[1]Input!$B$28:$F$28</definedName>
    <definedName name="SemiAlloc">[1]Input!$B$109</definedName>
    <definedName name="SemiMiles">[1]Input!$F$109</definedName>
    <definedName name="Silage_Wrapper">[1]MDB!$A$31</definedName>
    <definedName name="Soybeanhead_Size">[1]MDB!$A$128:$A$132</definedName>
    <definedName name="SplitRow_Planter">[1]MDB!$A$76:$A$79</definedName>
    <definedName name="ss">#REF!</definedName>
    <definedName name="storage">[1]Input!$B$105,[1]Input!$F$105</definedName>
    <definedName name="Swather_Mower_Conditioner">[1]MDB!$A$113:$A$115</definedName>
    <definedName name="Tandem_Disk">[1]MDB!$A$55:$A$58</definedName>
    <definedName name="TenWheelAlloc">[1]Input!$B$108</definedName>
    <definedName name="TenWheelMiles">[1]Input!$F$108</definedName>
    <definedName name="VRipper">[1]MDB!$A$59:$A$62</definedName>
    <definedName name="Wheel_Rake">[1]MDB!$A$136:$A$140</definedName>
    <definedName name="ww">[2]!Table4[Implement]</definedName>
    <definedName name="yield">[1]Input!$B$13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12" l="1"/>
  <c r="O10" i="12"/>
  <c r="O8" i="12"/>
  <c r="O9" i="12"/>
  <c r="O7" i="12"/>
  <c r="S13" i="12"/>
  <c r="O20" i="16" l="1"/>
  <c r="O19" i="16"/>
  <c r="L20" i="16"/>
  <c r="L19" i="16"/>
  <c r="O20" i="15"/>
  <c r="O19" i="15"/>
  <c r="L20" i="15"/>
  <c r="L19" i="15"/>
  <c r="L18" i="14"/>
  <c r="O19" i="14"/>
  <c r="O18" i="14"/>
  <c r="L19" i="14"/>
  <c r="O19" i="13"/>
  <c r="O18" i="13"/>
  <c r="L19" i="13"/>
  <c r="L18" i="13"/>
  <c r="O19" i="7"/>
  <c r="O18" i="7"/>
  <c r="L19" i="7"/>
  <c r="L18" i="7"/>
  <c r="S14" i="12"/>
  <c r="G43" i="16"/>
  <c r="G44" i="16" s="1"/>
  <c r="D43" i="16"/>
  <c r="P43" i="16" s="1"/>
  <c r="P44" i="16" s="1"/>
  <c r="D36" i="16"/>
  <c r="D35" i="16"/>
  <c r="P35" i="16" s="1"/>
  <c r="D34" i="16"/>
  <c r="P34" i="16" s="1"/>
  <c r="D33" i="16"/>
  <c r="D32" i="16"/>
  <c r="O31" i="16"/>
  <c r="L31" i="16"/>
  <c r="I31" i="16"/>
  <c r="F31" i="16"/>
  <c r="D31" i="16"/>
  <c r="D30" i="16"/>
  <c r="D29" i="16"/>
  <c r="D28" i="16"/>
  <c r="D26" i="16"/>
  <c r="D25" i="16"/>
  <c r="D24" i="16"/>
  <c r="D22" i="16"/>
  <c r="D21" i="16"/>
  <c r="D20" i="16"/>
  <c r="D19" i="16"/>
  <c r="D18" i="16"/>
  <c r="D16" i="16"/>
  <c r="C16" i="16"/>
  <c r="D15" i="16"/>
  <c r="C15" i="16"/>
  <c r="D14" i="16"/>
  <c r="C14" i="16"/>
  <c r="D13" i="16"/>
  <c r="C13" i="16"/>
  <c r="D12" i="16"/>
  <c r="C12" i="16"/>
  <c r="D7" i="16"/>
  <c r="P7" i="16" s="1"/>
  <c r="D6" i="16"/>
  <c r="M6" i="16" s="1"/>
  <c r="D5" i="16"/>
  <c r="G7" i="16" s="1"/>
  <c r="D15" i="15"/>
  <c r="C15" i="15"/>
  <c r="G43" i="15"/>
  <c r="G44" i="15" s="1"/>
  <c r="D43" i="15"/>
  <c r="M43" i="15" s="1"/>
  <c r="M44" i="15" s="1"/>
  <c r="D36" i="15"/>
  <c r="D35" i="15"/>
  <c r="G35" i="15" s="1"/>
  <c r="D34" i="15"/>
  <c r="P34" i="15" s="1"/>
  <c r="D33" i="15"/>
  <c r="D32" i="15"/>
  <c r="O31" i="15"/>
  <c r="L31" i="15"/>
  <c r="I31" i="15"/>
  <c r="F31" i="15"/>
  <c r="D31" i="15"/>
  <c r="D30" i="15"/>
  <c r="D29" i="15"/>
  <c r="D28" i="15"/>
  <c r="D26" i="15"/>
  <c r="D25" i="15"/>
  <c r="D24" i="15"/>
  <c r="D22" i="15"/>
  <c r="D21" i="15"/>
  <c r="D20" i="15"/>
  <c r="D19" i="15"/>
  <c r="D18" i="15"/>
  <c r="D16" i="15"/>
  <c r="C16" i="15"/>
  <c r="D14" i="15"/>
  <c r="C14" i="15"/>
  <c r="D13" i="15"/>
  <c r="C13" i="15"/>
  <c r="D12" i="15"/>
  <c r="C12" i="15"/>
  <c r="D7" i="15"/>
  <c r="P7" i="15" s="1"/>
  <c r="D6" i="15"/>
  <c r="P6" i="15" s="1"/>
  <c r="D5" i="15"/>
  <c r="G6" i="15" s="1"/>
  <c r="G42" i="14"/>
  <c r="G43" i="14" s="1"/>
  <c r="D42" i="14"/>
  <c r="P42" i="14" s="1"/>
  <c r="P43" i="14" s="1"/>
  <c r="D35" i="14"/>
  <c r="D34" i="14"/>
  <c r="J34" i="14" s="1"/>
  <c r="D33" i="14"/>
  <c r="P33" i="14" s="1"/>
  <c r="D32" i="14"/>
  <c r="D31" i="14"/>
  <c r="O30" i="14"/>
  <c r="L30" i="14"/>
  <c r="I30" i="14"/>
  <c r="F30" i="14"/>
  <c r="D30" i="14"/>
  <c r="D29" i="14"/>
  <c r="D28" i="14"/>
  <c r="D27" i="14"/>
  <c r="D25" i="14"/>
  <c r="D24" i="14"/>
  <c r="D23" i="14"/>
  <c r="D21" i="14"/>
  <c r="D20" i="14"/>
  <c r="D19" i="14"/>
  <c r="D18" i="14"/>
  <c r="D17" i="14"/>
  <c r="D15" i="14"/>
  <c r="C15" i="14"/>
  <c r="D14" i="14"/>
  <c r="C14" i="14"/>
  <c r="D13" i="14"/>
  <c r="C13" i="14"/>
  <c r="D12" i="14"/>
  <c r="C12" i="14"/>
  <c r="D7" i="14"/>
  <c r="P7" i="14" s="1"/>
  <c r="D6" i="14"/>
  <c r="P6" i="14" s="1"/>
  <c r="D5" i="14"/>
  <c r="G6" i="14" s="1"/>
  <c r="M34" i="14" l="1"/>
  <c r="P17" i="16"/>
  <c r="M16" i="14"/>
  <c r="J16" i="14"/>
  <c r="P34" i="14"/>
  <c r="M42" i="14"/>
  <c r="M43" i="14" s="1"/>
  <c r="J42" i="14"/>
  <c r="J43" i="14" s="1"/>
  <c r="J26" i="14"/>
  <c r="P26" i="14"/>
  <c r="G26" i="14"/>
  <c r="M26" i="14"/>
  <c r="G27" i="15"/>
  <c r="P16" i="14"/>
  <c r="J7" i="14"/>
  <c r="M7" i="14"/>
  <c r="G7" i="14"/>
  <c r="P22" i="14"/>
  <c r="M27" i="16"/>
  <c r="P23" i="16"/>
  <c r="G27" i="16"/>
  <c r="P27" i="16"/>
  <c r="J17" i="16"/>
  <c r="J7" i="16"/>
  <c r="J27" i="16"/>
  <c r="M7" i="16"/>
  <c r="M17" i="16"/>
  <c r="J7" i="15"/>
  <c r="P43" i="15"/>
  <c r="P44" i="15" s="1"/>
  <c r="M11" i="15"/>
  <c r="J27" i="15"/>
  <c r="P27" i="15"/>
  <c r="J43" i="15"/>
  <c r="J44" i="15" s="1"/>
  <c r="P11" i="15"/>
  <c r="G11" i="15"/>
  <c r="M27" i="15"/>
  <c r="P23" i="15"/>
  <c r="J11" i="15"/>
  <c r="J35" i="16"/>
  <c r="G35" i="16"/>
  <c r="M23" i="16"/>
  <c r="P11" i="16"/>
  <c r="J5" i="16"/>
  <c r="M35" i="16"/>
  <c r="P5" i="16"/>
  <c r="G6" i="16"/>
  <c r="G34" i="16"/>
  <c r="J43" i="16"/>
  <c r="J44" i="16" s="1"/>
  <c r="J6" i="16"/>
  <c r="G11" i="16"/>
  <c r="J11" i="16"/>
  <c r="P6" i="16"/>
  <c r="M11" i="16"/>
  <c r="G17" i="16"/>
  <c r="J34" i="16"/>
  <c r="M43" i="16"/>
  <c r="M44" i="16" s="1"/>
  <c r="G5" i="16"/>
  <c r="M5" i="16"/>
  <c r="G23" i="16"/>
  <c r="M34" i="16"/>
  <c r="J23" i="16"/>
  <c r="J17" i="15"/>
  <c r="M7" i="15"/>
  <c r="M17" i="15"/>
  <c r="J35" i="15"/>
  <c r="G7" i="15"/>
  <c r="P17" i="15"/>
  <c r="M35" i="15"/>
  <c r="P35" i="15"/>
  <c r="G5" i="15"/>
  <c r="G34" i="15"/>
  <c r="J5" i="15"/>
  <c r="P5" i="15"/>
  <c r="P8" i="15" s="1"/>
  <c r="G17" i="15"/>
  <c r="J34" i="15"/>
  <c r="M6" i="15"/>
  <c r="G23" i="15"/>
  <c r="M34" i="15"/>
  <c r="J6" i="15"/>
  <c r="J23" i="15"/>
  <c r="M5" i="15"/>
  <c r="M23" i="15"/>
  <c r="P11" i="14"/>
  <c r="G5" i="14"/>
  <c r="G8" i="14" s="1"/>
  <c r="G33" i="14"/>
  <c r="J5" i="14"/>
  <c r="J6" i="14"/>
  <c r="G11" i="14"/>
  <c r="G16" i="14"/>
  <c r="J33" i="14"/>
  <c r="M5" i="14"/>
  <c r="P5" i="14"/>
  <c r="P8" i="14" s="1"/>
  <c r="M6" i="14"/>
  <c r="J11" i="14"/>
  <c r="G22" i="14"/>
  <c r="M33" i="14"/>
  <c r="M11" i="14"/>
  <c r="J22" i="14"/>
  <c r="M22" i="14"/>
  <c r="G34" i="14"/>
  <c r="O35" i="14" l="1"/>
  <c r="P35" i="14" s="1"/>
  <c r="P36" i="14" s="1"/>
  <c r="M8" i="16"/>
  <c r="G8" i="16"/>
  <c r="O36" i="15"/>
  <c r="P36" i="15" s="1"/>
  <c r="P37" i="15" s="1"/>
  <c r="P46" i="15" s="1"/>
  <c r="P51" i="15" s="1"/>
  <c r="O36" i="16"/>
  <c r="P36" i="16" s="1"/>
  <c r="P37" i="16" s="1"/>
  <c r="J8" i="15"/>
  <c r="P8" i="16"/>
  <c r="F36" i="16"/>
  <c r="G36" i="16" s="1"/>
  <c r="G37" i="16" s="1"/>
  <c r="G46" i="16" s="1"/>
  <c r="G49" i="16" s="1"/>
  <c r="J8" i="16"/>
  <c r="L36" i="16"/>
  <c r="M36" i="16" s="1"/>
  <c r="M37" i="16" s="1"/>
  <c r="I36" i="16"/>
  <c r="J36" i="16" s="1"/>
  <c r="J37" i="16" s="1"/>
  <c r="J46" i="16" s="1"/>
  <c r="M8" i="15"/>
  <c r="G8" i="15"/>
  <c r="L36" i="15"/>
  <c r="M36" i="15" s="1"/>
  <c r="M37" i="15" s="1"/>
  <c r="I36" i="15"/>
  <c r="J36" i="15" s="1"/>
  <c r="J37" i="15" s="1"/>
  <c r="F36" i="15"/>
  <c r="G36" i="15" s="1"/>
  <c r="G37" i="15" s="1"/>
  <c r="F35" i="14"/>
  <c r="G35" i="14" s="1"/>
  <c r="G36" i="14" s="1"/>
  <c r="J8" i="14"/>
  <c r="L35" i="14"/>
  <c r="M35" i="14" s="1"/>
  <c r="M36" i="14" s="1"/>
  <c r="I35" i="14"/>
  <c r="J35" i="14" s="1"/>
  <c r="J36" i="14" s="1"/>
  <c r="J45" i="14" s="1"/>
  <c r="M8" i="14"/>
  <c r="P48" i="15" l="1"/>
  <c r="P47" i="14"/>
  <c r="P45" i="14"/>
  <c r="P50" i="14" s="1"/>
  <c r="P48" i="16"/>
  <c r="P46" i="16"/>
  <c r="P51" i="16" s="1"/>
  <c r="M48" i="16"/>
  <c r="J49" i="16"/>
  <c r="J48" i="16"/>
  <c r="M46" i="16"/>
  <c r="M51" i="16" s="1"/>
  <c r="G48" i="16"/>
  <c r="P49" i="15"/>
  <c r="P52" i="15" s="1"/>
  <c r="J46" i="15"/>
  <c r="J49" i="15" s="1"/>
  <c r="J48" i="15"/>
  <c r="G46" i="15"/>
  <c r="G49" i="15" s="1"/>
  <c r="G48" i="15"/>
  <c r="M46" i="15"/>
  <c r="M51" i="15" s="1"/>
  <c r="M48" i="15"/>
  <c r="G45" i="14"/>
  <c r="G48" i="14" s="1"/>
  <c r="G47" i="14"/>
  <c r="M45" i="14"/>
  <c r="M50" i="14" s="1"/>
  <c r="J48" i="14"/>
  <c r="J47" i="14"/>
  <c r="M47" i="14"/>
  <c r="P49" i="16" l="1"/>
  <c r="P52" i="16" s="1"/>
  <c r="P48" i="14"/>
  <c r="P51" i="14" s="1"/>
  <c r="M49" i="16"/>
  <c r="M52" i="16" s="1"/>
  <c r="M49" i="15"/>
  <c r="M52" i="15" s="1"/>
  <c r="M48" i="14"/>
  <c r="M51" i="14" s="1"/>
  <c r="G42" i="13" l="1"/>
  <c r="G43" i="13" s="1"/>
  <c r="D42" i="13"/>
  <c r="P42" i="13" s="1"/>
  <c r="P43" i="13" s="1"/>
  <c r="D35" i="13"/>
  <c r="D34" i="13"/>
  <c r="P34" i="13" s="1"/>
  <c r="D33" i="13"/>
  <c r="J33" i="13" s="1"/>
  <c r="D32" i="13"/>
  <c r="D31" i="13"/>
  <c r="O30" i="13"/>
  <c r="L30" i="13"/>
  <c r="I30" i="13"/>
  <c r="F30" i="13"/>
  <c r="D30" i="13"/>
  <c r="D29" i="13"/>
  <c r="D28" i="13"/>
  <c r="D27" i="13"/>
  <c r="D25" i="13"/>
  <c r="D24" i="13"/>
  <c r="D23" i="13"/>
  <c r="D21" i="13"/>
  <c r="D20" i="13"/>
  <c r="D19" i="13"/>
  <c r="D18" i="13"/>
  <c r="D17" i="13"/>
  <c r="D15" i="13"/>
  <c r="C15" i="13"/>
  <c r="D14" i="13"/>
  <c r="C14" i="13"/>
  <c r="D13" i="13"/>
  <c r="C13" i="13"/>
  <c r="D12" i="13"/>
  <c r="C12" i="13"/>
  <c r="D7" i="13"/>
  <c r="P7" i="13" s="1"/>
  <c r="D6" i="13"/>
  <c r="J6" i="13" s="1"/>
  <c r="D5" i="13"/>
  <c r="J5" i="13" s="1"/>
  <c r="O30" i="7"/>
  <c r="L30" i="7"/>
  <c r="I30" i="7"/>
  <c r="F30" i="7"/>
  <c r="D24" i="7"/>
  <c r="D34" i="7"/>
  <c r="P34" i="7" s="1"/>
  <c r="D42" i="7"/>
  <c r="P42" i="7" s="1"/>
  <c r="P43" i="7" s="1"/>
  <c r="D5" i="7"/>
  <c r="D6" i="7"/>
  <c r="D7" i="7"/>
  <c r="G34" i="13" l="1"/>
  <c r="M33" i="13"/>
  <c r="P33" i="13"/>
  <c r="J34" i="13"/>
  <c r="M6" i="13"/>
  <c r="M34" i="13"/>
  <c r="P16" i="13"/>
  <c r="P6" i="13"/>
  <c r="G7" i="13"/>
  <c r="J42" i="13"/>
  <c r="J43" i="13" s="1"/>
  <c r="G33" i="13"/>
  <c r="G26" i="13"/>
  <c r="J26" i="13"/>
  <c r="M26" i="13"/>
  <c r="P26" i="13"/>
  <c r="P11" i="13"/>
  <c r="M22" i="13"/>
  <c r="M7" i="13"/>
  <c r="J7" i="13"/>
  <c r="J8" i="13" s="1"/>
  <c r="G5" i="13"/>
  <c r="M5" i="13"/>
  <c r="P5" i="13"/>
  <c r="G6" i="13"/>
  <c r="G11" i="13"/>
  <c r="G16" i="13"/>
  <c r="M42" i="13"/>
  <c r="M43" i="13" s="1"/>
  <c r="J11" i="13"/>
  <c r="J16" i="13"/>
  <c r="G22" i="13"/>
  <c r="P22" i="13"/>
  <c r="M11" i="13"/>
  <c r="M16" i="13"/>
  <c r="J22" i="13"/>
  <c r="J34" i="7"/>
  <c r="G34" i="7"/>
  <c r="M34" i="7"/>
  <c r="M42" i="7"/>
  <c r="M43" i="7" s="1"/>
  <c r="J42" i="7"/>
  <c r="J43" i="7" s="1"/>
  <c r="P8" i="13" l="1"/>
  <c r="M8" i="13"/>
  <c r="O35" i="13"/>
  <c r="P35" i="13" s="1"/>
  <c r="P36" i="13" s="1"/>
  <c r="G8" i="13"/>
  <c r="F35" i="13"/>
  <c r="G35" i="13" s="1"/>
  <c r="G36" i="13" s="1"/>
  <c r="G45" i="13" s="1"/>
  <c r="L35" i="13"/>
  <c r="M35" i="13" s="1"/>
  <c r="M36" i="13" s="1"/>
  <c r="I35" i="13"/>
  <c r="J35" i="13" s="1"/>
  <c r="J36" i="13" s="1"/>
  <c r="D32" i="7"/>
  <c r="C14" i="7"/>
  <c r="C15" i="7"/>
  <c r="C12" i="7"/>
  <c r="C13" i="7"/>
  <c r="P47" i="13" l="1"/>
  <c r="P45" i="13"/>
  <c r="P50" i="13" s="1"/>
  <c r="J45" i="13"/>
  <c r="J48" i="13" s="1"/>
  <c r="J47" i="13"/>
  <c r="M47" i="13"/>
  <c r="M45" i="13"/>
  <c r="M50" i="13" s="1"/>
  <c r="G48" i="13"/>
  <c r="G47" i="13"/>
  <c r="D31" i="7"/>
  <c r="D25" i="7"/>
  <c r="D12" i="7"/>
  <c r="D23" i="7"/>
  <c r="D14" i="7"/>
  <c r="D15" i="7"/>
  <c r="D13" i="7"/>
  <c r="P48" i="13" l="1"/>
  <c r="P51" i="13" s="1"/>
  <c r="M48" i="13"/>
  <c r="M51" i="13" s="1"/>
  <c r="G7" i="7"/>
  <c r="G5" i="7"/>
  <c r="P5" i="7"/>
  <c r="G6" i="7"/>
  <c r="M5" i="7"/>
  <c r="J5" i="7"/>
  <c r="P22" i="7"/>
  <c r="M22" i="7"/>
  <c r="J22" i="7"/>
  <c r="G22" i="7"/>
  <c r="P11" i="7"/>
  <c r="M11" i="7"/>
  <c r="J11" i="7"/>
  <c r="G11" i="7"/>
  <c r="D29" i="7"/>
  <c r="D30" i="7"/>
  <c r="G42" i="7"/>
  <c r="D35" i="7"/>
  <c r="D33" i="7"/>
  <c r="D28" i="7"/>
  <c r="D27" i="7"/>
  <c r="D21" i="7"/>
  <c r="D20" i="7"/>
  <c r="D19" i="7"/>
  <c r="D18" i="7"/>
  <c r="D17" i="7"/>
  <c r="P26" i="7" l="1"/>
  <c r="M26" i="7"/>
  <c r="J26" i="7"/>
  <c r="G26" i="7"/>
  <c r="P33" i="7"/>
  <c r="J33" i="7"/>
  <c r="M33" i="7"/>
  <c r="G33" i="7"/>
  <c r="J7" i="7"/>
  <c r="P7" i="7"/>
  <c r="M7" i="7"/>
  <c r="P6" i="7"/>
  <c r="M6" i="7"/>
  <c r="J6" i="7"/>
  <c r="J16" i="7"/>
  <c r="G16" i="7"/>
  <c r="G43" i="7"/>
  <c r="P16" i="7" l="1"/>
  <c r="O35" i="7" s="1"/>
  <c r="P35" i="7" s="1"/>
  <c r="P36" i="7" s="1"/>
  <c r="M8" i="7"/>
  <c r="P8" i="7"/>
  <c r="J8" i="7"/>
  <c r="I35" i="7"/>
  <c r="J35" i="7" s="1"/>
  <c r="J36" i="7" s="1"/>
  <c r="J45" i="7" s="1"/>
  <c r="M16" i="7"/>
  <c r="G8" i="7"/>
  <c r="F35" i="7"/>
  <c r="G35" i="7" s="1"/>
  <c r="P45" i="7" l="1"/>
  <c r="P50" i="7" s="1"/>
  <c r="J47" i="7"/>
  <c r="J48" i="7"/>
  <c r="P47" i="7"/>
  <c r="L35" i="7"/>
  <c r="M35" i="7" s="1"/>
  <c r="M36" i="7" s="1"/>
  <c r="G36" i="7"/>
  <c r="G45" i="7" s="1"/>
  <c r="G48" i="7" s="1"/>
  <c r="P48" i="7" l="1"/>
  <c r="P51" i="7" s="1"/>
  <c r="M45" i="7"/>
  <c r="M50" i="7" s="1"/>
  <c r="M47" i="7"/>
  <c r="G47" i="7"/>
  <c r="M48" i="7" l="1"/>
  <c r="M51" i="7" s="1"/>
</calcChain>
</file>

<file path=xl/sharedStrings.xml><?xml version="1.0" encoding="utf-8"?>
<sst xmlns="http://schemas.openxmlformats.org/spreadsheetml/2006/main" count="646" uniqueCount="199">
  <si>
    <t>Developed by:</t>
  </si>
  <si>
    <t>University of Missouri Extension</t>
  </si>
  <si>
    <t>#</t>
  </si>
  <si>
    <t>Name</t>
  </si>
  <si>
    <t>Description</t>
  </si>
  <si>
    <t>NWSG, No Forbs, Dormant Seeded</t>
  </si>
  <si>
    <t>Spray out pasture early fall, then no-till big bluestem &amp; indiangrass mix during winter to overcome seed dormancy.</t>
  </si>
  <si>
    <t>NWSG, No Forbs, Cover Crop</t>
  </si>
  <si>
    <t>Spray out pasture early fall, then no-till cover crop, graze cover crop next spring, then no-till big bluestem &amp; indiangrass mix late spring.</t>
  </si>
  <si>
    <t>NWSG, Forbs, Dormant Seeded</t>
  </si>
  <si>
    <t>Spray out pasture early fall, then no-till big bluestem, indiangrass, little bluestem &amp; forb mix during the winter to overcome seed dormancy.</t>
  </si>
  <si>
    <t>NWSG, Forbs, Cover Crop</t>
  </si>
  <si>
    <t>Spray out pasture early fall, then no-till cover crop, graze cover crop next spring, then no-till big bluestem, indiangrass, little bluestem &amp; forb mix late spring.</t>
  </si>
  <si>
    <t xml:space="preserve">E. Gamagrass, Dormant Seeded </t>
  </si>
  <si>
    <t>Spray out pasture early fall, then no-till eastern gamagrass during the winter to overcome seed dormancy</t>
  </si>
  <si>
    <t>Year 1</t>
  </si>
  <si>
    <t>Reflects the fall before planting occurs when existing pasture is chemically killed and either a cover crop is planted or preparation for dormant season planting begins.</t>
  </si>
  <si>
    <t>Year 2</t>
  </si>
  <si>
    <t>Reflects planting year when the new forage is planted, weeds controlled but no production is planned from native warm season grass plantings.</t>
  </si>
  <si>
    <t>Year 3</t>
  </si>
  <si>
    <t>Year 4</t>
  </si>
  <si>
    <t xml:space="preserve">Funding was provided by the MU/MDC Native Grass Extension Project. </t>
  </si>
  <si>
    <t>Category</t>
  </si>
  <si>
    <t>Unit</t>
  </si>
  <si>
    <t>Income</t>
  </si>
  <si>
    <t>NWSG hay</t>
  </si>
  <si>
    <t>Grazing</t>
  </si>
  <si>
    <t>Seed</t>
  </si>
  <si>
    <t>Cover crop seed</t>
  </si>
  <si>
    <t>Big bluestem seed</t>
  </si>
  <si>
    <t xml:space="preserve">PLS lb. </t>
  </si>
  <si>
    <t>Indiangrass seed</t>
  </si>
  <si>
    <t>Little bluestem seed</t>
  </si>
  <si>
    <t>Eastern gamagrass seed</t>
  </si>
  <si>
    <t>Forb seed</t>
  </si>
  <si>
    <t>Enter</t>
  </si>
  <si>
    <t>Fertility</t>
  </si>
  <si>
    <t>Nitrogen</t>
  </si>
  <si>
    <t>Phosphorus</t>
  </si>
  <si>
    <t>Potassium</t>
  </si>
  <si>
    <t>Soil test</t>
  </si>
  <si>
    <t>Chemical</t>
  </si>
  <si>
    <t>Glyphosate</t>
  </si>
  <si>
    <t xml:space="preserve">Imazapic </t>
  </si>
  <si>
    <t>Custom hire and rental</t>
  </si>
  <si>
    <t>Mowing</t>
  </si>
  <si>
    <t>Chemical application</t>
  </si>
  <si>
    <t>Fertilizer delivery &amp; spreading</t>
  </si>
  <si>
    <t>Hay preparation &amp; baling</t>
  </si>
  <si>
    <t>Custom burning</t>
  </si>
  <si>
    <t>Other costs</t>
  </si>
  <si>
    <t>Operator labor</t>
  </si>
  <si>
    <t>Operating interest</t>
  </si>
  <si>
    <t>% APR</t>
  </si>
  <si>
    <t>Real estate charge</t>
  </si>
  <si>
    <t>Year 1 - Preparation</t>
  </si>
  <si>
    <t>Year 2 - Establishment</t>
  </si>
  <si>
    <t>Quantity</t>
  </si>
  <si>
    <t xml:space="preserve">Income </t>
  </si>
  <si>
    <t xml:space="preserve">  First hay cutting</t>
  </si>
  <si>
    <t xml:space="preserve">  Second hay cutting</t>
  </si>
  <si>
    <t xml:space="preserve">  Pasture</t>
  </si>
  <si>
    <t xml:space="preserve">Total income </t>
  </si>
  <si>
    <t xml:space="preserve">Operating costs </t>
  </si>
  <si>
    <t xml:space="preserve">  Seed</t>
  </si>
  <si>
    <t xml:space="preserve">  Fertility</t>
  </si>
  <si>
    <t>Lime (delivered &amp; spread)</t>
  </si>
  <si>
    <t xml:space="preserve">  Herbicide</t>
  </si>
  <si>
    <t xml:space="preserve">  Custom hire and rental</t>
  </si>
  <si>
    <t xml:space="preserve">  Operator and hired labor</t>
  </si>
  <si>
    <t xml:space="preserve">  Other expense</t>
  </si>
  <si>
    <t xml:space="preserve">  Operating interest</t>
  </si>
  <si>
    <t xml:space="preserve">Total operating costs </t>
  </si>
  <si>
    <t xml:space="preserve">Ownership costs </t>
  </si>
  <si>
    <t xml:space="preserve"> Farm business overhead</t>
  </si>
  <si>
    <t xml:space="preserve"> Machinery overhead</t>
  </si>
  <si>
    <t xml:space="preserve"> Machinery depreciation</t>
  </si>
  <si>
    <t>Total ownership costs</t>
  </si>
  <si>
    <t xml:space="preserve">Notes:  </t>
  </si>
  <si>
    <t>ton</t>
  </si>
  <si>
    <t>Big Bluestem, Indiangrass, Little Bluestem and Forbs Enterprise Budget</t>
  </si>
  <si>
    <t>Eastern Gamagrass Enterprise Budget</t>
  </si>
  <si>
    <t>bushel</t>
  </si>
  <si>
    <t>lb. of N</t>
  </si>
  <si>
    <r>
      <t>lb. of P</t>
    </r>
    <r>
      <rPr>
        <vertAlign val="subscript"/>
        <sz val="10"/>
        <rFont val="Aptos"/>
        <family val="2"/>
        <scheme val="minor"/>
      </rPr>
      <t>2</t>
    </r>
    <r>
      <rPr>
        <sz val="10"/>
        <rFont val="Aptos"/>
        <family val="2"/>
        <scheme val="minor"/>
      </rPr>
      <t>O</t>
    </r>
    <r>
      <rPr>
        <vertAlign val="subscript"/>
        <sz val="10"/>
        <rFont val="Aptos"/>
        <family val="2"/>
        <scheme val="minor"/>
      </rPr>
      <t>5</t>
    </r>
  </si>
  <si>
    <r>
      <t>lb. of K</t>
    </r>
    <r>
      <rPr>
        <vertAlign val="subscript"/>
        <sz val="10"/>
        <rFont val="Aptos"/>
        <family val="2"/>
        <scheme val="minor"/>
      </rPr>
      <t>2</t>
    </r>
    <r>
      <rPr>
        <sz val="10"/>
        <rFont val="Aptos"/>
        <family val="2"/>
        <scheme val="minor"/>
      </rPr>
      <t>O</t>
    </r>
  </si>
  <si>
    <t>ton applied</t>
  </si>
  <si>
    <t>test</t>
  </si>
  <si>
    <t xml:space="preserve">ounce </t>
  </si>
  <si>
    <t>acre</t>
  </si>
  <si>
    <t>bale</t>
  </si>
  <si>
    <t>hour</t>
  </si>
  <si>
    <t>Price/unit</t>
  </si>
  <si>
    <t>Total/acre</t>
  </si>
  <si>
    <t>Year 4 - Full production</t>
  </si>
  <si>
    <t>Year 3 - Partial production</t>
  </si>
  <si>
    <r>
      <t>lb. of P</t>
    </r>
    <r>
      <rPr>
        <vertAlign val="subscript"/>
        <sz val="9"/>
        <rFont val="Aptos"/>
        <family val="2"/>
        <scheme val="minor"/>
      </rPr>
      <t>2</t>
    </r>
    <r>
      <rPr>
        <sz val="9"/>
        <rFont val="Aptos"/>
        <family val="2"/>
        <scheme val="minor"/>
      </rPr>
      <t>O</t>
    </r>
    <r>
      <rPr>
        <vertAlign val="subscript"/>
        <sz val="9"/>
        <rFont val="Aptos"/>
        <family val="2"/>
        <scheme val="minor"/>
      </rPr>
      <t>5</t>
    </r>
  </si>
  <si>
    <r>
      <t>lb. of K</t>
    </r>
    <r>
      <rPr>
        <vertAlign val="subscript"/>
        <sz val="9"/>
        <rFont val="Aptos"/>
        <family val="2"/>
        <scheme val="minor"/>
      </rPr>
      <t>2</t>
    </r>
    <r>
      <rPr>
        <sz val="9"/>
        <rFont val="Aptos"/>
        <family val="2"/>
        <scheme val="minor"/>
      </rPr>
      <t>O</t>
    </r>
  </si>
  <si>
    <t>Dormant season planting</t>
  </si>
  <si>
    <t>ounce</t>
  </si>
  <si>
    <t>pass</t>
  </si>
  <si>
    <t>percent</t>
  </si>
  <si>
    <t>Income over operating costs</t>
  </si>
  <si>
    <t>Income over total costs</t>
  </si>
  <si>
    <t>Total costs</t>
  </si>
  <si>
    <t>Big Bluestem &amp; Indiangrass, No Forbs Enterprise Budget</t>
  </si>
  <si>
    <t xml:space="preserve">     Deliver and spread fertilizer</t>
  </si>
  <si>
    <t xml:space="preserve">     Apply chemicals</t>
  </si>
  <si>
    <t xml:space="preserve">     No-till drill rental</t>
  </si>
  <si>
    <t xml:space="preserve">     Hay preparation and baling</t>
  </si>
  <si>
    <t xml:space="preserve">     Custom mowing (rotary cutter)</t>
  </si>
  <si>
    <t xml:space="preserve">     Custom burning</t>
  </si>
  <si>
    <t>Other expense</t>
  </si>
  <si>
    <t>Input assumptions</t>
  </si>
  <si>
    <t>Bale weight</t>
  </si>
  <si>
    <t>Value per unit</t>
  </si>
  <si>
    <r>
      <t>Phosphorus</t>
    </r>
    <r>
      <rPr>
        <vertAlign val="superscript"/>
        <sz val="12"/>
        <rFont val="Aptos"/>
        <family val="2"/>
        <scheme val="minor"/>
      </rPr>
      <t>1</t>
    </r>
  </si>
  <si>
    <r>
      <t>Potassium</t>
    </r>
    <r>
      <rPr>
        <vertAlign val="superscript"/>
        <sz val="12"/>
        <rFont val="Aptos"/>
        <family val="2"/>
        <scheme val="minor"/>
      </rPr>
      <t>1</t>
    </r>
  </si>
  <si>
    <t>For more on NWSG, see MU Extension publication G 672:</t>
  </si>
  <si>
    <r>
      <rPr>
        <vertAlign val="superscript"/>
        <sz val="10"/>
        <rFont val="Aptos"/>
        <family val="2"/>
        <scheme val="minor"/>
      </rPr>
      <t>2</t>
    </r>
    <r>
      <rPr>
        <sz val="10"/>
        <rFont val="Aptos"/>
        <family val="2"/>
        <scheme val="minor"/>
      </rPr>
      <t>Real estate charge is lowered in year one due to being on a partial year.</t>
    </r>
  </si>
  <si>
    <r>
      <rPr>
        <b/>
        <sz val="9.5"/>
        <rFont val="Aptos"/>
        <family val="2"/>
        <scheme val="minor"/>
      </rPr>
      <t xml:space="preserve">Description of Year 1: </t>
    </r>
    <r>
      <rPr>
        <sz val="9.5"/>
        <rFont val="Aptos"/>
        <family val="2"/>
        <scheme val="minor"/>
      </rPr>
      <t xml:space="preserve">The seedbed preparation process begins in early fall with the chemical eradication of existing forages. Fertilizer is applied per soil test recommendation. Fertilizer application, chemical application, seeding or burning performed by a custom operator. Land ownership cost is allocated to the prior hay crop if the field is not grazed. If grazed, 3/4 of the land ownership costs should be allocated to the pasture and 1/4 allocated to the native warm season grass seedbed. Ownership costs can be actual equipment ownership costs if owned machinery is used instead of custom operators.  </t>
    </r>
  </si>
  <si>
    <r>
      <rPr>
        <b/>
        <sz val="9.5"/>
        <rFont val="Aptos"/>
        <family val="2"/>
        <scheme val="minor"/>
      </rPr>
      <t>Description of Year 3</t>
    </r>
    <r>
      <rPr>
        <sz val="9.5"/>
        <rFont val="Aptos"/>
        <family val="2"/>
        <scheme val="minor"/>
      </rPr>
      <t xml:space="preserve">: Following the establishment year the big bluestem and indiangrass blend will be established enough to harvest less than normal yield potential. Fertilizer is applied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</si>
  <si>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4 and forward: </t>
    </r>
    <r>
      <rPr>
        <sz val="9.5"/>
        <rFont val="Aptos"/>
        <family val="2"/>
        <scheme val="minor"/>
      </rPr>
      <t xml:space="preserve">Following the establishment year the big bluestem and indiangrass blend will be established enough to harvest its full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</si>
  <si>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t xml:space="preserve"> Real estate charge (rent)</t>
    </r>
    <r>
      <rPr>
        <vertAlign val="superscript"/>
        <sz val="12"/>
        <rFont val="Aptos"/>
        <family val="2"/>
        <scheme val="minor"/>
      </rPr>
      <t>2</t>
    </r>
  </si>
  <si>
    <r>
      <rPr>
        <b/>
        <sz val="9.5"/>
        <rFont val="Aptos"/>
        <family val="2"/>
        <scheme val="minor"/>
      </rPr>
      <t>Description of Year 2:</t>
    </r>
    <r>
      <rPr>
        <sz val="9.5"/>
        <rFont val="Aptos"/>
        <family val="2"/>
        <scheme val="minor"/>
      </rPr>
      <t xml:space="preserve"> The seeding process will begin with no-tilling the big bluestem and indiangrass mix during the winter dormant season. Ownership costs can be actual equipment ownership costs if owned machinery is used instead of custom operators. Land ownership cost can either be the known land cash rental rate or approximated at 1.5% of pasture land market value. No hay or pasture production is expected. Imazapic herbicide use/rate depends upon seed mix and timing. Mow, burn or 2,4-D are weed control alternatives. </t>
    </r>
  </si>
  <si>
    <r>
      <rPr>
        <b/>
        <sz val="9.5"/>
        <rFont val="Aptos"/>
        <family val="2"/>
        <scheme val="minor"/>
      </rPr>
      <t xml:space="preserve">Description of Year 1: </t>
    </r>
    <r>
      <rPr>
        <sz val="9.5"/>
        <rFont val="Aptos"/>
        <family val="2"/>
        <scheme val="minor"/>
      </rPr>
      <t xml:space="preserve">The seedbed preparation process begins in early fall before planting with the chemical eradication of existing forages. Prior to this time, normal production for existing hay/pasture is assumed. Land ownership cost is allocated to the prior hay crop if the field is not grazed. If grazed, 3/4 of the land ownership costs should be allocated to the pasture and 1/4 allocated to the native warm season grass seedbed. Ownership costs can be used for actual equipment ownership costs if owned machinery is used instead of custom operators.   </t>
    </r>
  </si>
  <si>
    <r>
      <rPr>
        <b/>
        <sz val="9.5"/>
        <rFont val="Aptos"/>
        <family val="2"/>
        <scheme val="minor"/>
      </rPr>
      <t>Description of Year 2:</t>
    </r>
    <r>
      <rPr>
        <sz val="9.5"/>
        <rFont val="Aptos"/>
        <family val="2"/>
        <scheme val="minor"/>
      </rPr>
      <t xml:space="preserve"> Cover crop grazed in the spring, then chemically killed. Seeding of big bluestem and indiangrass mix will begin with fertilizing the field to be sown with nutrients, then no-tilling.  Fertility rates per lab recommendations based on prior fall soil test and yield expectations. Fertilizer application, chemical application, seeding and burning will be performed by a custom operator. Ownership costs can be used for actual equipment ownership costs if owned machinery is used instead of custom operators. Land ownership cost can either be the known land cash rental rate or approximated at 1.5% of pasture land market value. Imazapic herbicide use/rate depends upon seed mix and timing. Mow, burn or 2,4-D are weed control alternatives. </t>
    </r>
  </si>
  <si>
    <r>
      <rPr>
        <b/>
        <sz val="9.5"/>
        <rFont val="Aptos"/>
        <family val="2"/>
        <scheme val="minor"/>
      </rPr>
      <t>Description of Year 3</t>
    </r>
    <r>
      <rPr>
        <sz val="9.5"/>
        <rFont val="Aptos"/>
        <family val="2"/>
        <scheme val="minor"/>
      </rPr>
      <t xml:space="preserve">: Following the establishment year the big bluestem and indiangrass blend will be established enough to harvest half normal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</si>
  <si>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4 and forward: </t>
    </r>
    <r>
      <rPr>
        <sz val="9.5"/>
        <rFont val="Aptos"/>
        <family val="2"/>
        <scheme val="minor"/>
      </rPr>
      <t xml:space="preserve">The big bluestem and indiangrass blend will be established enough to harvest full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</si>
  <si>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1: </t>
    </r>
    <r>
      <rPr>
        <sz val="9.5"/>
        <rFont val="Aptos"/>
        <family val="2"/>
        <scheme val="minor"/>
      </rPr>
      <t xml:space="preserve">The seedbed preparation process begins in early fall before planting with the chemical eradication of existing forages. Prior to this time, normal production for existing hay/pasture is assumed. Land ownership cost is allocated to the prior hay crop if the field is not grazed. If grazed, 3/4 of the land ownership costs should be allocated to the pasture and 1/4 allocated to the native warm season grass seedbed. Ownership costs can be used for actual equipment ownership costs if owned machinery is used instead of custom operators.     </t>
    </r>
  </si>
  <si>
    <r>
      <rPr>
        <b/>
        <sz val="9.5"/>
        <rFont val="Aptos"/>
        <family val="2"/>
        <scheme val="minor"/>
      </rPr>
      <t>Description of Year 2:</t>
    </r>
    <r>
      <rPr>
        <sz val="9.5"/>
        <rFont val="Aptos"/>
        <family val="2"/>
        <scheme val="minor"/>
      </rPr>
      <t xml:space="preserve"> The seeding process will begin with fertilizing the field to be sown with nutrients. Fertility rates per lab recommendations based on prior fall soil test and yield expectations. Fertilizer application, chemical application, seeding and burning will be performed by a custom operator. Ownership costs can be used for actual equipment ownership costs if owned machinery is used instead of custom operators. Land ownership cost can either be the known land cash rental rate or approximated at 1.5% of pasture land market value. Imazapic herbicide use/rate depends upon seed mix and timing. Mow, burn or 2,4-D are weed control alternatives. </t>
    </r>
  </si>
  <si>
    <r>
      <rPr>
        <b/>
        <sz val="9.5"/>
        <rFont val="Aptos"/>
        <family val="2"/>
        <scheme val="minor"/>
      </rPr>
      <t xml:space="preserve">Description of Year 4 and forward: </t>
    </r>
    <r>
      <rPr>
        <sz val="9.5"/>
        <rFont val="Aptos"/>
        <family val="2"/>
        <scheme val="minor"/>
      </rPr>
      <t xml:space="preserve">The native warm-season grass blend will be established enough to harvest full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</si>
  <si>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1: </t>
    </r>
    <r>
      <rPr>
        <sz val="9.5"/>
        <rFont val="Aptos"/>
        <family val="2"/>
        <scheme val="minor"/>
      </rPr>
      <t xml:space="preserve">The seedbed preparation process begins in early fall before planting with the chemical eradication of existing forages. Prior to this time, normal production for existing hay/pasture is assumed. Land ownership cost is allocated to the prior hay crop if the field is not grazed. If grazed, 3/4 of the land ownership costs should be allocated to the pasture and 1/4 allocated to the native warm-season grass seedbed. Ownership costs can be used for actual equipment ownership costs if owned machinery is used instead of custom operators.   </t>
    </r>
  </si>
  <si>
    <r>
      <rPr>
        <b/>
        <sz val="9.5"/>
        <rFont val="Aptos"/>
        <family val="2"/>
        <scheme val="minor"/>
      </rPr>
      <t>Description of Year 3</t>
    </r>
    <r>
      <rPr>
        <sz val="9.5"/>
        <rFont val="Aptos"/>
        <family val="2"/>
        <scheme val="minor"/>
      </rPr>
      <t xml:space="preserve">: Following the establishment year the native warm-season grass blend will be established enough to harvest half of its normal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</si>
  <si>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4 and forward: </t>
    </r>
    <r>
      <rPr>
        <sz val="9.5"/>
        <rFont val="Aptos"/>
        <family val="2"/>
        <scheme val="minor"/>
      </rPr>
      <t xml:space="preserve">The native warm-season grass blend will be established enough to harvest full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</si>
  <si>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Description of Year 2:</t>
    </r>
    <r>
      <rPr>
        <sz val="9.5"/>
        <rFont val="Aptos"/>
        <family val="2"/>
        <scheme val="minor"/>
      </rPr>
      <t xml:space="preserve"> The seeding process begins with no-tilling the eastern gamagrass during the dormant (winter) season. Fertility rates per lab recommendations based on prior fall soil test. Fertilizer application, chemical application, seeding and burning will be performed by a custom operator. Ownership costs can be used for actual equipment ownership costs if owned machinery is used instead of custom operators. Land ownership cost can either be the known land cash rental rate or approximated at 1.5% of pasture land market value. Mow, burn or 2,4-D are weed control alternatives. </t>
    </r>
  </si>
  <si>
    <r>
      <rPr>
        <b/>
        <sz val="9.5"/>
        <rFont val="Aptos"/>
        <family val="2"/>
        <scheme val="minor"/>
      </rPr>
      <t>Description of Year 3</t>
    </r>
    <r>
      <rPr>
        <sz val="9.5"/>
        <rFont val="Aptos"/>
        <family val="2"/>
        <scheme val="minor"/>
      </rPr>
      <t xml:space="preserve">: Following the establishment year eastern gamagrass will be established enough to harvest half normal yield potential. Fertilizer is applied to help improve stand vigor and increase yield. Harvest intervals for maximum quality and yield occur on about July 1 and September 1 if a second cutting is taken. Pasture or hay harvest stops 45 days before the estimated first frost.  </t>
    </r>
  </si>
  <si>
    <r>
      <rPr>
        <b/>
        <sz val="9.5"/>
        <rFont val="Aptos"/>
        <family val="2"/>
        <scheme val="minor"/>
      </rPr>
      <t xml:space="preserve">Description of Year 4 and forward: </t>
    </r>
    <r>
      <rPr>
        <sz val="9.5"/>
        <rFont val="Aptos"/>
        <family val="2"/>
        <scheme val="minor"/>
      </rPr>
      <t xml:space="preserve">Eastern gamagrass stand will be established enough for full yield potential. Fertilizer is applied to help improve stand vigor and increase yield, with 50 pounds of nitrogen applied in late spring, then again after cutting. Harvest intervals for maximum quality and yield occur on about July 1 and September 1 if a second cutting is taken. Pasture or hay harvest stops 45 days before the estimated first frost.   </t>
    </r>
  </si>
  <si>
    <t>Native Warm-Season Grass (NWSG) Planning Budgets</t>
  </si>
  <si>
    <t>This workbook is for educational purposes only and the user assumes all risks associated with its use.</t>
  </si>
  <si>
    <t>From pasture cost calculator</t>
  </si>
  <si>
    <t xml:space="preserve">Triticale </t>
  </si>
  <si>
    <t>Plateau/panoramic</t>
  </si>
  <si>
    <t>bumped rate to 6oz per label</t>
  </si>
  <si>
    <t>https://www.google.com/aclk?sa=L&amp;ai=DChsSEwjpuoWjoPKPAxWZLdQBHR-zDl8YACICCAEQBxoCb2E&amp;co=1&amp;ase=2&amp;gclid=Cj0KCQjwrc7GBhCfARIsAHGcW5XDB6ud36DdUx8X1c_M__P14Q4ZPFlHOQV2wyupfdZvo-iekbSoVc8aAtWvEALw_wcB&amp;cce=2&amp;category=acrcp_v1_32&amp;sig=AOD64_07jxCQtEyjIaUO3e_dxdZ5eavofQ&amp;ctype=5&amp;q=&amp;nis=4&amp;ved=2ahUKEwj-sv6ioPKPAxWnnWoFHWjiCaIQ9aACKAB6BAgJEBA&amp;adurl=</t>
  </si>
  <si>
    <t xml:space="preserve">This enterprise budget was designed for farmers to use in planning the cost of replacing existing forages with native warm season forage species. Detailed seed, fertilizer, chemical, custom seeding and harvesting costs are included for the first four years of production. All information is reported on a per acre basis. Use the grey cells in each spreadsheet to adjust the budget for your situation.  Budget worksheets are included for the following scenarios: </t>
  </si>
  <si>
    <t>Reflects the first production year when partial yield is expected.</t>
  </si>
  <si>
    <t>Reflects full forage production. This production yield is expected for the life of the stand which can persist indefinitely with proper management.</t>
  </si>
  <si>
    <t>removal rate</t>
  </si>
  <si>
    <t>lb/ton</t>
  </si>
  <si>
    <t>cow day forage consumption</t>
  </si>
  <si>
    <t>weight</t>
  </si>
  <si>
    <t>dm consumption</t>
  </si>
  <si>
    <t>% BW</t>
  </si>
  <si>
    <t>lb</t>
  </si>
  <si>
    <t>CD/ton</t>
  </si>
  <si>
    <t>Nutrient removal factor</t>
  </si>
  <si>
    <t>MU soil lab data</t>
  </si>
  <si>
    <t>Spring planted following cereal grain cover crop</t>
  </si>
  <si>
    <t>Native Warm-Season Grass Planning Budget</t>
  </si>
  <si>
    <t>cow-day</t>
  </si>
  <si>
    <r>
      <t xml:space="preserve">Lime </t>
    </r>
    <r>
      <rPr>
        <i/>
        <sz val="12"/>
        <rFont val="Aptos"/>
        <family val="2"/>
        <scheme val="minor"/>
      </rPr>
      <t>(deliver and spread)</t>
    </r>
  </si>
  <si>
    <r>
      <t xml:space="preserve">Nitrogen </t>
    </r>
    <r>
      <rPr>
        <i/>
        <sz val="12"/>
        <rFont val="Aptos"/>
        <family val="2"/>
        <scheme val="minor"/>
      </rPr>
      <t>(urea)</t>
    </r>
  </si>
  <si>
    <t xml:space="preserve">No-till drill </t>
  </si>
  <si>
    <t>Notes</t>
  </si>
  <si>
    <t>No change, see estimates on Forage Assumptions spreadsheet.</t>
  </si>
  <si>
    <t xml:space="preserve">MU custom rate for mow pasture was $95.71/hour in 2023. Adjusted up 5% in 2025 to $100.50. 6 acres/hour for 15 ft. mower. </t>
  </si>
  <si>
    <t>MU custom rate for cut, rake and bale with net wrap. Adjusted 5% upward in 2025 to $31.35/bale</t>
  </si>
  <si>
    <t>MU custom rate for no-till planting, small grains or forage crops. Adjusted 5% up in 2025 to 22.05/acre</t>
  </si>
  <si>
    <t>MU custom rate for spray chemicals with floater. Adjusted 5% up in 2025 to 8.23/acre</t>
  </si>
  <si>
    <t>Added $5/acre from previous estimate in 2024.</t>
  </si>
  <si>
    <t>Illinois Cost of Production report, Sept prices, 5.5% index for 2026 from FAPRI 2025 baseline outlook forecast</t>
  </si>
  <si>
    <t>Illinois Cost of Production report, Sept prices, 5% index for 2026 from FAPRI 2025 baseline outlook forecast</t>
  </si>
  <si>
    <t>17% increase above last year, based on observations from custom ag lime haulers</t>
  </si>
  <si>
    <t>MU custom rate for dry fertilizer on pasture, topdressing. Adjusted 5% up in 2025 to $7.61/acre</t>
  </si>
  <si>
    <t>USDA Corn Belt II, Hired Crop Workers, $20.21 plus 6.1% FAPRI wage index inflation and round up to $22 per hour.</t>
  </si>
  <si>
    <t>KC/STL Federal Reserve, Operating Loans in Q2, plus .75 drop due to federal funds cuts forecast for 2026</t>
  </si>
  <si>
    <t>All crop budgets glyphosate cost</t>
  </si>
  <si>
    <t>No change from previous year. Combination of mixed grass and grazing land cash rent.</t>
  </si>
  <si>
    <t>$5 increase from previous year. Looked at MU soil lab ($33) and Midwest labs ($27). Median point for test with micronutrients.</t>
  </si>
  <si>
    <r>
      <rPr>
        <vertAlign val="superscript"/>
        <sz val="10"/>
        <rFont val="Aptos"/>
        <family val="2"/>
        <scheme val="minor"/>
      </rPr>
      <t>1</t>
    </r>
    <r>
      <rPr>
        <sz val="10"/>
        <rFont val="Aptos"/>
        <family val="2"/>
        <scheme val="minor"/>
      </rPr>
      <t>Annual fertilizer applied in hay production years is based upon University of Missouri soil test recommendations for warm-season grasses.</t>
    </r>
  </si>
  <si>
    <t>Total cost per ton</t>
  </si>
  <si>
    <t>https://www.nrcs.usda.gov/sites/default/files/2022-12/Nutrient-Cycling-in-Pastures.pdf</t>
  </si>
  <si>
    <t>Income over total cost per ton</t>
  </si>
  <si>
    <t>pounds</t>
  </si>
  <si>
    <t>Indiangrass</t>
  </si>
  <si>
    <t>Little bluestem</t>
  </si>
  <si>
    <t>Big bluestem</t>
  </si>
  <si>
    <t>Eastern gamagrass</t>
  </si>
  <si>
    <t>avg.</t>
  </si>
  <si>
    <t>2. Pro Harvest Seed</t>
  </si>
  <si>
    <t>1. Seeds priced off retail discounted 15% for wholesale quantity, quoted from Hamilton Native Outpost 9/24/25</t>
  </si>
  <si>
    <t>*</t>
  </si>
  <si>
    <t>* Did not include, much higher than other sources so keep Hamilton as mid-point</t>
  </si>
  <si>
    <t>Drew Kientzy, Ryan Milhollin, Tim Schnakenberg, Carson Roberts, Katie Neuner</t>
  </si>
  <si>
    <t>$160/gallon per Tim.</t>
  </si>
  <si>
    <r>
      <rPr>
        <b/>
        <sz val="9.5"/>
        <rFont val="Aptos"/>
        <family val="2"/>
        <scheme val="minor"/>
      </rPr>
      <t>Description of Year 2:</t>
    </r>
    <r>
      <rPr>
        <sz val="9.5"/>
        <rFont val="Aptos"/>
        <family val="2"/>
        <scheme val="minor"/>
      </rPr>
      <t xml:space="preserve"> Year 2 no-till drills the seed and forb mix during the winter dormant season. Fertilizer application, chemical application, seeding and/or burning will be performed by a custom operator. Ownership costs can be used for actual equipment ownership costs if owned machinery is used instead of custom operators. Land ownership cost can either be the known land cash rental rate or approximated at 1.5% of pasture land market value. Imazapic herbicide use/rate depends upon seed mix and timing. Mow, burn or 2,4-D are weed control alternatives. </t>
    </r>
  </si>
  <si>
    <r>
      <rPr>
        <b/>
        <sz val="9.5"/>
        <rFont val="Aptos"/>
        <family val="2"/>
        <scheme val="minor"/>
      </rPr>
      <t>Description of Year 3</t>
    </r>
    <r>
      <rPr>
        <sz val="9.5"/>
        <rFont val="Aptos"/>
        <family val="2"/>
        <scheme val="minor"/>
      </rPr>
      <t xml:space="preserve">: Following the establishment year the native warm-season grass blend will be established enough to harvest half to 75% of its normal yield potential. Fertilizer is applied per soil test recommendation to help improve stand vigor and increase yield. Harvest intervals for maximum quality and yield occur on about July 1 and September 1 if a second cutting is taken. Pasture or hay harvest stops 45 days before the estimated first frost. </t>
    </r>
  </si>
  <si>
    <t>Updated: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</si>
</sst>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quot;$&quot;#,##0.00"/>
    <numFmt numFmtId="166" formatCode="0.000000"/>
    <numFmt numFmtId="167" formatCode="0.0"/>
    <numFmt numFmtId="168" formatCode="#,##0.0"/>
  </numFmts>
  <fonts count="41">
    <font>
      <sz val="11"/>
      <color theme="1"/>
      <name val="Aptos"/>
      <family val="2"/>
      <scheme val="minor"/>
    </font>
    <font>
      <sz val="11"/>
      <color theme="1"/>
      <name val="Aptos"/>
      <family val="2"/>
      <scheme val="minor"/>
    </font>
    <font>
      <sz val="10"/>
      <name val="TimesNewRomanPS"/>
    </font>
    <font>
      <sz val="10"/>
      <name val="Verdana"/>
      <family val="2"/>
    </font>
    <font>
      <b/>
      <sz val="10"/>
      <name val="Verdana"/>
      <family val="2"/>
    </font>
    <font>
      <sz val="9"/>
      <color theme="1"/>
      <name val="Aptos"/>
      <family val="2"/>
      <scheme val="minor"/>
    </font>
    <font>
      <b/>
      <sz val="11"/>
      <color rgb="FF3F3F3F"/>
      <name val="Aptos"/>
      <family val="2"/>
      <scheme val="minor"/>
    </font>
    <font>
      <b/>
      <sz val="11"/>
      <color theme="1"/>
      <name val="Aptos"/>
      <family val="2"/>
      <scheme val="minor"/>
    </font>
    <font>
      <sz val="10"/>
      <color theme="0"/>
      <name val="Verdana"/>
      <family val="2"/>
    </font>
    <font>
      <sz val="11"/>
      <color theme="1"/>
      <name val="Segoe UI"/>
      <family val="2"/>
    </font>
    <font>
      <b/>
      <sz val="14"/>
      <color rgb="FFF1B82D"/>
      <name val="Segoe UI"/>
      <family val="2"/>
    </font>
    <font>
      <b/>
      <sz val="10"/>
      <name val="Aptos"/>
      <family val="2"/>
      <scheme val="minor"/>
    </font>
    <font>
      <sz val="9"/>
      <name val="Aptos"/>
      <family val="2"/>
      <scheme val="minor"/>
    </font>
    <font>
      <sz val="10"/>
      <name val="Aptos"/>
      <family val="2"/>
      <scheme val="minor"/>
    </font>
    <font>
      <vertAlign val="subscript"/>
      <sz val="10"/>
      <name val="Aptos"/>
      <family val="2"/>
      <scheme val="minor"/>
    </font>
    <font>
      <sz val="12"/>
      <color theme="1"/>
      <name val="Aptos"/>
      <family val="2"/>
      <scheme val="minor"/>
    </font>
    <font>
      <b/>
      <sz val="12"/>
      <name val="Aptos"/>
      <family val="2"/>
      <scheme val="minor"/>
    </font>
    <font>
      <sz val="12"/>
      <name val="Aptos"/>
      <family val="2"/>
      <scheme val="minor"/>
    </font>
    <font>
      <b/>
      <sz val="12"/>
      <color theme="1"/>
      <name val="Aptos"/>
      <family val="2"/>
      <scheme val="minor"/>
    </font>
    <font>
      <b/>
      <sz val="11"/>
      <name val="Aptos"/>
      <family val="2"/>
      <scheme val="minor"/>
    </font>
    <font>
      <i/>
      <sz val="11"/>
      <name val="Aptos"/>
      <family val="2"/>
      <scheme val="minor"/>
    </font>
    <font>
      <sz val="11"/>
      <name val="Aptos"/>
      <family val="2"/>
      <scheme val="minor"/>
    </font>
    <font>
      <vertAlign val="subscript"/>
      <sz val="9"/>
      <name val="Aptos"/>
      <family val="2"/>
      <scheme val="minor"/>
    </font>
    <font>
      <b/>
      <sz val="16"/>
      <color rgb="FFF1B82D"/>
      <name val="Aptos Black"/>
      <family val="2"/>
      <scheme val="major"/>
    </font>
    <font>
      <sz val="10"/>
      <color theme="1"/>
      <name val="Aptos"/>
      <family val="2"/>
      <scheme val="minor"/>
    </font>
    <font>
      <b/>
      <u/>
      <sz val="12"/>
      <color theme="1"/>
      <name val="Aptos"/>
      <family val="2"/>
      <scheme val="minor"/>
    </font>
    <font>
      <u/>
      <sz val="11"/>
      <color theme="1"/>
      <name val="Aptos"/>
      <family val="2"/>
      <scheme val="minor"/>
    </font>
    <font>
      <b/>
      <sz val="9.5"/>
      <color rgb="FF3F3F3F"/>
      <name val="Aptos"/>
      <family val="2"/>
      <scheme val="minor"/>
    </font>
    <font>
      <sz val="9"/>
      <color rgb="FF3F3F3F"/>
      <name val="Aptos"/>
      <family val="2"/>
      <scheme val="minor"/>
    </font>
    <font>
      <b/>
      <sz val="12"/>
      <color rgb="FF3F3F3F"/>
      <name val="Aptos"/>
      <family val="2"/>
      <scheme val="minor"/>
    </font>
    <font>
      <sz val="12"/>
      <color rgb="FF3F3F3F"/>
      <name val="Aptos"/>
      <family val="2"/>
      <scheme val="minor"/>
    </font>
    <font>
      <sz val="12"/>
      <color theme="0"/>
      <name val="Aptos"/>
      <family val="2"/>
      <scheme val="minor"/>
    </font>
    <font>
      <b/>
      <u/>
      <sz val="12"/>
      <name val="Aptos"/>
      <family val="2"/>
      <scheme val="minor"/>
    </font>
    <font>
      <i/>
      <sz val="10"/>
      <name val="Aptos"/>
      <family val="2"/>
      <scheme val="minor"/>
    </font>
    <font>
      <vertAlign val="superscript"/>
      <sz val="12"/>
      <name val="Aptos"/>
      <family val="2"/>
      <scheme val="minor"/>
    </font>
    <font>
      <u/>
      <sz val="11"/>
      <color theme="10"/>
      <name val="Aptos"/>
      <family val="2"/>
      <scheme val="minor"/>
    </font>
    <font>
      <vertAlign val="superscript"/>
      <sz val="10"/>
      <name val="Aptos"/>
      <family val="2"/>
      <scheme val="minor"/>
    </font>
    <font>
      <sz val="9.5"/>
      <name val="Aptos"/>
      <family val="2"/>
      <scheme val="minor"/>
    </font>
    <font>
      <b/>
      <sz val="9.5"/>
      <name val="Aptos"/>
      <family val="2"/>
      <scheme val="minor"/>
    </font>
    <font>
      <u/>
      <sz val="12"/>
      <color theme="10"/>
      <name val="Aptos"/>
      <family val="2"/>
      <scheme val="minor"/>
    </font>
    <font>
      <i/>
      <sz val="12"/>
      <name val="Aptos"/>
      <family val="2"/>
      <scheme val="minor"/>
    </font>
  </fonts>
  <fills count="6">
    <fill>
      <patternFill patternType="none"/>
    </fill>
    <fill>
      <patternFill patternType="gray125"/>
    </fill>
    <fill>
      <patternFill patternType="solid">
        <fgColor theme="2"/>
        <bgColor indexed="64"/>
      </patternFill>
    </fill>
    <fill>
      <patternFill patternType="solid">
        <fgColor rgb="FFF2F2F2"/>
      </patternFill>
    </fill>
    <fill>
      <patternFill patternType="solid">
        <fgColor theme="1"/>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6" fillId="3" borderId="15" applyNumberFormat="0" applyAlignment="0" applyProtection="0"/>
    <xf numFmtId="0" fontId="1" fillId="0" borderId="0"/>
    <xf numFmtId="0" fontId="35" fillId="0" borderId="0" applyNumberFormat="0" applyFill="0" applyBorder="0" applyAlignment="0" applyProtection="0"/>
  </cellStyleXfs>
  <cellXfs count="203">
    <xf numFmtId="0" fontId="0" fillId="0" borderId="0" xfId="0"/>
    <xf numFmtId="0" fontId="9" fillId="5" borderId="0" xfId="5" applyFont="1" applyFill="1"/>
    <xf numFmtId="0" fontId="9" fillId="0" borderId="0" xfId="5" applyFont="1"/>
    <xf numFmtId="4" fontId="17" fillId="2" borderId="8" xfId="1" applyNumberFormat="1" applyFont="1" applyFill="1" applyBorder="1" applyProtection="1">
      <protection locked="0"/>
    </xf>
    <xf numFmtId="0" fontId="17" fillId="2" borderId="5" xfId="3" applyFont="1" applyFill="1" applyBorder="1" applyAlignment="1" applyProtection="1">
      <alignment horizontal="left"/>
      <protection locked="0"/>
    </xf>
    <xf numFmtId="0" fontId="17" fillId="2" borderId="9" xfId="3" applyFont="1" applyFill="1" applyBorder="1" applyAlignment="1" applyProtection="1">
      <alignment horizontal="left"/>
      <protection locked="0"/>
    </xf>
    <xf numFmtId="0" fontId="13" fillId="0" borderId="0" xfId="3" applyFont="1"/>
    <xf numFmtId="0" fontId="12" fillId="0" borderId="0" xfId="3" applyFont="1"/>
    <xf numFmtId="0" fontId="11" fillId="0" borderId="0" xfId="3" applyFont="1"/>
    <xf numFmtId="10" fontId="17" fillId="2" borderId="6" xfId="2" applyNumberFormat="1" applyFont="1" applyFill="1" applyBorder="1" applyProtection="1">
      <protection locked="0"/>
    </xf>
    <xf numFmtId="0" fontId="1" fillId="5" borderId="0" xfId="5" applyFill="1"/>
    <xf numFmtId="0" fontId="7" fillId="5" borderId="0" xfId="5" applyFont="1" applyFill="1"/>
    <xf numFmtId="0" fontId="7" fillId="5" borderId="0" xfId="5" applyFont="1" applyFill="1" applyAlignment="1">
      <alignment horizontal="left" indent="4"/>
    </xf>
    <xf numFmtId="0" fontId="15" fillId="5" borderId="0" xfId="5" applyFont="1" applyFill="1" applyAlignment="1">
      <alignment wrapText="1"/>
    </xf>
    <xf numFmtId="0" fontId="25" fillId="5" borderId="0" xfId="5" applyFont="1" applyFill="1" applyAlignment="1">
      <alignment wrapText="1"/>
    </xf>
    <xf numFmtId="0" fontId="26" fillId="5" borderId="0" xfId="5" applyFont="1" applyFill="1"/>
    <xf numFmtId="0" fontId="15" fillId="5" borderId="0" xfId="5" applyFont="1" applyFill="1" applyAlignment="1">
      <alignment horizontal="left" wrapText="1"/>
    </xf>
    <xf numFmtId="0" fontId="5" fillId="5" borderId="0" xfId="5" applyFont="1" applyFill="1" applyAlignment="1">
      <alignment vertical="top"/>
    </xf>
    <xf numFmtId="0" fontId="24" fillId="5" borderId="0" xfId="5" applyFont="1" applyFill="1" applyAlignment="1">
      <alignment vertical="top"/>
    </xf>
    <xf numFmtId="0" fontId="27" fillId="5" borderId="0" xfId="4" applyFont="1" applyFill="1" applyBorder="1" applyAlignment="1">
      <alignment horizontal="left"/>
    </xf>
    <xf numFmtId="0" fontId="28" fillId="5" borderId="0" xfId="4" applyFont="1" applyFill="1" applyBorder="1" applyAlignment="1"/>
    <xf numFmtId="0" fontId="7" fillId="5" borderId="0" xfId="5" applyFont="1" applyFill="1" applyAlignment="1">
      <alignment horizontal="right"/>
    </xf>
    <xf numFmtId="0" fontId="18" fillId="5" borderId="0" xfId="5" applyFont="1" applyFill="1"/>
    <xf numFmtId="0" fontId="18" fillId="5" borderId="0" xfId="5" applyFont="1" applyFill="1" applyAlignment="1">
      <alignment horizontal="left" indent="4"/>
    </xf>
    <xf numFmtId="0" fontId="25" fillId="5" borderId="0" xfId="5" applyFont="1" applyFill="1" applyAlignment="1">
      <alignment horizontal="center"/>
    </xf>
    <xf numFmtId="0" fontId="15" fillId="5" borderId="0" xfId="5" applyFont="1" applyFill="1" applyAlignment="1">
      <alignment horizontal="center"/>
    </xf>
    <xf numFmtId="0" fontId="25" fillId="5" borderId="0" xfId="5" applyFont="1" applyFill="1"/>
    <xf numFmtId="0" fontId="30" fillId="5" borderId="0" xfId="4" applyFont="1" applyFill="1" applyBorder="1" applyAlignment="1"/>
    <xf numFmtId="0" fontId="0" fillId="5" borderId="0" xfId="0" applyFill="1"/>
    <xf numFmtId="0" fontId="16" fillId="5" borderId="2" xfId="3" applyFont="1" applyFill="1" applyBorder="1"/>
    <xf numFmtId="0" fontId="3" fillId="5" borderId="0" xfId="3" applyFont="1" applyFill="1" applyAlignment="1">
      <alignment horizontal="left"/>
    </xf>
    <xf numFmtId="44" fontId="3" fillId="5" borderId="0" xfId="1" applyFont="1" applyFill="1" applyBorder="1"/>
    <xf numFmtId="44" fontId="4" fillId="5" borderId="0" xfId="1" applyFont="1" applyFill="1" applyBorder="1" applyAlignment="1">
      <alignment horizontal="right"/>
    </xf>
    <xf numFmtId="44" fontId="3" fillId="5" borderId="0" xfId="1" applyFont="1" applyFill="1" applyBorder="1" applyAlignment="1">
      <alignment horizontal="right"/>
    </xf>
    <xf numFmtId="0" fontId="7" fillId="5" borderId="0" xfId="0" applyFont="1" applyFill="1"/>
    <xf numFmtId="44" fontId="2" fillId="5" borderId="0" xfId="1" applyFont="1" applyFill="1" applyBorder="1"/>
    <xf numFmtId="0" fontId="21" fillId="5" borderId="0" xfId="0" applyFont="1" applyFill="1"/>
    <xf numFmtId="0" fontId="2" fillId="5" borderId="0" xfId="3" applyFill="1" applyAlignment="1">
      <alignment horizontal="left"/>
    </xf>
    <xf numFmtId="2" fontId="3" fillId="5" borderId="0" xfId="3" applyNumberFormat="1" applyFont="1" applyFill="1" applyAlignment="1">
      <alignment horizontal="left" indent="2"/>
    </xf>
    <xf numFmtId="0" fontId="2" fillId="5" borderId="0" xfId="3" quotePrefix="1" applyFill="1" applyAlignment="1">
      <alignment horizontal="left"/>
    </xf>
    <xf numFmtId="44" fontId="2" fillId="5" borderId="0" xfId="1" quotePrefix="1" applyFont="1" applyFill="1" applyBorder="1"/>
    <xf numFmtId="2" fontId="3" fillId="5" borderId="0" xfId="3" applyNumberFormat="1" applyFont="1" applyFill="1" applyAlignment="1" applyProtection="1">
      <alignment horizontal="left" indent="2"/>
      <protection hidden="1"/>
    </xf>
    <xf numFmtId="44" fontId="0" fillId="5" borderId="0" xfId="1" applyFont="1" applyFill="1"/>
    <xf numFmtId="0" fontId="21" fillId="5" borderId="0" xfId="0" applyFont="1" applyFill="1" applyProtection="1">
      <protection hidden="1"/>
    </xf>
    <xf numFmtId="0" fontId="21" fillId="5" borderId="0" xfId="0" applyFont="1" applyFill="1" applyAlignment="1" applyProtection="1">
      <alignment horizontal="left"/>
      <protection hidden="1"/>
    </xf>
    <xf numFmtId="0" fontId="21" fillId="5" borderId="0" xfId="0" quotePrefix="1" applyFont="1" applyFill="1" applyAlignment="1">
      <alignment horizontal="left"/>
    </xf>
    <xf numFmtId="0" fontId="21" fillId="5" borderId="0" xfId="0" applyFont="1" applyFill="1" applyAlignment="1">
      <alignment horizontal="left"/>
    </xf>
    <xf numFmtId="0" fontId="0" fillId="5" borderId="0" xfId="0" applyFill="1" applyAlignment="1">
      <alignment horizontal="left"/>
    </xf>
    <xf numFmtId="165" fontId="17" fillId="2" borderId="12" xfId="1" applyNumberFormat="1" applyFont="1" applyFill="1" applyBorder="1" applyAlignment="1" applyProtection="1">
      <alignment horizontal="right"/>
      <protection locked="0"/>
    </xf>
    <xf numFmtId="165" fontId="17" fillId="2" borderId="8" xfId="1" applyNumberFormat="1" applyFont="1" applyFill="1" applyBorder="1" applyProtection="1">
      <protection locked="0"/>
    </xf>
    <xf numFmtId="165" fontId="17" fillId="2" borderId="12" xfId="1" applyNumberFormat="1" applyFont="1" applyFill="1" applyBorder="1" applyProtection="1">
      <protection locked="0"/>
    </xf>
    <xf numFmtId="165" fontId="17" fillId="2" borderId="6" xfId="1" applyNumberFormat="1" applyFont="1" applyFill="1" applyBorder="1" applyProtection="1">
      <protection locked="0"/>
    </xf>
    <xf numFmtId="0" fontId="15" fillId="5" borderId="5" xfId="0" applyFont="1" applyFill="1" applyBorder="1"/>
    <xf numFmtId="0" fontId="16" fillId="5" borderId="0" xfId="3" applyFont="1" applyFill="1" applyAlignment="1">
      <alignment horizontal="center"/>
    </xf>
    <xf numFmtId="0" fontId="16" fillId="5" borderId="6" xfId="3" applyFont="1" applyFill="1" applyBorder="1" applyAlignment="1">
      <alignment horizontal="center"/>
    </xf>
    <xf numFmtId="0" fontId="16" fillId="5" borderId="1" xfId="3" applyFont="1" applyFill="1" applyBorder="1"/>
    <xf numFmtId="0" fontId="16" fillId="5" borderId="4" xfId="3" applyFont="1" applyFill="1" applyBorder="1" applyAlignment="1">
      <alignment horizontal="center"/>
    </xf>
    <xf numFmtId="0" fontId="17" fillId="5" borderId="10" xfId="3" applyFont="1" applyFill="1" applyBorder="1" applyAlignment="1">
      <alignment horizontal="left"/>
    </xf>
    <xf numFmtId="0" fontId="13" fillId="5" borderId="11" xfId="3" applyFont="1" applyFill="1" applyBorder="1" applyAlignment="1">
      <alignment horizontal="left"/>
    </xf>
    <xf numFmtId="0" fontId="17" fillId="5" borderId="9" xfId="3" applyFont="1" applyFill="1" applyBorder="1" applyAlignment="1">
      <alignment horizontal="left"/>
    </xf>
    <xf numFmtId="0" fontId="13" fillId="5" borderId="7" xfId="3" applyFont="1" applyFill="1" applyBorder="1" applyAlignment="1">
      <alignment horizontal="left"/>
    </xf>
    <xf numFmtId="0" fontId="17" fillId="5" borderId="5" xfId="3" applyFont="1" applyFill="1" applyBorder="1" applyAlignment="1">
      <alignment horizontal="left"/>
    </xf>
    <xf numFmtId="0" fontId="13" fillId="5" borderId="0" xfId="3" applyFont="1" applyFill="1" applyAlignment="1">
      <alignment horizontal="left"/>
    </xf>
    <xf numFmtId="0" fontId="13" fillId="0" borderId="7" xfId="3" applyFont="1" applyBorder="1" applyAlignment="1">
      <alignment horizontal="left"/>
    </xf>
    <xf numFmtId="0" fontId="13" fillId="5" borderId="7" xfId="3" quotePrefix="1" applyFont="1" applyFill="1" applyBorder="1" applyAlignment="1">
      <alignment horizontal="left"/>
    </xf>
    <xf numFmtId="0" fontId="13" fillId="5" borderId="11" xfId="3" quotePrefix="1" applyFont="1" applyFill="1" applyBorder="1" applyAlignment="1">
      <alignment horizontal="left"/>
    </xf>
    <xf numFmtId="0" fontId="13" fillId="5" borderId="0" xfId="3" quotePrefix="1" applyFont="1" applyFill="1" applyAlignment="1">
      <alignment horizontal="left"/>
    </xf>
    <xf numFmtId="0" fontId="8" fillId="5" borderId="0" xfId="3" applyFont="1" applyFill="1" applyAlignment="1">
      <alignment horizontal="left"/>
    </xf>
    <xf numFmtId="44" fontId="8" fillId="5" borderId="0" xfId="1" applyFont="1" applyFill="1" applyBorder="1" applyProtection="1"/>
    <xf numFmtId="0" fontId="13" fillId="5" borderId="0" xfId="3" applyFont="1" applyFill="1"/>
    <xf numFmtId="0" fontId="0" fillId="5" borderId="0" xfId="0" applyFill="1" applyAlignment="1">
      <alignment horizontal="center" vertical="top" wrapText="1"/>
    </xf>
    <xf numFmtId="40" fontId="17" fillId="5" borderId="0" xfId="1" applyNumberFormat="1" applyFont="1" applyFill="1" applyBorder="1" applyProtection="1"/>
    <xf numFmtId="40" fontId="21" fillId="5" borderId="0" xfId="1" applyNumberFormat="1" applyFont="1" applyFill="1" applyBorder="1" applyProtection="1"/>
    <xf numFmtId="167" fontId="17" fillId="2" borderId="0" xfId="3" applyNumberFormat="1" applyFont="1" applyFill="1" applyProtection="1">
      <protection locked="0"/>
    </xf>
    <xf numFmtId="2" fontId="13" fillId="5" borderId="0" xfId="3" applyNumberFormat="1" applyFont="1" applyFill="1" applyAlignment="1">
      <alignment horizontal="left"/>
    </xf>
    <xf numFmtId="164" fontId="17" fillId="5" borderId="0" xfId="2" applyNumberFormat="1" applyFont="1" applyFill="1" applyBorder="1" applyAlignment="1" applyProtection="1"/>
    <xf numFmtId="164" fontId="21" fillId="5" borderId="0" xfId="2" applyNumberFormat="1" applyFont="1" applyFill="1" applyBorder="1" applyAlignment="1" applyProtection="1"/>
    <xf numFmtId="39" fontId="21" fillId="5" borderId="0" xfId="1" applyNumberFormat="1" applyFont="1" applyFill="1" applyBorder="1" applyAlignment="1" applyProtection="1">
      <alignment horizontal="right"/>
    </xf>
    <xf numFmtId="0" fontId="20" fillId="5" borderId="0" xfId="3" applyFont="1" applyFill="1" applyAlignment="1">
      <alignment horizontal="center"/>
    </xf>
    <xf numFmtId="40" fontId="16" fillId="5" borderId="0" xfId="1" applyNumberFormat="1" applyFont="1" applyFill="1" applyBorder="1" applyProtection="1"/>
    <xf numFmtId="164" fontId="21" fillId="5" borderId="7" xfId="2" applyNumberFormat="1" applyFont="1" applyFill="1" applyBorder="1" applyAlignment="1" applyProtection="1"/>
    <xf numFmtId="3" fontId="17" fillId="2" borderId="6" xfId="1" applyNumberFormat="1" applyFont="1" applyFill="1" applyBorder="1" applyProtection="1">
      <protection locked="0"/>
    </xf>
    <xf numFmtId="168" fontId="17" fillId="5" borderId="0" xfId="1" applyNumberFormat="1" applyFont="1" applyFill="1" applyBorder="1" applyProtection="1"/>
    <xf numFmtId="8" fontId="17" fillId="5" borderId="0" xfId="1" applyNumberFormat="1" applyFont="1" applyFill="1" applyBorder="1" applyProtection="1"/>
    <xf numFmtId="8" fontId="17" fillId="5" borderId="7" xfId="1" applyNumberFormat="1" applyFont="1" applyFill="1" applyBorder="1" applyProtection="1"/>
    <xf numFmtId="8" fontId="16" fillId="5" borderId="0" xfId="1" applyNumberFormat="1" applyFont="1" applyFill="1" applyBorder="1" applyProtection="1"/>
    <xf numFmtId="8" fontId="31" fillId="5" borderId="0" xfId="1" applyNumberFormat="1" applyFont="1" applyFill="1" applyBorder="1" applyProtection="1"/>
    <xf numFmtId="8" fontId="17" fillId="5" borderId="7" xfId="1" applyNumberFormat="1" applyFont="1" applyFill="1" applyBorder="1" applyAlignment="1" applyProtection="1">
      <alignment horizontal="right"/>
    </xf>
    <xf numFmtId="8" fontId="16" fillId="5" borderId="0" xfId="1" applyNumberFormat="1" applyFont="1" applyFill="1" applyBorder="1" applyAlignment="1" applyProtection="1">
      <alignment horizontal="right"/>
    </xf>
    <xf numFmtId="8" fontId="17" fillId="2" borderId="0" xfId="1" applyNumberFormat="1" applyFont="1" applyFill="1" applyBorder="1" applyAlignment="1" applyProtection="1">
      <alignment horizontal="right"/>
      <protection locked="0"/>
    </xf>
    <xf numFmtId="8" fontId="17" fillId="0" borderId="7" xfId="1" applyNumberFormat="1" applyFont="1" applyFill="1" applyBorder="1" applyAlignment="1" applyProtection="1">
      <alignment horizontal="right"/>
    </xf>
    <xf numFmtId="8" fontId="21" fillId="5" borderId="0" xfId="2" applyNumberFormat="1" applyFont="1" applyFill="1" applyBorder="1" applyAlignment="1" applyProtection="1"/>
    <xf numFmtId="8" fontId="16" fillId="5" borderId="7" xfId="1" applyNumberFormat="1" applyFont="1" applyFill="1" applyBorder="1" applyProtection="1"/>
    <xf numFmtId="8" fontId="21" fillId="5" borderId="0" xfId="1" applyNumberFormat="1" applyFont="1" applyFill="1" applyBorder="1" applyAlignment="1" applyProtection="1">
      <alignment horizontal="right"/>
    </xf>
    <xf numFmtId="165" fontId="17" fillId="5" borderId="0" xfId="1" applyNumberFormat="1" applyFont="1" applyFill="1" applyBorder="1" applyProtection="1"/>
    <xf numFmtId="165" fontId="17" fillId="5" borderId="7" xfId="1" applyNumberFormat="1" applyFont="1" applyFill="1" applyBorder="1" applyAlignment="1" applyProtection="1">
      <alignment horizontal="right"/>
    </xf>
    <xf numFmtId="165" fontId="16" fillId="5" borderId="0" xfId="1" applyNumberFormat="1" applyFont="1" applyFill="1" applyBorder="1" applyProtection="1"/>
    <xf numFmtId="165" fontId="17" fillId="2" borderId="0" xfId="1" applyNumberFormat="1" applyFont="1" applyFill="1" applyBorder="1" applyAlignment="1" applyProtection="1">
      <alignment horizontal="right"/>
      <protection locked="0"/>
    </xf>
    <xf numFmtId="165" fontId="16" fillId="5" borderId="0" xfId="1" applyNumberFormat="1" applyFont="1" applyFill="1" applyBorder="1" applyAlignment="1" applyProtection="1">
      <alignment horizontal="right"/>
    </xf>
    <xf numFmtId="165" fontId="21" fillId="5" borderId="0" xfId="1" applyNumberFormat="1" applyFont="1" applyFill="1" applyBorder="1" applyAlignment="1" applyProtection="1">
      <alignment horizontal="right"/>
    </xf>
    <xf numFmtId="10" fontId="17" fillId="5" borderId="0" xfId="2" applyNumberFormat="1" applyFont="1" applyFill="1" applyBorder="1" applyAlignment="1" applyProtection="1"/>
    <xf numFmtId="0" fontId="0" fillId="5" borderId="0" xfId="5" applyFont="1" applyFill="1"/>
    <xf numFmtId="0" fontId="35" fillId="5" borderId="0" xfId="6" applyFill="1"/>
    <xf numFmtId="0" fontId="11" fillId="5" borderId="0" xfId="3" applyFont="1" applyFill="1"/>
    <xf numFmtId="2" fontId="13" fillId="5" borderId="0" xfId="3" applyNumberFormat="1" applyFont="1" applyFill="1" applyAlignment="1">
      <alignment horizontal="right"/>
    </xf>
    <xf numFmtId="2" fontId="13" fillId="5" borderId="0" xfId="3" applyNumberFormat="1" applyFont="1" applyFill="1"/>
    <xf numFmtId="0" fontId="17" fillId="5" borderId="0" xfId="3" applyFont="1" applyFill="1"/>
    <xf numFmtId="0" fontId="12" fillId="5" borderId="0" xfId="3" applyFont="1" applyFill="1" applyAlignment="1">
      <alignment horizontal="left" vertical="top" wrapText="1"/>
    </xf>
    <xf numFmtId="0" fontId="5" fillId="5" borderId="0" xfId="0" applyFont="1" applyFill="1" applyAlignment="1">
      <alignment horizontal="left" vertical="top" wrapText="1"/>
    </xf>
    <xf numFmtId="0" fontId="16" fillId="5" borderId="2" xfId="3" applyFont="1" applyFill="1" applyBorder="1" applyAlignment="1">
      <alignment horizontal="left"/>
    </xf>
    <xf numFmtId="0" fontId="16" fillId="5" borderId="2" xfId="3" applyFont="1" applyFill="1" applyBorder="1" applyAlignment="1">
      <alignment horizontal="center"/>
    </xf>
    <xf numFmtId="0" fontId="17" fillId="5" borderId="0" xfId="3" applyFont="1" applyFill="1" applyAlignment="1">
      <alignment horizontal="left"/>
    </xf>
    <xf numFmtId="165" fontId="17" fillId="5" borderId="0" xfId="3" applyNumberFormat="1" applyFont="1" applyFill="1"/>
    <xf numFmtId="4" fontId="17" fillId="5" borderId="0" xfId="3" applyNumberFormat="1" applyFont="1" applyFill="1"/>
    <xf numFmtId="0" fontId="16" fillId="5" borderId="0" xfId="3" applyFont="1" applyFill="1" applyAlignment="1">
      <alignment horizontal="right"/>
    </xf>
    <xf numFmtId="0" fontId="12" fillId="5" borderId="0" xfId="3" applyFont="1" applyFill="1"/>
    <xf numFmtId="0" fontId="21" fillId="5" borderId="0" xfId="3" applyFont="1" applyFill="1"/>
    <xf numFmtId="0" fontId="16" fillId="0" borderId="2" xfId="3" applyFont="1" applyBorder="1"/>
    <xf numFmtId="0" fontId="16" fillId="0" borderId="0" xfId="3" applyFont="1" applyAlignment="1">
      <alignment horizontal="center"/>
    </xf>
    <xf numFmtId="0" fontId="17" fillId="0" borderId="0" xfId="3" applyFont="1"/>
    <xf numFmtId="4" fontId="21" fillId="5" borderId="0" xfId="3" applyNumberFormat="1" applyFont="1" applyFill="1"/>
    <xf numFmtId="8" fontId="17" fillId="5" borderId="0" xfId="3" applyNumberFormat="1" applyFont="1" applyFill="1"/>
    <xf numFmtId="2" fontId="17" fillId="5" borderId="0" xfId="3" applyNumberFormat="1" applyFont="1" applyFill="1" applyAlignment="1">
      <alignment horizontal="left" indent="2"/>
    </xf>
    <xf numFmtId="167" fontId="17" fillId="5" borderId="0" xfId="3" applyNumberFormat="1" applyFont="1" applyFill="1"/>
    <xf numFmtId="4" fontId="21" fillId="0" borderId="0" xfId="3" applyNumberFormat="1" applyFont="1"/>
    <xf numFmtId="0" fontId="12" fillId="5" borderId="0" xfId="3" applyFont="1" applyFill="1" applyAlignment="1">
      <alignment horizontal="center"/>
    </xf>
    <xf numFmtId="165" fontId="17" fillId="5" borderId="0" xfId="3" applyNumberFormat="1" applyFont="1" applyFill="1" applyAlignment="1">
      <alignment horizontal="center"/>
    </xf>
    <xf numFmtId="4" fontId="21" fillId="5" borderId="0" xfId="3" applyNumberFormat="1" applyFont="1" applyFill="1" applyAlignment="1">
      <alignment horizontal="center"/>
    </xf>
    <xf numFmtId="0" fontId="17" fillId="0" borderId="0" xfId="3" applyFont="1" applyAlignment="1">
      <alignment horizontal="center"/>
    </xf>
    <xf numFmtId="168" fontId="17" fillId="0" borderId="0" xfId="3" applyNumberFormat="1" applyFont="1"/>
    <xf numFmtId="8" fontId="13" fillId="5" borderId="0" xfId="3" applyNumberFormat="1" applyFont="1" applyFill="1"/>
    <xf numFmtId="168" fontId="17" fillId="5" borderId="0" xfId="3" applyNumberFormat="1" applyFont="1" applyFill="1"/>
    <xf numFmtId="0" fontId="17" fillId="0" borderId="0" xfId="3" applyFont="1" applyAlignment="1">
      <alignment horizontal="left"/>
    </xf>
    <xf numFmtId="165" fontId="17" fillId="0" borderId="0" xfId="3" applyNumberFormat="1" applyFont="1"/>
    <xf numFmtId="0" fontId="21" fillId="5" borderId="0" xfId="3" applyFont="1" applyFill="1" applyAlignment="1">
      <alignment horizontal="right"/>
    </xf>
    <xf numFmtId="0" fontId="32" fillId="5" borderId="0" xfId="3" applyFont="1" applyFill="1" applyAlignment="1">
      <alignment horizontal="left"/>
    </xf>
    <xf numFmtId="0" fontId="19" fillId="5" borderId="0" xfId="3" applyFont="1" applyFill="1" applyAlignment="1">
      <alignment horizontal="right"/>
    </xf>
    <xf numFmtId="0" fontId="21" fillId="5" borderId="7" xfId="3" applyFont="1" applyFill="1" applyBorder="1" applyAlignment="1">
      <alignment horizontal="right"/>
    </xf>
    <xf numFmtId="0" fontId="21" fillId="5" borderId="7" xfId="3" applyFont="1" applyFill="1" applyBorder="1"/>
    <xf numFmtId="8" fontId="19" fillId="5" borderId="7" xfId="3" applyNumberFormat="1" applyFont="1" applyFill="1" applyBorder="1" applyAlignment="1">
      <alignment horizontal="center"/>
    </xf>
    <xf numFmtId="0" fontId="20" fillId="5" borderId="7" xfId="3" applyFont="1" applyFill="1" applyBorder="1" applyAlignment="1">
      <alignment horizontal="center"/>
    </xf>
    <xf numFmtId="8" fontId="20" fillId="5" borderId="7" xfId="3" applyNumberFormat="1" applyFont="1" applyFill="1" applyBorder="1" applyAlignment="1">
      <alignment horizontal="center"/>
    </xf>
    <xf numFmtId="165" fontId="20" fillId="5" borderId="7" xfId="3" applyNumberFormat="1" applyFont="1" applyFill="1" applyBorder="1" applyAlignment="1">
      <alignment horizontal="center"/>
    </xf>
    <xf numFmtId="0" fontId="16" fillId="5" borderId="0" xfId="3" applyFont="1" applyFill="1" applyAlignment="1">
      <alignment horizontal="left"/>
    </xf>
    <xf numFmtId="0" fontId="16" fillId="5" borderId="7" xfId="3" applyFont="1" applyFill="1" applyBorder="1" applyAlignment="1">
      <alignment horizontal="left"/>
    </xf>
    <xf numFmtId="0" fontId="17" fillId="5" borderId="7" xfId="3" applyFont="1" applyFill="1" applyBorder="1"/>
    <xf numFmtId="2" fontId="17" fillId="5" borderId="0" xfId="3" applyNumberFormat="1" applyFont="1" applyFill="1" applyAlignment="1">
      <alignment horizontal="right"/>
    </xf>
    <xf numFmtId="0" fontId="13" fillId="5" borderId="7" xfId="3" applyFont="1" applyFill="1" applyBorder="1"/>
    <xf numFmtId="2" fontId="17" fillId="5" borderId="7" xfId="3" applyNumberFormat="1" applyFont="1" applyFill="1" applyBorder="1" applyAlignment="1">
      <alignment horizontal="right"/>
    </xf>
    <xf numFmtId="165" fontId="17" fillId="5" borderId="7" xfId="3" applyNumberFormat="1" applyFont="1" applyFill="1" applyBorder="1"/>
    <xf numFmtId="0" fontId="33" fillId="5" borderId="0" xfId="3" applyFont="1" applyFill="1" applyAlignment="1">
      <alignment horizontal="left"/>
    </xf>
    <xf numFmtId="0" fontId="16" fillId="5" borderId="0" xfId="3" applyFont="1" applyFill="1"/>
    <xf numFmtId="167" fontId="17" fillId="5" borderId="0" xfId="3" applyNumberFormat="1" applyFont="1" applyFill="1" applyProtection="1">
      <protection locked="0"/>
    </xf>
    <xf numFmtId="166" fontId="17" fillId="2" borderId="0" xfId="3" applyNumberFormat="1" applyFont="1" applyFill="1" applyAlignment="1" applyProtection="1">
      <alignment horizontal="left" indent="2"/>
      <protection locked="0"/>
    </xf>
    <xf numFmtId="2" fontId="17" fillId="2" borderId="0" xfId="3" applyNumberFormat="1" applyFont="1" applyFill="1" applyAlignment="1" applyProtection="1">
      <alignment horizontal="left" indent="2"/>
      <protection locked="0"/>
    </xf>
    <xf numFmtId="0" fontId="16" fillId="0" borderId="11" xfId="3" applyFont="1" applyBorder="1" applyAlignment="1">
      <alignment horizontal="left"/>
    </xf>
    <xf numFmtId="0" fontId="17" fillId="5" borderId="11" xfId="3" applyFont="1" applyFill="1" applyBorder="1"/>
    <xf numFmtId="8" fontId="16" fillId="5" borderId="11" xfId="1" applyNumberFormat="1" applyFont="1" applyFill="1" applyBorder="1" applyProtection="1"/>
    <xf numFmtId="165" fontId="16" fillId="5" borderId="11" xfId="1" applyNumberFormat="1" applyFont="1" applyFill="1" applyBorder="1" applyProtection="1"/>
    <xf numFmtId="165" fontId="16" fillId="5" borderId="7" xfId="1" applyNumberFormat="1" applyFont="1" applyFill="1" applyBorder="1" applyProtection="1"/>
    <xf numFmtId="0" fontId="16" fillId="5" borderId="11" xfId="3" applyFont="1" applyFill="1" applyBorder="1" applyAlignment="1">
      <alignment horizontal="left"/>
    </xf>
    <xf numFmtId="40" fontId="16" fillId="5" borderId="11" xfId="1" applyNumberFormat="1" applyFont="1" applyFill="1" applyBorder="1" applyProtection="1"/>
    <xf numFmtId="0" fontId="17" fillId="5" borderId="0" xfId="3" applyFont="1" applyFill="1" applyAlignment="1">
      <alignment horizontal="center"/>
    </xf>
    <xf numFmtId="0" fontId="17" fillId="5" borderId="2" xfId="3" applyFont="1" applyFill="1" applyBorder="1"/>
    <xf numFmtId="8" fontId="16" fillId="5" borderId="2" xfId="1" applyNumberFormat="1" applyFont="1" applyFill="1" applyBorder="1" applyProtection="1"/>
    <xf numFmtId="165" fontId="16" fillId="5" borderId="2" xfId="1" applyNumberFormat="1" applyFont="1" applyFill="1" applyBorder="1" applyProtection="1"/>
    <xf numFmtId="9" fontId="0" fillId="0" borderId="0" xfId="2" applyFont="1"/>
    <xf numFmtId="0" fontId="26" fillId="0" borderId="0" xfId="0" applyFont="1"/>
    <xf numFmtId="167" fontId="0" fillId="0" borderId="0" xfId="0" applyNumberFormat="1"/>
    <xf numFmtId="0" fontId="35" fillId="0" borderId="0" xfId="6"/>
    <xf numFmtId="165" fontId="0" fillId="0" borderId="0" xfId="0" applyNumberFormat="1"/>
    <xf numFmtId="165" fontId="0" fillId="0" borderId="0" xfId="0" applyNumberFormat="1" applyAlignment="1">
      <alignment vertical="center" wrapText="1"/>
    </xf>
    <xf numFmtId="0" fontId="0" fillId="0" borderId="7" xfId="0" applyBorder="1" applyAlignment="1">
      <alignment horizontal="right"/>
    </xf>
    <xf numFmtId="0" fontId="0" fillId="0" borderId="0" xfId="0" applyAlignment="1">
      <alignment vertical="center"/>
    </xf>
    <xf numFmtId="165" fontId="0" fillId="0" borderId="0" xfId="0" applyNumberFormat="1" applyAlignment="1">
      <alignment horizontal="right"/>
    </xf>
    <xf numFmtId="0" fontId="23" fillId="4" borderId="16" xfId="5" applyFont="1" applyFill="1" applyBorder="1" applyAlignment="1">
      <alignment horizontal="center"/>
    </xf>
    <xf numFmtId="0" fontId="23" fillId="4" borderId="17" xfId="5" applyFont="1" applyFill="1" applyBorder="1" applyAlignment="1">
      <alignment horizontal="center"/>
    </xf>
    <xf numFmtId="0" fontId="15" fillId="5" borderId="0" xfId="5" applyFont="1" applyFill="1" applyAlignment="1">
      <alignment horizontal="right"/>
    </xf>
    <xf numFmtId="0" fontId="1" fillId="5" borderId="0" xfId="5" applyFill="1"/>
    <xf numFmtId="0" fontId="10" fillId="4" borderId="16" xfId="5" applyFont="1" applyFill="1" applyBorder="1"/>
    <xf numFmtId="0" fontId="10" fillId="4" borderId="17" xfId="5" applyFont="1" applyFill="1" applyBorder="1"/>
    <xf numFmtId="0" fontId="15" fillId="5" borderId="0" xfId="5" applyFont="1" applyFill="1" applyAlignment="1">
      <alignment horizontal="left" wrapText="1"/>
    </xf>
    <xf numFmtId="0" fontId="1" fillId="5" borderId="0" xfId="5" applyFill="1" applyAlignment="1">
      <alignment horizontal="left" wrapText="1"/>
    </xf>
    <xf numFmtId="0" fontId="29" fillId="3" borderId="1" xfId="4" applyFont="1" applyBorder="1" applyAlignment="1">
      <alignment horizontal="center"/>
    </xf>
    <xf numFmtId="0" fontId="29" fillId="3" borderId="2" xfId="4" applyFont="1" applyBorder="1" applyAlignment="1">
      <alignment horizontal="center"/>
    </xf>
    <xf numFmtId="0" fontId="29" fillId="3" borderId="4" xfId="4" applyFont="1" applyBorder="1" applyAlignment="1">
      <alignment horizontal="center"/>
    </xf>
    <xf numFmtId="0" fontId="0" fillId="0" borderId="0" xfId="0" applyAlignment="1">
      <alignment horizontal="left" vertical="center" wrapText="1"/>
    </xf>
    <xf numFmtId="0" fontId="18" fillId="0" borderId="3" xfId="0" applyFont="1" applyBorder="1" applyAlignment="1">
      <alignment horizontal="left" vertical="center"/>
    </xf>
    <xf numFmtId="0" fontId="18" fillId="0" borderId="14" xfId="0" applyFont="1" applyBorder="1" applyAlignment="1">
      <alignment horizontal="left" vertical="center"/>
    </xf>
    <xf numFmtId="0" fontId="18" fillId="0" borderId="10" xfId="0" applyFont="1" applyBorder="1" applyAlignment="1">
      <alignment horizontal="left" vertical="center"/>
    </xf>
    <xf numFmtId="0" fontId="18" fillId="0" borderId="5" xfId="0" applyFont="1" applyBorder="1" applyAlignment="1">
      <alignment horizontal="left" vertical="center"/>
    </xf>
    <xf numFmtId="0" fontId="18" fillId="0" borderId="9" xfId="0" applyFont="1" applyBorder="1" applyAlignment="1">
      <alignment horizontal="left" vertical="center"/>
    </xf>
    <xf numFmtId="0" fontId="23" fillId="4" borderId="18" xfId="5" applyFont="1" applyFill="1" applyBorder="1" applyAlignment="1">
      <alignment horizontal="center"/>
    </xf>
    <xf numFmtId="0" fontId="18" fillId="5" borderId="13" xfId="0" applyFont="1" applyFill="1" applyBorder="1" applyAlignment="1">
      <alignment horizontal="left" vertical="center"/>
    </xf>
    <xf numFmtId="0" fontId="18" fillId="5" borderId="14" xfId="0" applyFont="1" applyFill="1" applyBorder="1" applyAlignment="1">
      <alignment horizontal="left" vertical="center"/>
    </xf>
    <xf numFmtId="0" fontId="18" fillId="0" borderId="13" xfId="0" applyFont="1" applyBorder="1" applyAlignment="1">
      <alignment horizontal="left" vertical="center"/>
    </xf>
    <xf numFmtId="0" fontId="18" fillId="0" borderId="13" xfId="0" applyFont="1" applyBorder="1" applyAlignment="1">
      <alignment horizontal="left" vertical="center" wrapText="1"/>
    </xf>
    <xf numFmtId="0" fontId="18"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37" fillId="5" borderId="0" xfId="3" applyFont="1" applyFill="1" applyAlignment="1">
      <alignment horizontal="left" vertical="top" wrapText="1"/>
    </xf>
    <xf numFmtId="0" fontId="0" fillId="5" borderId="7" xfId="0" applyFill="1" applyBorder="1" applyAlignment="1">
      <alignment horizontal="center" vertical="top" wrapText="1"/>
    </xf>
    <xf numFmtId="0" fontId="39" fillId="0" borderId="0" xfId="6" applyFont="1" applyBorder="1" applyAlignment="1">
      <alignment horizontal="left"/>
    </xf>
  </cellXfs>
  <cellStyles count="7">
    <cellStyle name="Currency" xfId="1" builtinId="4"/>
    <cellStyle name="Hyperlink" xfId="6" builtinId="8"/>
    <cellStyle name="Normal" xfId="0" builtinId="0"/>
    <cellStyle name="Normal 2" xfId="3" xr:uid="{2B6EDE18-C8B3-4ECE-947A-9B9EC2062749}"/>
    <cellStyle name="Normal 2 2" xfId="5" xr:uid="{233AD6A0-2BFB-4BB7-B4E6-3148CEDC65C4}"/>
    <cellStyle name="Output" xfId="4" builtinId="21"/>
    <cellStyle name="Percent" xfId="2" builtinId="5"/>
  </cellStyles>
  <dxfs count="0"/>
  <tableStyles count="0" defaultTableStyle="TableStyleMedium2" defaultPivotStyle="PivotStyleLight16"/>
  <colors>
    <mruColors>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3</xdr:row>
      <xdr:rowOff>197200</xdr:rowOff>
    </xdr:from>
    <xdr:to>
      <xdr:col>5</xdr:col>
      <xdr:colOff>19050</xdr:colOff>
      <xdr:row>7</xdr:row>
      <xdr:rowOff>79950</xdr:rowOff>
    </xdr:to>
    <xdr:pic>
      <xdr:nvPicPr>
        <xdr:cNvPr id="2" name="Picture 1">
          <a:extLst>
            <a:ext uri="{FF2B5EF4-FFF2-40B4-BE49-F238E27FC236}">
              <a16:creationId xmlns:a16="http://schemas.microsoft.com/office/drawing/2014/main" id="{B13E0B11-33C7-4A9A-9DE4-59D2555C3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0350" y="902050"/>
          <a:ext cx="2295525" cy="720950"/>
        </a:xfrm>
        <a:prstGeom prst="rect">
          <a:avLst/>
        </a:prstGeom>
      </xdr:spPr>
    </xdr:pic>
    <xdr:clientData/>
  </xdr:twoCellAnchor>
  <xdr:twoCellAnchor editAs="oneCell">
    <xdr:from>
      <xdr:col>5</xdr:col>
      <xdr:colOff>247651</xdr:colOff>
      <xdr:row>3</xdr:row>
      <xdr:rowOff>0</xdr:rowOff>
    </xdr:from>
    <xdr:to>
      <xdr:col>5</xdr:col>
      <xdr:colOff>1905001</xdr:colOff>
      <xdr:row>7</xdr:row>
      <xdr:rowOff>180975</xdr:rowOff>
    </xdr:to>
    <xdr:pic>
      <xdr:nvPicPr>
        <xdr:cNvPr id="3" name="Picture 2">
          <a:extLst>
            <a:ext uri="{FF2B5EF4-FFF2-40B4-BE49-F238E27FC236}">
              <a16:creationId xmlns:a16="http://schemas.microsoft.com/office/drawing/2014/main" id="{262D4B96-AA76-4226-AE37-3A1E221C3D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34476" y="704850"/>
          <a:ext cx="1657350" cy="10191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seyr/Box%20Sync/Budgets/Bud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lhollinr/Box%20Sync/Crops/Industrial%20Hemp%20-%20MASBDA%20-%202019/Resources%20-%20Proprietary/Budgets/2020%20Industrial%20Hemp%20Budg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Wheat(2015 SRW)"/>
      <sheetName val="Beans, DC(2015 DoubleCrop)"/>
      <sheetName val="Beans(2015 Dryland)"/>
      <sheetName val="Milo(Gr Sorghum 2015)"/>
      <sheetName val="Corn(2015 Irrigated)"/>
      <sheetName val="Corn(Corn(2015 Dryland...)"/>
      <sheetName val="Corn, Dryland 2014"/>
      <sheetName val="Corn, Irrigated 2014"/>
      <sheetName val="Soybean 2014"/>
      <sheetName val="Soybean, Double Crop 2014"/>
      <sheetName val="Wheat SRW 2014"/>
      <sheetName val="Grain Sorghum 2014"/>
      <sheetName val="Output"/>
      <sheetName val="Machinery Cost"/>
      <sheetName val="MDB"/>
      <sheetName val="Store"/>
    </sheetNames>
    <sheetDataSet>
      <sheetData sheetId="0"/>
      <sheetData sheetId="1">
        <row r="12">
          <cell r="B12">
            <v>100</v>
          </cell>
        </row>
        <row r="13">
          <cell r="B13">
            <v>55</v>
          </cell>
        </row>
        <row r="25">
          <cell r="B25">
            <v>100</v>
          </cell>
        </row>
        <row r="46">
          <cell r="F46">
            <v>19.38</v>
          </cell>
        </row>
        <row r="99">
          <cell r="B99">
            <v>15000</v>
          </cell>
        </row>
        <row r="100">
          <cell r="B100">
            <v>5</v>
          </cell>
        </row>
        <row r="109">
          <cell r="B109">
            <v>5</v>
          </cell>
          <cell r="F109">
            <v>6800</v>
          </cell>
        </row>
        <row r="114">
          <cell r="F114">
            <v>2</v>
          </cell>
        </row>
        <row r="149">
          <cell r="F149">
            <v>0</v>
          </cell>
          <cell r="H149">
            <v>0</v>
          </cell>
        </row>
        <row r="150">
          <cell r="F150">
            <v>0</v>
          </cell>
          <cell r="H150">
            <v>0</v>
          </cell>
        </row>
        <row r="151">
          <cell r="F151">
            <v>0</v>
          </cell>
          <cell r="H151">
            <v>0</v>
          </cell>
        </row>
        <row r="152">
          <cell r="F152">
            <v>0</v>
          </cell>
          <cell r="H152">
            <v>0</v>
          </cell>
        </row>
        <row r="153">
          <cell r="F153">
            <v>0</v>
          </cell>
          <cell r="H153">
            <v>0</v>
          </cell>
        </row>
        <row r="154">
          <cell r="F154">
            <v>0</v>
          </cell>
          <cell r="H154">
            <v>0</v>
          </cell>
        </row>
        <row r="155">
          <cell r="F155">
            <v>0</v>
          </cell>
          <cell r="H155">
            <v>0</v>
          </cell>
        </row>
        <row r="156">
          <cell r="F156">
            <v>0</v>
          </cell>
          <cell r="H156">
            <v>0</v>
          </cell>
        </row>
        <row r="157">
          <cell r="F157">
            <v>0</v>
          </cell>
          <cell r="H157">
            <v>0</v>
          </cell>
        </row>
        <row r="158">
          <cell r="F158">
            <v>0</v>
          </cell>
          <cell r="H158">
            <v>0</v>
          </cell>
        </row>
        <row r="160">
          <cell r="F160">
            <v>0</v>
          </cell>
          <cell r="H160">
            <v>0</v>
          </cell>
        </row>
        <row r="161">
          <cell r="F161">
            <v>0</v>
          </cell>
          <cell r="H161">
            <v>0</v>
          </cell>
        </row>
        <row r="162">
          <cell r="F162">
            <v>0</v>
          </cell>
          <cell r="H162">
            <v>0</v>
          </cell>
        </row>
        <row r="163">
          <cell r="F163">
            <v>0</v>
          </cell>
          <cell r="H163">
            <v>0</v>
          </cell>
        </row>
        <row r="164">
          <cell r="D164" t="str">
            <v>200 MFWD</v>
          </cell>
          <cell r="F164">
            <v>1</v>
          </cell>
          <cell r="H164">
            <v>0</v>
          </cell>
        </row>
        <row r="166">
          <cell r="F166">
            <v>0</v>
          </cell>
          <cell r="H166">
            <v>0</v>
          </cell>
        </row>
        <row r="167">
          <cell r="F167">
            <v>0</v>
          </cell>
          <cell r="H167">
            <v>0</v>
          </cell>
        </row>
        <row r="168">
          <cell r="F168">
            <v>0</v>
          </cell>
          <cell r="H168">
            <v>0</v>
          </cell>
        </row>
        <row r="169">
          <cell r="F169">
            <v>0</v>
          </cell>
          <cell r="H169">
            <v>0</v>
          </cell>
        </row>
        <row r="170">
          <cell r="D170" t="str">
            <v>130 MFWD</v>
          </cell>
          <cell r="F170">
            <v>1</v>
          </cell>
          <cell r="H170">
            <v>0</v>
          </cell>
        </row>
        <row r="171">
          <cell r="F171">
            <v>0</v>
          </cell>
          <cell r="H171">
            <v>0</v>
          </cell>
        </row>
        <row r="172">
          <cell r="F172">
            <v>0</v>
          </cell>
          <cell r="H172">
            <v>0</v>
          </cell>
        </row>
        <row r="173">
          <cell r="F173">
            <v>0</v>
          </cell>
          <cell r="H173">
            <v>0</v>
          </cell>
        </row>
        <row r="175">
          <cell r="F175">
            <v>0</v>
          </cell>
          <cell r="H175">
            <v>0</v>
          </cell>
        </row>
        <row r="176">
          <cell r="F176">
            <v>0</v>
          </cell>
          <cell r="H176">
            <v>0</v>
          </cell>
        </row>
        <row r="177">
          <cell r="F177">
            <v>0</v>
          </cell>
          <cell r="H177">
            <v>0</v>
          </cell>
        </row>
        <row r="178">
          <cell r="F178">
            <v>0</v>
          </cell>
          <cell r="H178">
            <v>0</v>
          </cell>
        </row>
        <row r="179">
          <cell r="F179">
            <v>0</v>
          </cell>
          <cell r="H179">
            <v>0</v>
          </cell>
        </row>
        <row r="180">
          <cell r="F180">
            <v>0</v>
          </cell>
          <cell r="H180">
            <v>0</v>
          </cell>
        </row>
        <row r="181">
          <cell r="F181">
            <v>0</v>
          </cell>
          <cell r="H181">
            <v>0</v>
          </cell>
        </row>
        <row r="182">
          <cell r="F182">
            <v>0</v>
          </cell>
          <cell r="H182">
            <v>0</v>
          </cell>
        </row>
        <row r="183">
          <cell r="F183">
            <v>0</v>
          </cell>
          <cell r="H183">
            <v>0</v>
          </cell>
        </row>
        <row r="184">
          <cell r="F184">
            <v>0</v>
          </cell>
          <cell r="H184">
            <v>0</v>
          </cell>
        </row>
        <row r="185">
          <cell r="F185">
            <v>0</v>
          </cell>
          <cell r="H185">
            <v>0</v>
          </cell>
        </row>
        <row r="186">
          <cell r="F186">
            <v>0</v>
          </cell>
          <cell r="H186">
            <v>0</v>
          </cell>
        </row>
        <row r="187">
          <cell r="F187">
            <v>0</v>
          </cell>
          <cell r="H187">
            <v>0</v>
          </cell>
        </row>
        <row r="188">
          <cell r="F188">
            <v>0</v>
          </cell>
        </row>
        <row r="189">
          <cell r="F189">
            <v>0</v>
          </cell>
        </row>
        <row r="190">
          <cell r="F190">
            <v>0</v>
          </cell>
        </row>
        <row r="191">
          <cell r="F191">
            <v>0</v>
          </cell>
        </row>
        <row r="192">
          <cell r="F192">
            <v>0</v>
          </cell>
          <cell r="H192">
            <v>0</v>
          </cell>
        </row>
        <row r="193">
          <cell r="F193">
            <v>1</v>
          </cell>
          <cell r="H193">
            <v>0</v>
          </cell>
        </row>
        <row r="194">
          <cell r="F194">
            <v>0</v>
          </cell>
          <cell r="H194">
            <v>0</v>
          </cell>
        </row>
        <row r="195">
          <cell r="F195">
            <v>0</v>
          </cell>
          <cell r="H195">
            <v>0</v>
          </cell>
        </row>
        <row r="196">
          <cell r="D196" t="str">
            <v>200 MFWD</v>
          </cell>
        </row>
        <row r="197">
          <cell r="D197" t="str">
            <v>130 MFWD</v>
          </cell>
        </row>
      </sheetData>
      <sheetData sheetId="2"/>
      <sheetData sheetId="3"/>
      <sheetData sheetId="4"/>
      <sheetData sheetId="5"/>
      <sheetData sheetId="6"/>
      <sheetData sheetId="7"/>
      <sheetData sheetId="8"/>
      <sheetData sheetId="9"/>
      <sheetData sheetId="10"/>
      <sheetData sheetId="11"/>
      <sheetData sheetId="12"/>
      <sheetData sheetId="13"/>
      <sheetData sheetId="14">
        <row r="8">
          <cell r="C8" t="str">
            <v>bushels</v>
          </cell>
          <cell r="D8">
            <v>55</v>
          </cell>
          <cell r="E8">
            <v>5.3</v>
          </cell>
          <cell r="F8">
            <v>291.5</v>
          </cell>
          <cell r="G8">
            <v>291.5</v>
          </cell>
          <cell r="H8">
            <v>0</v>
          </cell>
        </row>
        <row r="9">
          <cell r="C9" t="str">
            <v>bushels</v>
          </cell>
          <cell r="D9">
            <v>0</v>
          </cell>
          <cell r="E9">
            <v>0</v>
          </cell>
          <cell r="F9">
            <v>0</v>
          </cell>
          <cell r="G9">
            <v>0</v>
          </cell>
          <cell r="H9">
            <v>0</v>
          </cell>
        </row>
        <row r="10">
          <cell r="F10">
            <v>0</v>
          </cell>
          <cell r="G10">
            <v>0</v>
          </cell>
          <cell r="H10">
            <v>0</v>
          </cell>
        </row>
        <row r="11">
          <cell r="F11">
            <v>0</v>
          </cell>
          <cell r="G11">
            <v>0</v>
          </cell>
          <cell r="H11">
            <v>0</v>
          </cell>
        </row>
        <row r="12">
          <cell r="F12">
            <v>291.5</v>
          </cell>
          <cell r="G12">
            <v>291.5</v>
          </cell>
          <cell r="H12">
            <v>0</v>
          </cell>
        </row>
        <row r="15">
          <cell r="F15">
            <v>36</v>
          </cell>
          <cell r="G15">
            <v>36</v>
          </cell>
          <cell r="H15">
            <v>0</v>
          </cell>
        </row>
        <row r="16">
          <cell r="F16">
            <v>77.900000000000006</v>
          </cell>
          <cell r="G16">
            <v>77.900000000000006</v>
          </cell>
          <cell r="H16">
            <v>0</v>
          </cell>
        </row>
        <row r="17">
          <cell r="E17">
            <v>39.75</v>
          </cell>
        </row>
        <row r="18">
          <cell r="E18">
            <v>17.149999999999999</v>
          </cell>
        </row>
        <row r="19">
          <cell r="E19">
            <v>8</v>
          </cell>
        </row>
        <row r="20">
          <cell r="E20">
            <v>13</v>
          </cell>
        </row>
        <row r="21">
          <cell r="F21">
            <v>19.38</v>
          </cell>
          <cell r="G21">
            <v>19.38</v>
          </cell>
          <cell r="H21">
            <v>0</v>
          </cell>
        </row>
        <row r="22">
          <cell r="E22">
            <v>19.38</v>
          </cell>
        </row>
        <row r="23">
          <cell r="E23">
            <v>0</v>
          </cell>
        </row>
        <row r="24">
          <cell r="F24">
            <v>1</v>
          </cell>
          <cell r="G24">
            <v>1</v>
          </cell>
          <cell r="H24">
            <v>0</v>
          </cell>
        </row>
        <row r="25">
          <cell r="F25">
            <v>13</v>
          </cell>
          <cell r="G25">
            <v>13</v>
          </cell>
          <cell r="H25">
            <v>0</v>
          </cell>
        </row>
        <row r="26">
          <cell r="F26">
            <v>12</v>
          </cell>
          <cell r="G26">
            <v>12</v>
          </cell>
          <cell r="H26">
            <v>0</v>
          </cell>
        </row>
        <row r="27">
          <cell r="F27">
            <v>13.772941621140765</v>
          </cell>
          <cell r="G27">
            <v>13.772941621140765</v>
          </cell>
          <cell r="H27">
            <v>0</v>
          </cell>
        </row>
        <row r="28">
          <cell r="F28">
            <v>10.564209124880641</v>
          </cell>
          <cell r="G28">
            <v>10.564209124880641</v>
          </cell>
          <cell r="H28">
            <v>0</v>
          </cell>
        </row>
        <row r="29">
          <cell r="F29">
            <v>12.169842531095279</v>
          </cell>
          <cell r="G29">
            <v>12.169842531095279</v>
          </cell>
          <cell r="H29">
            <v>0</v>
          </cell>
        </row>
        <row r="30">
          <cell r="F30">
            <v>0</v>
          </cell>
          <cell r="G30">
            <v>0</v>
          </cell>
          <cell r="H30">
            <v>0</v>
          </cell>
        </row>
        <row r="31">
          <cell r="F31">
            <v>5.8736097983135007</v>
          </cell>
          <cell r="G31">
            <v>5.8736097983135007</v>
          </cell>
          <cell r="H31">
            <v>0</v>
          </cell>
        </row>
        <row r="32">
          <cell r="F32">
            <v>201.6606030754302</v>
          </cell>
          <cell r="G32">
            <v>201.6606030754302</v>
          </cell>
          <cell r="H32">
            <v>0</v>
          </cell>
        </row>
        <row r="35">
          <cell r="F35">
            <v>4.25</v>
          </cell>
          <cell r="G35">
            <v>4.25</v>
          </cell>
          <cell r="H35">
            <v>0</v>
          </cell>
        </row>
        <row r="36">
          <cell r="F36">
            <v>14.306653314023379</v>
          </cell>
          <cell r="G36">
            <v>14.306653314023379</v>
          </cell>
          <cell r="H36">
            <v>0</v>
          </cell>
        </row>
        <row r="37">
          <cell r="F37">
            <v>17.776766132218697</v>
          </cell>
          <cell r="G37">
            <v>17.776766132218697</v>
          </cell>
          <cell r="H37">
            <v>0</v>
          </cell>
        </row>
        <row r="38">
          <cell r="F38">
            <v>140</v>
          </cell>
          <cell r="G38">
            <v>0</v>
          </cell>
          <cell r="H38">
            <v>140</v>
          </cell>
        </row>
        <row r="39">
          <cell r="F39">
            <v>176.33341944624209</v>
          </cell>
          <cell r="G39">
            <v>36.333419446242075</v>
          </cell>
          <cell r="H39">
            <v>140</v>
          </cell>
        </row>
        <row r="41">
          <cell r="F41">
            <v>377.99402252167226</v>
          </cell>
          <cell r="G41">
            <v>237.99402252167226</v>
          </cell>
          <cell r="H41">
            <v>140</v>
          </cell>
        </row>
        <row r="43">
          <cell r="F43">
            <v>89.839396924569797</v>
          </cell>
          <cell r="G43">
            <v>89.839396924569797</v>
          </cell>
          <cell r="H43">
            <v>0</v>
          </cell>
        </row>
        <row r="44">
          <cell r="F44">
            <v>-86.494022521672264</v>
          </cell>
          <cell r="G44">
            <v>53.505977478327736</v>
          </cell>
          <cell r="H44">
            <v>-140</v>
          </cell>
        </row>
        <row r="46">
          <cell r="D46" t="str">
            <v>Operating costs per bushel</v>
          </cell>
          <cell r="F46">
            <v>3.6665564195532765</v>
          </cell>
          <cell r="G46">
            <v>3.6665564195532765</v>
          </cell>
          <cell r="H46" t="e">
            <v>#DIV/0!</v>
          </cell>
        </row>
        <row r="47">
          <cell r="D47" t="str">
            <v>Ownership costs per bushel</v>
          </cell>
          <cell r="F47">
            <v>3.2060621717498563</v>
          </cell>
          <cell r="G47">
            <v>0.66060762629531045</v>
          </cell>
          <cell r="H47" t="e">
            <v>#DIV/0!</v>
          </cell>
        </row>
        <row r="48">
          <cell r="D48" t="str">
            <v>Total costs per bushel</v>
          </cell>
          <cell r="F48">
            <v>6.8726185913031319</v>
          </cell>
          <cell r="G48">
            <v>4.3271640458485869</v>
          </cell>
          <cell r="H48" t="e">
            <v>#DIV/0!</v>
          </cell>
        </row>
        <row r="51">
          <cell r="B51" t="str">
            <v>Detailed Report</v>
          </cell>
          <cell r="C51" t="str">
            <v>Wheat</v>
          </cell>
          <cell r="F51" t="str">
            <v>2015 SRW</v>
          </cell>
        </row>
        <row r="53">
          <cell r="B53" t="str">
            <v>Selected input quantities</v>
          </cell>
          <cell r="C53" t="str">
            <v>per acre</v>
          </cell>
          <cell r="F53" t="str">
            <v>Selected input prices</v>
          </cell>
        </row>
        <row r="54">
          <cell r="B54" t="str">
            <v>Yield, bushels</v>
          </cell>
          <cell r="C54">
            <v>55</v>
          </cell>
          <cell r="F54" t="str">
            <v>Farm diesel, per gallon</v>
          </cell>
        </row>
        <row r="55">
          <cell r="B55" t="str">
            <v>Seeding rate, count</v>
          </cell>
          <cell r="C55">
            <v>100</v>
          </cell>
          <cell r="F55" t="str">
            <v>Operating interest, %</v>
          </cell>
        </row>
        <row r="56">
          <cell r="B56" t="str">
            <v>Nitrogen rate, lbs</v>
          </cell>
          <cell r="C56">
            <v>75</v>
          </cell>
          <cell r="F56" t="str">
            <v>Nitrogen, per lb</v>
          </cell>
        </row>
        <row r="57">
          <cell r="B57" t="str">
            <v>Phosphorus rate, lbs</v>
          </cell>
          <cell r="C57">
            <v>35</v>
          </cell>
          <cell r="F57" t="str">
            <v>Phosphorus, per lb</v>
          </cell>
        </row>
        <row r="58">
          <cell r="B58" t="str">
            <v>Potassium rate, lbs</v>
          </cell>
          <cell r="C58">
            <v>20</v>
          </cell>
          <cell r="F58" t="str">
            <v>Potassium, per lb</v>
          </cell>
        </row>
        <row r="59">
          <cell r="B59" t="str">
            <v>Lime rate, tons</v>
          </cell>
          <cell r="C59">
            <v>0.5</v>
          </cell>
          <cell r="F59" t="str">
            <v>Lime, per ton</v>
          </cell>
        </row>
        <row r="60">
          <cell r="B60" t="str">
            <v>Sum of allocated labor, hours</v>
          </cell>
          <cell r="C60">
            <v>0.8155445397093749</v>
          </cell>
          <cell r="F60" t="str">
            <v>Skilled labor, per hour</v>
          </cell>
        </row>
        <row r="61">
          <cell r="B61" t="str">
            <v>Irrigation, inches</v>
          </cell>
          <cell r="C61">
            <v>0</v>
          </cell>
          <cell r="F61" t="str">
            <v>Land value, per acre</v>
          </cell>
        </row>
        <row r="68">
          <cell r="B68" t="str">
            <v>No-till drill (20 ft); 200 MFWD</v>
          </cell>
          <cell r="C68">
            <v>0.11785714285714287</v>
          </cell>
          <cell r="D68">
            <v>1.0371428571428571</v>
          </cell>
          <cell r="E68">
            <v>8.8440812804509861</v>
          </cell>
          <cell r="F68">
            <v>12.466857734277623</v>
          </cell>
          <cell r="G68">
            <v>21.310939014728611</v>
          </cell>
        </row>
        <row r="69">
          <cell r="B69" t="str">
            <v>Boom sprayer (30 ft); 130 MFWD</v>
          </cell>
          <cell r="C69">
            <v>6.5088757396449703E-2</v>
          </cell>
          <cell r="D69">
            <v>0.37230769230769228</v>
          </cell>
          <cell r="E69">
            <v>3.3417888540143723</v>
          </cell>
          <cell r="F69">
            <v>3.1492959305098358</v>
          </cell>
          <cell r="G69">
            <v>6.4910847845242081</v>
          </cell>
        </row>
        <row r="70">
          <cell r="B70" t="str">
            <v>Combine, fixed grain head (30 ft); 275 HP Comb.</v>
          </cell>
          <cell r="C70">
            <v>7.4829931972789115E-2</v>
          </cell>
          <cell r="D70">
            <v>0.90544217687074835</v>
          </cell>
          <cell r="E70">
            <v>8.5786626603383969</v>
          </cell>
          <cell r="F70">
            <v>8.8641254045838682</v>
          </cell>
          <cell r="G70">
            <v>17.442788064922265</v>
          </cell>
        </row>
        <row r="71">
          <cell r="B71" t="str">
            <v>Grain cart (500 bushel); 200 MFWD</v>
          </cell>
          <cell r="C71">
            <v>4.6768707482993194E-2</v>
          </cell>
          <cell r="D71">
            <v>0.41156462585034009</v>
          </cell>
          <cell r="E71">
            <v>2.741955782312925</v>
          </cell>
          <cell r="F71">
            <v>2.5384838435374149</v>
          </cell>
          <cell r="G71">
            <v>5.2804396258503399</v>
          </cell>
        </row>
        <row r="72">
          <cell r="B72" t="str">
            <v>Grain auger 10 in- 5000 bu/hr (70 ft); 130 MFWD</v>
          </cell>
          <cell r="C72">
            <v>1.1000000000000001E-2</v>
          </cell>
          <cell r="D72">
            <v>6.2920000000000004E-2</v>
          </cell>
          <cell r="E72">
            <v>0.46670469999999997</v>
          </cell>
          <cell r="F72">
            <v>0.3875982</v>
          </cell>
          <cell r="G72">
            <v>0.85430289999999998</v>
          </cell>
        </row>
        <row r="73">
          <cell r="B73" t="str">
            <v>Semi, tractor and trailer</v>
          </cell>
          <cell r="C73"/>
          <cell r="D73">
            <v>0.48571428571428577</v>
          </cell>
          <cell r="E73">
            <v>3.1238000000000001</v>
          </cell>
          <cell r="F73">
            <v>2.0147333333333335</v>
          </cell>
          <cell r="G73">
            <v>5.1385333333333332</v>
          </cell>
        </row>
        <row r="74">
          <cell r="B74" t="str">
            <v>Pickup truck</v>
          </cell>
          <cell r="C74"/>
          <cell r="D74">
            <v>0.57692307692307698</v>
          </cell>
          <cell r="E74">
            <v>2.66</v>
          </cell>
          <cell r="F74">
            <v>2.6623250000000001</v>
          </cell>
          <cell r="G74">
            <v>5.3223250000000002</v>
          </cell>
        </row>
        <row r="75">
          <cell r="B75"/>
          <cell r="C75"/>
          <cell r="D75"/>
          <cell r="E75"/>
          <cell r="F75"/>
          <cell r="G75"/>
        </row>
        <row r="76">
          <cell r="B76"/>
          <cell r="C76"/>
          <cell r="D76"/>
          <cell r="E76"/>
          <cell r="F76"/>
          <cell r="G76"/>
        </row>
        <row r="77">
          <cell r="B77"/>
          <cell r="C77"/>
          <cell r="D77"/>
          <cell r="E77"/>
          <cell r="F77"/>
          <cell r="G77"/>
        </row>
        <row r="78">
          <cell r="B78"/>
          <cell r="C78"/>
          <cell r="D78"/>
          <cell r="E78"/>
          <cell r="F78"/>
          <cell r="G78"/>
        </row>
        <row r="79">
          <cell r="B79"/>
          <cell r="C79"/>
          <cell r="D79"/>
          <cell r="E79"/>
          <cell r="F79"/>
          <cell r="G79"/>
        </row>
        <row r="80">
          <cell r="B80"/>
          <cell r="C80"/>
          <cell r="D80"/>
          <cell r="E80"/>
          <cell r="F80"/>
          <cell r="G80"/>
        </row>
        <row r="81">
          <cell r="B81"/>
          <cell r="C81"/>
          <cell r="D81"/>
          <cell r="E81"/>
          <cell r="F81"/>
          <cell r="G81"/>
        </row>
        <row r="82">
          <cell r="B82"/>
          <cell r="C82"/>
          <cell r="D82"/>
          <cell r="E82"/>
          <cell r="F82"/>
          <cell r="G82"/>
        </row>
        <row r="83">
          <cell r="B83"/>
          <cell r="C83"/>
          <cell r="D83"/>
          <cell r="E83"/>
          <cell r="F83"/>
          <cell r="G83"/>
        </row>
        <row r="84">
          <cell r="B84"/>
          <cell r="C84"/>
          <cell r="D84"/>
          <cell r="E84"/>
          <cell r="F84"/>
          <cell r="G84"/>
        </row>
        <row r="85">
          <cell r="B85"/>
          <cell r="C85"/>
          <cell r="D85"/>
          <cell r="E85"/>
          <cell r="F85"/>
          <cell r="G85"/>
        </row>
        <row r="86">
          <cell r="B86"/>
          <cell r="C86"/>
          <cell r="D86"/>
          <cell r="E86"/>
          <cell r="F86"/>
          <cell r="G86"/>
        </row>
        <row r="87">
          <cell r="B87"/>
          <cell r="C87"/>
          <cell r="D87"/>
          <cell r="E87"/>
          <cell r="F87"/>
          <cell r="G87"/>
        </row>
        <row r="88">
          <cell r="B88"/>
          <cell r="C88"/>
          <cell r="D88"/>
          <cell r="E88"/>
          <cell r="F88"/>
          <cell r="G88"/>
        </row>
        <row r="89">
          <cell r="B89"/>
          <cell r="C89"/>
          <cell r="D89"/>
          <cell r="E89"/>
          <cell r="F89"/>
          <cell r="G89"/>
        </row>
        <row r="90">
          <cell r="B90"/>
          <cell r="C90"/>
          <cell r="D90"/>
          <cell r="E90"/>
          <cell r="F90"/>
          <cell r="G90"/>
        </row>
        <row r="91">
          <cell r="B91"/>
          <cell r="C91"/>
          <cell r="D91"/>
          <cell r="E91"/>
          <cell r="F91"/>
          <cell r="G91"/>
        </row>
        <row r="92">
          <cell r="B92"/>
          <cell r="C92"/>
          <cell r="D92"/>
          <cell r="E92"/>
          <cell r="F92"/>
          <cell r="G92"/>
        </row>
        <row r="93">
          <cell r="B93"/>
          <cell r="C93"/>
          <cell r="D93"/>
          <cell r="E93"/>
          <cell r="F93"/>
          <cell r="G93"/>
        </row>
        <row r="94">
          <cell r="B94"/>
          <cell r="C94"/>
          <cell r="D94"/>
          <cell r="E94"/>
          <cell r="F94"/>
          <cell r="G94"/>
        </row>
        <row r="95">
          <cell r="B95"/>
          <cell r="C95"/>
          <cell r="D95"/>
          <cell r="E95"/>
          <cell r="F95"/>
          <cell r="G95"/>
        </row>
        <row r="96">
          <cell r="B96"/>
          <cell r="C96"/>
          <cell r="D96"/>
          <cell r="E96"/>
          <cell r="F96"/>
          <cell r="G96"/>
        </row>
        <row r="97">
          <cell r="B97"/>
          <cell r="C97"/>
          <cell r="D97"/>
          <cell r="E97"/>
          <cell r="F97"/>
          <cell r="G97"/>
        </row>
        <row r="98">
          <cell r="B98"/>
          <cell r="C98"/>
          <cell r="D98"/>
          <cell r="E98"/>
          <cell r="F98"/>
          <cell r="G98"/>
        </row>
        <row r="101">
          <cell r="B101" t="str">
            <v>1 Farm business overhead includes liability insurance, utilities, accounting, etc. Machinery overhead is the sum of opportunity interest,</v>
          </cell>
        </row>
        <row r="102">
          <cell r="B102" t="str">
            <v xml:space="preserve">   property taxes, insurance, and housing. Machinery depreciation is a market value decline due to aging and usage. Thus, a portion of</v>
          </cell>
        </row>
        <row r="103">
          <cell r="B103" t="str">
            <v xml:space="preserve">   depreciation should be considered an operating costs for some decisions. Real estate charge includes land, improvements, taxes.</v>
          </cell>
        </row>
        <row r="104">
          <cell r="B104" t="str">
            <v xml:space="preserve">   Economic costs may differ from rental rates.</v>
          </cell>
        </row>
      </sheetData>
      <sheetData sheetId="15"/>
      <sheetData sheetId="16">
        <row r="4">
          <cell r="H4" t="str">
            <v>130 MFWD</v>
          </cell>
        </row>
        <row r="5">
          <cell r="H5" t="str">
            <v>200 MFWD</v>
          </cell>
        </row>
        <row r="24">
          <cell r="B24" t="str">
            <v>100 HP Comb.</v>
          </cell>
        </row>
        <row r="25">
          <cell r="B25" t="str">
            <v>220 HP Comb.</v>
          </cell>
        </row>
        <row r="26">
          <cell r="B26" t="str">
            <v>275 HP Comb.</v>
          </cell>
        </row>
        <row r="27">
          <cell r="B27" t="str">
            <v>340 HP Comb.</v>
          </cell>
        </row>
        <row r="31">
          <cell r="A31">
            <v>1</v>
          </cell>
        </row>
        <row r="32">
          <cell r="A32" t="str">
            <v>500 bushel</v>
          </cell>
        </row>
        <row r="33">
          <cell r="A33" t="str">
            <v>1000 bushel</v>
          </cell>
        </row>
        <row r="34">
          <cell r="A34" t="str">
            <v>70 ft</v>
          </cell>
        </row>
        <row r="39">
          <cell r="A39" t="str">
            <v>15 ft</v>
          </cell>
        </row>
        <row r="40">
          <cell r="A40" t="str">
            <v>23 ft</v>
          </cell>
        </row>
        <row r="41">
          <cell r="A41" t="str">
            <v>37 ft</v>
          </cell>
        </row>
        <row r="42">
          <cell r="A42" t="str">
            <v>57 ft</v>
          </cell>
        </row>
        <row r="43">
          <cell r="A43" t="str">
            <v>16.3 ft</v>
          </cell>
        </row>
        <row r="44">
          <cell r="A44" t="str">
            <v>21.3 ft</v>
          </cell>
        </row>
        <row r="45">
          <cell r="A45" t="str">
            <v>6 ft</v>
          </cell>
        </row>
        <row r="46">
          <cell r="A46" t="str">
            <v>7.5 ft</v>
          </cell>
        </row>
        <row r="47">
          <cell r="A47" t="str">
            <v>9 ft</v>
          </cell>
        </row>
        <row r="48">
          <cell r="A48" t="str">
            <v>12 ft</v>
          </cell>
        </row>
        <row r="49">
          <cell r="A49" t="str">
            <v>18 ft</v>
          </cell>
        </row>
        <row r="50">
          <cell r="A50" t="str">
            <v>23 ft</v>
          </cell>
        </row>
        <row r="51">
          <cell r="A51" t="str">
            <v>30 ft</v>
          </cell>
        </row>
        <row r="52">
          <cell r="A52" t="str">
            <v>35 ft</v>
          </cell>
        </row>
        <row r="53">
          <cell r="A53" t="str">
            <v>47 ft</v>
          </cell>
        </row>
        <row r="54">
          <cell r="A54" t="str">
            <v>60 ft</v>
          </cell>
        </row>
        <row r="55">
          <cell r="A55" t="str">
            <v>11 ft</v>
          </cell>
        </row>
        <row r="56">
          <cell r="A56" t="str">
            <v>21 ft</v>
          </cell>
        </row>
        <row r="57">
          <cell r="A57" t="str">
            <v>25 ft</v>
          </cell>
        </row>
        <row r="58">
          <cell r="A58" t="str">
            <v>30 ft</v>
          </cell>
        </row>
        <row r="59">
          <cell r="A59" t="str">
            <v>25" O.C., 10 ft</v>
          </cell>
        </row>
        <row r="60">
          <cell r="A60" t="str">
            <v>25" O.C., 18 ft</v>
          </cell>
        </row>
        <row r="61">
          <cell r="A61" t="str">
            <v>30" O.C., 17 ft</v>
          </cell>
        </row>
        <row r="62">
          <cell r="A62" t="str">
            <v>30" O.C., 22.5 ft</v>
          </cell>
        </row>
        <row r="63">
          <cell r="A63" t="str">
            <v>16 ft</v>
          </cell>
        </row>
        <row r="64">
          <cell r="A64" t="str">
            <v>25 ft</v>
          </cell>
        </row>
        <row r="65">
          <cell r="A65" t="str">
            <v>33 ft</v>
          </cell>
        </row>
        <row r="66">
          <cell r="A66" t="str">
            <v>17.5 ft</v>
          </cell>
        </row>
        <row r="67">
          <cell r="A67" t="str">
            <v>22.5 ft</v>
          </cell>
        </row>
        <row r="68">
          <cell r="A68" t="str">
            <v>22 ft</v>
          </cell>
        </row>
        <row r="69">
          <cell r="A69" t="str">
            <v>38 ft</v>
          </cell>
        </row>
        <row r="70">
          <cell r="A70" t="str">
            <v>12 ft</v>
          </cell>
        </row>
        <row r="71">
          <cell r="A71" t="str">
            <v>28 ft</v>
          </cell>
        </row>
        <row r="72">
          <cell r="A72" t="str">
            <v>6 row</v>
          </cell>
        </row>
        <row r="73">
          <cell r="A73" t="str">
            <v>8 row</v>
          </cell>
        </row>
        <row r="74">
          <cell r="A74" t="str">
            <v>12 row</v>
          </cell>
        </row>
        <row r="75">
          <cell r="A75" t="str">
            <v>16 row</v>
          </cell>
        </row>
        <row r="76">
          <cell r="A76" t="str">
            <v>(6/11 row 30/15")</v>
          </cell>
        </row>
        <row r="77">
          <cell r="A77" t="str">
            <v>(8/15 row 30/15")</v>
          </cell>
        </row>
        <row r="78">
          <cell r="A78" t="str">
            <v>(12/23 row 30/15")</v>
          </cell>
        </row>
        <row r="79">
          <cell r="A79" t="str">
            <v>(16/31 row 30/15")</v>
          </cell>
        </row>
        <row r="80">
          <cell r="A80" t="str">
            <v>6 row</v>
          </cell>
        </row>
        <row r="81">
          <cell r="A81" t="str">
            <v>8 row</v>
          </cell>
        </row>
        <row r="82">
          <cell r="A82" t="str">
            <v>12 row</v>
          </cell>
        </row>
        <row r="83">
          <cell r="A83" t="str">
            <v>16 row</v>
          </cell>
        </row>
        <row r="84">
          <cell r="A84" t="str">
            <v>16 ft</v>
          </cell>
        </row>
        <row r="85">
          <cell r="A85" t="str">
            <v>20 ft</v>
          </cell>
        </row>
        <row r="86">
          <cell r="A86" t="str">
            <v>25 ft</v>
          </cell>
        </row>
        <row r="87">
          <cell r="A87" t="str">
            <v>30 ft</v>
          </cell>
        </row>
        <row r="88">
          <cell r="A88" t="str">
            <v>15 ft</v>
          </cell>
        </row>
        <row r="89">
          <cell r="A89" t="str">
            <v>20 ft</v>
          </cell>
        </row>
        <row r="90">
          <cell r="A90" t="str">
            <v>30 ft</v>
          </cell>
        </row>
        <row r="91">
          <cell r="A91" t="str">
            <v>6 row</v>
          </cell>
        </row>
        <row r="92">
          <cell r="A92" t="str">
            <v>8 row</v>
          </cell>
        </row>
        <row r="93">
          <cell r="A93" t="str">
            <v>12 row</v>
          </cell>
        </row>
        <row r="94">
          <cell r="A94" t="str">
            <v>16 row</v>
          </cell>
        </row>
        <row r="95">
          <cell r="A95" t="str">
            <v>6 row</v>
          </cell>
        </row>
        <row r="96">
          <cell r="A96" t="str">
            <v>8 row</v>
          </cell>
        </row>
        <row r="97">
          <cell r="A97" t="str">
            <v>12 row</v>
          </cell>
        </row>
        <row r="99">
          <cell r="A99" t="str">
            <v>60 ft</v>
          </cell>
        </row>
        <row r="100">
          <cell r="A100" t="str">
            <v>30 ft</v>
          </cell>
        </row>
        <row r="101">
          <cell r="A101" t="str">
            <v>50 ft</v>
          </cell>
        </row>
        <row r="104">
          <cell r="A104" t="str">
            <v>7 ft swath</v>
          </cell>
        </row>
        <row r="105">
          <cell r="A105" t="str">
            <v>8 ft swath</v>
          </cell>
        </row>
        <row r="106">
          <cell r="A106" t="str">
            <v>9 ft swath</v>
          </cell>
        </row>
        <row r="107">
          <cell r="A107" t="str">
            <v>10 ft swath</v>
          </cell>
        </row>
        <row r="108">
          <cell r="A108" t="str">
            <v>6 ft</v>
          </cell>
        </row>
        <row r="109">
          <cell r="A109" t="str">
            <v>9 ft</v>
          </cell>
        </row>
        <row r="110">
          <cell r="A110" t="str">
            <v>8.5 ft</v>
          </cell>
        </row>
        <row r="111">
          <cell r="A111" t="str">
            <v>9.5 ft</v>
          </cell>
        </row>
        <row r="112">
          <cell r="A112" t="str">
            <v>tandem, 24 ft</v>
          </cell>
        </row>
        <row r="113">
          <cell r="A113" t="str">
            <v>7 ft swath</v>
          </cell>
        </row>
        <row r="114">
          <cell r="A114" t="str">
            <v>9 ft swath</v>
          </cell>
        </row>
        <row r="115">
          <cell r="A115" t="str">
            <v>12 ft swath</v>
          </cell>
        </row>
        <row r="118">
          <cell r="A118" t="str">
            <v>750 lb</v>
          </cell>
        </row>
        <row r="119">
          <cell r="A119" t="str">
            <v>1000 lb</v>
          </cell>
        </row>
        <row r="120">
          <cell r="A120" t="str">
            <v>1500 lb</v>
          </cell>
        </row>
        <row r="121">
          <cell r="A121" t="str">
            <v>2000 lb</v>
          </cell>
        </row>
        <row r="125">
          <cell r="A125" t="str">
            <v>15 ft</v>
          </cell>
        </row>
        <row r="126">
          <cell r="A126" t="str">
            <v>20 ft</v>
          </cell>
        </row>
        <row r="127">
          <cell r="A127" t="str">
            <v>30 ft</v>
          </cell>
        </row>
        <row r="128">
          <cell r="A128" t="str">
            <v>15 ft</v>
          </cell>
        </row>
        <row r="129">
          <cell r="A129" t="str">
            <v>18 ft</v>
          </cell>
        </row>
        <row r="130">
          <cell r="A130" t="str">
            <v>20 ft</v>
          </cell>
        </row>
        <row r="131">
          <cell r="A131" t="str">
            <v>25 ft</v>
          </cell>
        </row>
        <row r="132">
          <cell r="A132" t="str">
            <v>30 ft</v>
          </cell>
        </row>
        <row r="133">
          <cell r="A133" t="str">
            <v>6 row</v>
          </cell>
        </row>
        <row r="134">
          <cell r="A134" t="str">
            <v>8 row</v>
          </cell>
        </row>
        <row r="135">
          <cell r="A135" t="str">
            <v>12 row</v>
          </cell>
        </row>
        <row r="136">
          <cell r="A136" t="str">
            <v>8 wheel, 17.5 ft</v>
          </cell>
        </row>
        <row r="137">
          <cell r="A137" t="str">
            <v>10 wheel, 20 ft</v>
          </cell>
        </row>
        <row r="138">
          <cell r="A138" t="str">
            <v>12 wheel, 25 ft</v>
          </cell>
        </row>
        <row r="139">
          <cell r="A139" t="str">
            <v>16 wheel, 31 ft</v>
          </cell>
        </row>
        <row r="140">
          <cell r="A140" t="str">
            <v>20 wheel, 36 ft</v>
          </cell>
        </row>
        <row r="157">
          <cell r="G157" t="str">
            <v>Irrigated</v>
          </cell>
          <cell r="I157" t="str">
            <v>Corn, grain</v>
          </cell>
          <cell r="L157" t="str">
            <v>Bushel</v>
          </cell>
        </row>
        <row r="158">
          <cell r="C158">
            <v>6</v>
          </cell>
          <cell r="G158" t="str">
            <v>Dryland</v>
          </cell>
          <cell r="I158" t="str">
            <v>Corn, silage</v>
          </cell>
          <cell r="L158" t="str">
            <v>Ton</v>
          </cell>
        </row>
        <row r="159">
          <cell r="C159">
            <v>1</v>
          </cell>
          <cell r="I159" t="str">
            <v>Grain sorghum</v>
          </cell>
          <cell r="L159" t="str">
            <v>Cwt</v>
          </cell>
        </row>
        <row r="160">
          <cell r="C160">
            <v>1</v>
          </cell>
          <cell r="G160" t="str">
            <v>Owned land</v>
          </cell>
          <cell r="I160" t="str">
            <v>Soybeans</v>
          </cell>
          <cell r="L160" t="str">
            <v>Bale</v>
          </cell>
        </row>
        <row r="161">
          <cell r="C161">
            <v>2</v>
          </cell>
          <cell r="G161" t="str">
            <v>Cash rent</v>
          </cell>
          <cell r="I161" t="str">
            <v>Soybeans, double crop</v>
          </cell>
        </row>
        <row r="162">
          <cell r="C162">
            <v>1</v>
          </cell>
          <cell r="G162" t="str">
            <v>Share lease</v>
          </cell>
          <cell r="I162" t="str">
            <v>Wheat</v>
          </cell>
        </row>
        <row r="163">
          <cell r="I163" t="str">
            <v>Wheat &amp; straw</v>
          </cell>
        </row>
        <row r="164">
          <cell r="C164" t="str">
            <v>Wheat</v>
          </cell>
        </row>
      </sheetData>
      <sheetData sheetId="17">
        <row r="3">
          <cell r="E3" t="str">
            <v>cropnum-22706</v>
          </cell>
          <cell r="F3">
            <v>6</v>
          </cell>
        </row>
        <row r="4">
          <cell r="E4" t="str">
            <v>primyieldtype-22706</v>
          </cell>
          <cell r="F4">
            <v>1</v>
          </cell>
        </row>
        <row r="5">
          <cell r="E5" t="str">
            <v>byyieldtype-22706</v>
          </cell>
          <cell r="F5">
            <v>1</v>
          </cell>
        </row>
        <row r="6">
          <cell r="E6" t="str">
            <v>irrigation2-22706</v>
          </cell>
          <cell r="F6">
            <v>2</v>
          </cell>
        </row>
        <row r="7">
          <cell r="E7" t="str">
            <v>leasenum-22706</v>
          </cell>
          <cell r="F7">
            <v>1</v>
          </cell>
        </row>
        <row r="8">
          <cell r="E8" t="str">
            <v>40hp-22706</v>
          </cell>
          <cell r="F8">
            <v>0</v>
          </cell>
        </row>
        <row r="9">
          <cell r="E9" t="str">
            <v>60hp-22706</v>
          </cell>
          <cell r="F9">
            <v>0</v>
          </cell>
        </row>
        <row r="10">
          <cell r="E10" t="str">
            <v>75hp-22706</v>
          </cell>
          <cell r="F10">
            <v>0</v>
          </cell>
        </row>
        <row r="11">
          <cell r="E11" t="str">
            <v>105twd-22706</v>
          </cell>
          <cell r="F11">
            <v>0</v>
          </cell>
        </row>
        <row r="12">
          <cell r="E12" t="str">
            <v>140twd-22706</v>
          </cell>
          <cell r="F12">
            <v>0</v>
          </cell>
        </row>
        <row r="13">
          <cell r="E13" t="str">
            <v>105mfwd-22706</v>
          </cell>
          <cell r="F13">
            <v>0</v>
          </cell>
        </row>
        <row r="14">
          <cell r="E14" t="str">
            <v>130mfwd-22706</v>
          </cell>
          <cell r="F14" t="b">
            <v>1</v>
          </cell>
        </row>
        <row r="15">
          <cell r="E15" t="str">
            <v>160mfwd-22706</v>
          </cell>
          <cell r="F15">
            <v>0</v>
          </cell>
        </row>
        <row r="16">
          <cell r="E16" t="str">
            <v>200mfwd-22706</v>
          </cell>
          <cell r="F16" t="b">
            <v>1</v>
          </cell>
        </row>
        <row r="17">
          <cell r="E17" t="str">
            <v>225mfwd-22706</v>
          </cell>
          <cell r="F17">
            <v>0</v>
          </cell>
        </row>
        <row r="18">
          <cell r="E18" t="str">
            <v>2604wd-22706</v>
          </cell>
          <cell r="F18">
            <v>0</v>
          </cell>
        </row>
        <row r="19">
          <cell r="E19" t="str">
            <v>3104wd-22706</v>
          </cell>
          <cell r="F19">
            <v>0</v>
          </cell>
        </row>
        <row r="20">
          <cell r="E20" t="str">
            <v>360 4wd-22706</v>
          </cell>
          <cell r="F20">
            <v>0</v>
          </cell>
        </row>
        <row r="21">
          <cell r="E21" t="str">
            <v>4254wd-22706</v>
          </cell>
          <cell r="F21">
            <v>0</v>
          </cell>
        </row>
        <row r="22">
          <cell r="E22" t="str">
            <v>225tt-22706</v>
          </cell>
          <cell r="F22">
            <v>0</v>
          </cell>
        </row>
        <row r="23">
          <cell r="E23" t="str">
            <v>425tt-22706</v>
          </cell>
          <cell r="F23">
            <v>0</v>
          </cell>
        </row>
        <row r="24">
          <cell r="E24" t="str">
            <v>description-1-22706</v>
          </cell>
          <cell r="F24" t="str">
            <v>2014 SRW</v>
          </cell>
        </row>
        <row r="25">
          <cell r="E25" t="str">
            <v>acres-1-22706</v>
          </cell>
          <cell r="F25">
            <v>100</v>
          </cell>
        </row>
        <row r="26">
          <cell r="E26" t="str">
            <v>receipts-1-22706</v>
          </cell>
          <cell r="F26">
            <v>55</v>
          </cell>
        </row>
        <row r="27">
          <cell r="E27" t="str">
            <v>receipts-2-22706</v>
          </cell>
          <cell r="F27">
            <v>6.75</v>
          </cell>
        </row>
        <row r="28">
          <cell r="E28" t="str">
            <v>receipts-3-22706</v>
          </cell>
          <cell r="F28">
            <v>0</v>
          </cell>
        </row>
        <row r="29">
          <cell r="E29" t="str">
            <v>receipts-4-22706</v>
          </cell>
          <cell r="F29">
            <v>0</v>
          </cell>
        </row>
        <row r="30">
          <cell r="E30" t="str">
            <v>receipts-5-22706</v>
          </cell>
          <cell r="F30">
            <v>0</v>
          </cell>
        </row>
        <row r="31">
          <cell r="E31" t="str">
            <v>receipts-6-22706</v>
          </cell>
          <cell r="F31">
            <v>0</v>
          </cell>
        </row>
        <row r="32">
          <cell r="E32" t="str">
            <v>seed1-1-22706</v>
          </cell>
          <cell r="F32">
            <v>0</v>
          </cell>
        </row>
        <row r="33">
          <cell r="E33" t="str">
            <v>seed1-2-22706</v>
          </cell>
          <cell r="F33">
            <v>0</v>
          </cell>
        </row>
        <row r="34">
          <cell r="E34" t="str">
            <v>seed1-3-22706</v>
          </cell>
          <cell r="F34">
            <v>0</v>
          </cell>
        </row>
        <row r="35">
          <cell r="E35" t="str">
            <v>seed1-4-22706</v>
          </cell>
          <cell r="F35">
            <v>18</v>
          </cell>
        </row>
        <row r="36">
          <cell r="E36" t="str">
            <v>seed1-5-22706</v>
          </cell>
          <cell r="F36">
            <v>0</v>
          </cell>
        </row>
        <row r="37">
          <cell r="E37" t="str">
            <v>seed1-6-22706</v>
          </cell>
          <cell r="F37">
            <v>0</v>
          </cell>
        </row>
        <row r="38">
          <cell r="E38" t="str">
            <v>seed2-1-22706</v>
          </cell>
          <cell r="F38">
            <v>0</v>
          </cell>
        </row>
        <row r="39">
          <cell r="E39" t="str">
            <v>seed2-2-22706</v>
          </cell>
          <cell r="F39">
            <v>0</v>
          </cell>
        </row>
        <row r="40">
          <cell r="E40" t="str">
            <v>seed2-3-22706</v>
          </cell>
          <cell r="F40">
            <v>0</v>
          </cell>
        </row>
        <row r="41">
          <cell r="E41" t="str">
            <v>seed2-4-22706</v>
          </cell>
          <cell r="F41">
            <v>100</v>
          </cell>
        </row>
        <row r="42">
          <cell r="E42" t="str">
            <v>seed2-5-22706</v>
          </cell>
          <cell r="F42">
            <v>0</v>
          </cell>
        </row>
        <row r="43">
          <cell r="E43" t="str">
            <v>seed2-6-22706</v>
          </cell>
          <cell r="F43">
            <v>0</v>
          </cell>
        </row>
        <row r="44">
          <cell r="E44" t="str">
            <v>fertilizer1-1-22706</v>
          </cell>
          <cell r="F44">
            <v>0</v>
          </cell>
        </row>
        <row r="45">
          <cell r="E45" t="str">
            <v>fertilizer1-2-22706</v>
          </cell>
          <cell r="F45">
            <v>75</v>
          </cell>
        </row>
        <row r="46">
          <cell r="E46" t="str">
            <v>fertilizer1-3-22706</v>
          </cell>
          <cell r="F46">
            <v>0</v>
          </cell>
        </row>
        <row r="47">
          <cell r="E47" t="str">
            <v>fertilizer1-4-22706</v>
          </cell>
          <cell r="F47">
            <v>35</v>
          </cell>
        </row>
        <row r="48">
          <cell r="E48" t="str">
            <v>fertilizer1-5-22706</v>
          </cell>
          <cell r="F48">
            <v>20</v>
          </cell>
        </row>
        <row r="49">
          <cell r="E49" t="str">
            <v>fertilizer1-6-22706</v>
          </cell>
          <cell r="F49">
            <v>0.5</v>
          </cell>
        </row>
        <row r="50">
          <cell r="E50" t="str">
            <v>fertilizer1-7-22706</v>
          </cell>
          <cell r="F50">
            <v>10</v>
          </cell>
        </row>
        <row r="51">
          <cell r="E51" t="str">
            <v>fertilizer1-8-22706</v>
          </cell>
          <cell r="F51">
            <v>0</v>
          </cell>
        </row>
        <row r="52">
          <cell r="E52" t="str">
            <v>fertilizer2-1-22706</v>
          </cell>
          <cell r="F52">
            <v>0</v>
          </cell>
        </row>
        <row r="53">
          <cell r="E53" t="str">
            <v>fertilizer2-2-22706</v>
          </cell>
          <cell r="F53">
            <v>0.47</v>
          </cell>
        </row>
        <row r="54">
          <cell r="E54" t="str">
            <v>fertilizer2-3-22706</v>
          </cell>
          <cell r="F54">
            <v>0</v>
          </cell>
        </row>
        <row r="55">
          <cell r="E55" t="str">
            <v>fertilizer2-4-22706</v>
          </cell>
          <cell r="F55">
            <v>0.41</v>
          </cell>
        </row>
        <row r="56">
          <cell r="E56" t="str">
            <v>fertilizer2-5-22706</v>
          </cell>
          <cell r="F56">
            <v>0.44</v>
          </cell>
        </row>
        <row r="57">
          <cell r="E57" t="str">
            <v>fertilizer2-6-22706</v>
          </cell>
          <cell r="F57">
            <v>10</v>
          </cell>
        </row>
        <row r="58">
          <cell r="E58" t="str">
            <v>fertilizer2-7-22706</v>
          </cell>
          <cell r="F58">
            <v>0.55000000000000004</v>
          </cell>
        </row>
        <row r="59">
          <cell r="E59" t="str">
            <v>fertilizer2-8-22706</v>
          </cell>
          <cell r="F59">
            <v>0</v>
          </cell>
        </row>
        <row r="60">
          <cell r="E60" t="str">
            <v>herbicide1-1-22706</v>
          </cell>
          <cell r="F60">
            <v>0</v>
          </cell>
        </row>
        <row r="61">
          <cell r="E61" t="str">
            <v>herbicide1-2-22706</v>
          </cell>
          <cell r="F61">
            <v>0</v>
          </cell>
        </row>
        <row r="62">
          <cell r="E62" t="str">
            <v>herbicide1-3-22706</v>
          </cell>
          <cell r="F62">
            <v>0</v>
          </cell>
        </row>
        <row r="63">
          <cell r="E63" t="str">
            <v>herbicide1-4-22706</v>
          </cell>
          <cell r="F63">
            <v>1</v>
          </cell>
        </row>
        <row r="64">
          <cell r="E64" t="str">
            <v>herbicide1-5-22706</v>
          </cell>
          <cell r="F64">
            <v>0</v>
          </cell>
        </row>
        <row r="65">
          <cell r="E65" t="str">
            <v>herbicide1-6-22706</v>
          </cell>
          <cell r="F65">
            <v>0</v>
          </cell>
        </row>
        <row r="66">
          <cell r="E66" t="str">
            <v>herbicide1-7-22706</v>
          </cell>
          <cell r="F66">
            <v>0</v>
          </cell>
        </row>
        <row r="67">
          <cell r="E67" t="str">
            <v>herbicide1-8-22706</v>
          </cell>
          <cell r="F67">
            <v>0</v>
          </cell>
        </row>
        <row r="68">
          <cell r="E68" t="str">
            <v>herbicide2-1-22706</v>
          </cell>
          <cell r="F68">
            <v>0</v>
          </cell>
        </row>
        <row r="69">
          <cell r="E69" t="str">
            <v>herbicide2-2-22706</v>
          </cell>
          <cell r="F69">
            <v>0</v>
          </cell>
        </row>
        <row r="70">
          <cell r="E70" t="str">
            <v>herbicide2-3-22706</v>
          </cell>
          <cell r="F70">
            <v>0</v>
          </cell>
        </row>
        <row r="71">
          <cell r="E71" t="str">
            <v>herbicide2-4-22706</v>
          </cell>
          <cell r="F71">
            <v>19</v>
          </cell>
        </row>
        <row r="72">
          <cell r="E72" t="str">
            <v>herbicide2-5-22706</v>
          </cell>
          <cell r="F72">
            <v>0</v>
          </cell>
        </row>
        <row r="73">
          <cell r="E73" t="str">
            <v>herbicide2-6-22706</v>
          </cell>
          <cell r="F73">
            <v>0</v>
          </cell>
        </row>
        <row r="74">
          <cell r="E74" t="str">
            <v>herbicide2-7-22706</v>
          </cell>
          <cell r="F74">
            <v>0</v>
          </cell>
        </row>
        <row r="75">
          <cell r="E75" t="str">
            <v>herbicide2-8-22706</v>
          </cell>
          <cell r="F75">
            <v>0</v>
          </cell>
        </row>
        <row r="76">
          <cell r="E76" t="str">
            <v>herbicide2-9-22706</v>
          </cell>
          <cell r="F76">
            <v>0</v>
          </cell>
        </row>
        <row r="77">
          <cell r="E77" t="str">
            <v>insecticide1-1-22706</v>
          </cell>
          <cell r="F77">
            <v>0</v>
          </cell>
        </row>
        <row r="78">
          <cell r="E78" t="str">
            <v>insecticide1-2-22706</v>
          </cell>
          <cell r="F78">
            <v>0</v>
          </cell>
        </row>
        <row r="79">
          <cell r="E79" t="str">
            <v>insecticide1-3-22706</v>
          </cell>
          <cell r="F79">
            <v>0</v>
          </cell>
        </row>
        <row r="80">
          <cell r="E80" t="str">
            <v>insecticide1-4-22706</v>
          </cell>
          <cell r="F80">
            <v>0</v>
          </cell>
        </row>
        <row r="81">
          <cell r="E81" t="str">
            <v>insecticide2-1-22706</v>
          </cell>
          <cell r="F81">
            <v>0</v>
          </cell>
        </row>
        <row r="82">
          <cell r="E82" t="str">
            <v>insecticide2-2-22706</v>
          </cell>
          <cell r="F82">
            <v>0</v>
          </cell>
        </row>
        <row r="83">
          <cell r="E83" t="str">
            <v>insecticide2-3-22706</v>
          </cell>
          <cell r="F83">
            <v>0</v>
          </cell>
        </row>
        <row r="84">
          <cell r="E84" t="str">
            <v>insecticide2-4-22706</v>
          </cell>
          <cell r="F84">
            <v>0</v>
          </cell>
        </row>
        <row r="85">
          <cell r="E85" t="str">
            <v>insecticide2-5-22706</v>
          </cell>
          <cell r="F85">
            <v>0</v>
          </cell>
        </row>
        <row r="86">
          <cell r="E86" t="str">
            <v>labor-1-22706</v>
          </cell>
          <cell r="F86">
            <v>0.5</v>
          </cell>
        </row>
        <row r="87">
          <cell r="E87" t="str">
            <v>labor-2-22706</v>
          </cell>
          <cell r="F87">
            <v>12.5</v>
          </cell>
        </row>
        <row r="88">
          <cell r="E88" t="str">
            <v>labor-3-22706</v>
          </cell>
          <cell r="F88">
            <v>18</v>
          </cell>
        </row>
        <row r="89">
          <cell r="E89" t="str">
            <v>irrigation1-1-22706</v>
          </cell>
          <cell r="F89">
            <v>0</v>
          </cell>
        </row>
        <row r="90">
          <cell r="E90" t="str">
            <v>irrigation1-2-22706</v>
          </cell>
          <cell r="F90">
            <v>0</v>
          </cell>
        </row>
        <row r="91">
          <cell r="E91" t="str">
            <v>irrigation1-3-22706</v>
          </cell>
          <cell r="F91">
            <v>0</v>
          </cell>
        </row>
        <row r="92">
          <cell r="E92" t="str">
            <v>land-1-22706</v>
          </cell>
          <cell r="F92">
            <v>3600</v>
          </cell>
        </row>
        <row r="93">
          <cell r="E93" t="str">
            <v>land-2-22706</v>
          </cell>
          <cell r="F93">
            <v>5</v>
          </cell>
        </row>
        <row r="94">
          <cell r="E94" t="str">
            <v>land-3-22706</v>
          </cell>
          <cell r="F94">
            <v>0</v>
          </cell>
        </row>
        <row r="95">
          <cell r="E95" t="str">
            <v>land-3-9106</v>
          </cell>
          <cell r="F95">
            <v>0</v>
          </cell>
        </row>
        <row r="96">
          <cell r="E96" t="str">
            <v>land-4-22706</v>
          </cell>
          <cell r="F96">
            <v>0</v>
          </cell>
        </row>
        <row r="97">
          <cell r="E97" t="str">
            <v>otheritems1-1-22706</v>
          </cell>
          <cell r="F97">
            <v>6</v>
          </cell>
        </row>
        <row r="98">
          <cell r="E98" t="str">
            <v>otheritems1-2-22706</v>
          </cell>
          <cell r="F98">
            <v>3.6</v>
          </cell>
        </row>
        <row r="99">
          <cell r="E99" t="str">
            <v>otheritems1-3-22706</v>
          </cell>
          <cell r="F99">
            <v>3.3</v>
          </cell>
        </row>
        <row r="100">
          <cell r="E100" t="str">
            <v>otheritems1-4-22706</v>
          </cell>
          <cell r="F100">
            <v>1</v>
          </cell>
        </row>
        <row r="101">
          <cell r="E101" t="str">
            <v>otheritems1-5-22706</v>
          </cell>
          <cell r="F101">
            <v>0</v>
          </cell>
        </row>
        <row r="102">
          <cell r="E102" t="str">
            <v>otheritems1-6-22706</v>
          </cell>
          <cell r="F102">
            <v>18</v>
          </cell>
        </row>
        <row r="103">
          <cell r="E103" t="str">
            <v>otheritems1-7-22706</v>
          </cell>
          <cell r="F103">
            <v>0</v>
          </cell>
        </row>
        <row r="104">
          <cell r="E104" t="str">
            <v>postharvest-1-22706</v>
          </cell>
          <cell r="F104">
            <v>0</v>
          </cell>
        </row>
        <row r="105">
          <cell r="E105" t="str">
            <v>postharvest-2-22706</v>
          </cell>
          <cell r="F105">
            <v>0</v>
          </cell>
        </row>
        <row r="106">
          <cell r="E106" t="str">
            <v>postharvest-3-22706</v>
          </cell>
          <cell r="F106">
            <v>0</v>
          </cell>
        </row>
        <row r="107">
          <cell r="E107" t="str">
            <v>postharvest-4-22706</v>
          </cell>
          <cell r="F107">
            <v>0</v>
          </cell>
        </row>
        <row r="108">
          <cell r="E108" t="str">
            <v>postharvest-5-22706</v>
          </cell>
          <cell r="F108">
            <v>0</v>
          </cell>
        </row>
        <row r="109">
          <cell r="E109" t="str">
            <v>postharvest-6-22706</v>
          </cell>
          <cell r="F109">
            <v>5</v>
          </cell>
        </row>
        <row r="110">
          <cell r="E110" t="str">
            <v>postharvest-7-22706</v>
          </cell>
          <cell r="F110">
            <v>0</v>
          </cell>
        </row>
        <row r="111">
          <cell r="E111" t="str">
            <v>postharvest-8-22706</v>
          </cell>
          <cell r="F111">
            <v>0</v>
          </cell>
        </row>
        <row r="112">
          <cell r="E112" t="str">
            <v>postharvest-9-22706</v>
          </cell>
          <cell r="F112">
            <v>0</v>
          </cell>
        </row>
        <row r="113">
          <cell r="E113" t="str">
            <v>postharvest-10-22706</v>
          </cell>
          <cell r="F113">
            <v>6800</v>
          </cell>
        </row>
        <row r="114">
          <cell r="E114" t="str">
            <v>overhead-1-22706</v>
          </cell>
          <cell r="F114">
            <v>0</v>
          </cell>
        </row>
        <row r="115">
          <cell r="E115" t="str">
            <v>overhead-2-22706</v>
          </cell>
          <cell r="F115">
            <v>0</v>
          </cell>
        </row>
        <row r="116">
          <cell r="E116" t="str">
            <v>overhead-3-22706</v>
          </cell>
          <cell r="F116">
            <v>8500</v>
          </cell>
        </row>
        <row r="117">
          <cell r="E117" t="str">
            <v>overhead-4-22706</v>
          </cell>
          <cell r="F117">
            <v>5</v>
          </cell>
        </row>
        <row r="118">
          <cell r="E118" t="str">
            <v>overhead-5-22706</v>
          </cell>
          <cell r="F118">
            <v>15000</v>
          </cell>
        </row>
        <row r="119">
          <cell r="E119" t="str">
            <v>overhead-6-22706</v>
          </cell>
          <cell r="F119">
            <v>5</v>
          </cell>
        </row>
        <row r="120">
          <cell r="E120" t="str">
            <v>landlord_share-1-22706</v>
          </cell>
          <cell r="F120">
            <v>0</v>
          </cell>
        </row>
        <row r="121">
          <cell r="E121" t="str">
            <v>landlord_share-2-22706</v>
          </cell>
          <cell r="F121">
            <v>0</v>
          </cell>
        </row>
        <row r="122">
          <cell r="E122" t="str">
            <v>landlord_share-3-22706</v>
          </cell>
          <cell r="F122">
            <v>0</v>
          </cell>
        </row>
        <row r="123">
          <cell r="E123" t="str">
            <v>landlord_share-4-22706</v>
          </cell>
          <cell r="F123">
            <v>0</v>
          </cell>
        </row>
        <row r="124">
          <cell r="E124" t="str">
            <v>landlord_share-5-22706</v>
          </cell>
          <cell r="F124">
            <v>0</v>
          </cell>
        </row>
        <row r="125">
          <cell r="E125" t="str">
            <v>landlord_share-6-22706</v>
          </cell>
          <cell r="F125">
            <v>0</v>
          </cell>
        </row>
        <row r="126">
          <cell r="E126" t="str">
            <v>landlord_share-7-22706</v>
          </cell>
          <cell r="F126">
            <v>0</v>
          </cell>
        </row>
        <row r="127">
          <cell r="E127" t="str">
            <v>landlord_share-8-22706</v>
          </cell>
          <cell r="F127">
            <v>0</v>
          </cell>
        </row>
        <row r="128">
          <cell r="E128" t="str">
            <v>landlord_share-9-22706</v>
          </cell>
          <cell r="F128">
            <v>0</v>
          </cell>
        </row>
        <row r="129">
          <cell r="E129" t="str">
            <v>landlord_share-10-22706</v>
          </cell>
          <cell r="F129">
            <v>0</v>
          </cell>
        </row>
        <row r="130">
          <cell r="E130" t="str">
            <v>landlord_share-11-22706</v>
          </cell>
          <cell r="F130">
            <v>0</v>
          </cell>
        </row>
        <row r="131">
          <cell r="E131" t="str">
            <v>customhire1-1-22706</v>
          </cell>
          <cell r="F131">
            <v>5.5</v>
          </cell>
        </row>
        <row r="132">
          <cell r="E132" t="str">
            <v>customhire1-2-22706</v>
          </cell>
          <cell r="F132">
            <v>0</v>
          </cell>
        </row>
        <row r="133">
          <cell r="E133" t="str">
            <v>customhire1-3-22706</v>
          </cell>
          <cell r="F133">
            <v>0</v>
          </cell>
        </row>
        <row r="134">
          <cell r="E134" t="str">
            <v>customhire1-4-22706</v>
          </cell>
          <cell r="F134">
            <v>0</v>
          </cell>
        </row>
        <row r="135">
          <cell r="E135" t="str">
            <v>customhire1-5-22706</v>
          </cell>
          <cell r="F135">
            <v>0</v>
          </cell>
        </row>
        <row r="136">
          <cell r="E136" t="str">
            <v>customhire1-6-22706</v>
          </cell>
          <cell r="F136">
            <v>0</v>
          </cell>
        </row>
        <row r="137">
          <cell r="E137" t="str">
            <v>customhire1-7-22706</v>
          </cell>
          <cell r="F137">
            <v>0</v>
          </cell>
        </row>
        <row r="138">
          <cell r="E138" t="str">
            <v>customhire1-8-22706</v>
          </cell>
          <cell r="F138">
            <v>0</v>
          </cell>
        </row>
        <row r="139">
          <cell r="E139" t="str">
            <v>customhire1-9-22706</v>
          </cell>
          <cell r="F139">
            <v>0</v>
          </cell>
        </row>
        <row r="140">
          <cell r="E140" t="str">
            <v>customhire1-10-22706</v>
          </cell>
          <cell r="F140">
            <v>0</v>
          </cell>
        </row>
        <row r="141">
          <cell r="E141" t="str">
            <v>customhire1-11-22706</v>
          </cell>
          <cell r="F141">
            <v>0</v>
          </cell>
        </row>
        <row r="142">
          <cell r="E142" t="str">
            <v>customhire1-12-22706</v>
          </cell>
          <cell r="F142">
            <v>0</v>
          </cell>
        </row>
        <row r="143">
          <cell r="E143" t="str">
            <v>customhire1-13-22706</v>
          </cell>
          <cell r="F143">
            <v>0</v>
          </cell>
        </row>
        <row r="144">
          <cell r="E144" t="str">
            <v>customhire2-1-22706</v>
          </cell>
          <cell r="F144">
            <v>2</v>
          </cell>
        </row>
        <row r="145">
          <cell r="E145" t="str">
            <v>customhire2-2-22706</v>
          </cell>
          <cell r="F145">
            <v>0</v>
          </cell>
        </row>
        <row r="146">
          <cell r="E146" t="str">
            <v>customhire2-3-22706</v>
          </cell>
          <cell r="F146">
            <v>0</v>
          </cell>
        </row>
        <row r="147">
          <cell r="E147" t="str">
            <v>customhire2-4-22706</v>
          </cell>
          <cell r="F147">
            <v>0</v>
          </cell>
        </row>
        <row r="148">
          <cell r="E148" t="str">
            <v>customhire2-5-22706</v>
          </cell>
          <cell r="F148">
            <v>0</v>
          </cell>
        </row>
        <row r="149">
          <cell r="E149" t="str">
            <v>customhire2-6-22706</v>
          </cell>
          <cell r="F149">
            <v>0</v>
          </cell>
        </row>
        <row r="150">
          <cell r="E150" t="str">
            <v>customhire2-7-22706</v>
          </cell>
          <cell r="F150">
            <v>0</v>
          </cell>
        </row>
        <row r="151">
          <cell r="E151" t="str">
            <v>customhire2-8-22706</v>
          </cell>
          <cell r="F151">
            <v>0</v>
          </cell>
        </row>
        <row r="152">
          <cell r="E152" t="str">
            <v>size-1-3806</v>
          </cell>
          <cell r="F152" t="str">
            <v>15 ft</v>
          </cell>
        </row>
        <row r="153">
          <cell r="E153" t="str">
            <v>size-2-3806</v>
          </cell>
          <cell r="F153" t="str">
            <v>16.3 ft</v>
          </cell>
        </row>
        <row r="154">
          <cell r="E154" t="str">
            <v>size-3-3806</v>
          </cell>
          <cell r="F154" t="str">
            <v>6 ft</v>
          </cell>
        </row>
        <row r="155">
          <cell r="E155" t="str">
            <v>size-4-3806</v>
          </cell>
          <cell r="F155" t="str">
            <v>35 ft</v>
          </cell>
        </row>
        <row r="156">
          <cell r="E156" t="str">
            <v>size-5-3806</v>
          </cell>
          <cell r="F156" t="str">
            <v>30 ft</v>
          </cell>
        </row>
        <row r="157">
          <cell r="E157" t="str">
            <v>size-6-3806</v>
          </cell>
          <cell r="F157" t="str">
            <v>30" O.C., 17 ft</v>
          </cell>
        </row>
        <row r="158">
          <cell r="E158" t="str">
            <v>size-7-3806</v>
          </cell>
          <cell r="F158" t="str">
            <v>16 ft</v>
          </cell>
        </row>
        <row r="159">
          <cell r="E159" t="str">
            <v>size-8-3806</v>
          </cell>
          <cell r="F159" t="str">
            <v>17.5 ft</v>
          </cell>
        </row>
        <row r="160">
          <cell r="E160" t="str">
            <v>size-9-3806</v>
          </cell>
          <cell r="F160" t="str">
            <v>22 ft</v>
          </cell>
        </row>
        <row r="161">
          <cell r="E161" t="str">
            <v>size-10-3806</v>
          </cell>
          <cell r="F161" t="str">
            <v>12 ft</v>
          </cell>
        </row>
        <row r="162">
          <cell r="E162" t="str">
            <v>size-11-3806</v>
          </cell>
          <cell r="F162" t="str">
            <v>6 row</v>
          </cell>
        </row>
        <row r="163">
          <cell r="E163" t="str">
            <v>size-12-3806</v>
          </cell>
          <cell r="F163" t="str">
            <v>(16/31 row 30/15")</v>
          </cell>
        </row>
        <row r="164">
          <cell r="E164" t="str">
            <v>size-13-3806</v>
          </cell>
          <cell r="F164" t="str">
            <v>6 row</v>
          </cell>
        </row>
        <row r="165">
          <cell r="E165" t="str">
            <v>size-14-3806</v>
          </cell>
          <cell r="F165" t="str">
            <v>16 ft</v>
          </cell>
        </row>
        <row r="166">
          <cell r="E166" t="str">
            <v>size-15-3806</v>
          </cell>
          <cell r="F166" t="str">
            <v>20 ft</v>
          </cell>
        </row>
        <row r="167">
          <cell r="E167" t="str">
            <v>size-16-3806</v>
          </cell>
          <cell r="F167" t="str">
            <v>6 row</v>
          </cell>
        </row>
        <row r="168">
          <cell r="E168" t="str">
            <v>size-17-3806</v>
          </cell>
          <cell r="F168" t="str">
            <v>6 row</v>
          </cell>
        </row>
        <row r="169">
          <cell r="E169" t="str">
            <v>size-18-3806</v>
          </cell>
          <cell r="F169" t="str">
            <v>30 ft</v>
          </cell>
        </row>
        <row r="170">
          <cell r="E170" t="str">
            <v>size-27-101707</v>
          </cell>
          <cell r="F170" t="str">
            <v>7 ft swath</v>
          </cell>
        </row>
        <row r="171">
          <cell r="E171" t="str">
            <v>size-19-3806</v>
          </cell>
          <cell r="F171" t="str">
            <v>6 ft</v>
          </cell>
        </row>
        <row r="172">
          <cell r="E172" t="str">
            <v>size-28-101707</v>
          </cell>
          <cell r="F172" t="str">
            <v>7 ft swath</v>
          </cell>
        </row>
        <row r="173">
          <cell r="E173" t="str">
            <v>size-25-101707</v>
          </cell>
          <cell r="F173" t="str">
            <v>10 wheel, 20 ft</v>
          </cell>
        </row>
        <row r="174">
          <cell r="E174" t="str">
            <v>size-26-101707</v>
          </cell>
          <cell r="F174" t="str">
            <v>9.5 ft</v>
          </cell>
        </row>
        <row r="175">
          <cell r="E175" t="str">
            <v>size-20-101707</v>
          </cell>
          <cell r="F175" t="str">
            <v>1000 lb</v>
          </cell>
        </row>
        <row r="176">
          <cell r="E176" t="str">
            <v>size-21-3806</v>
          </cell>
          <cell r="F176" t="str">
            <v>30 ft</v>
          </cell>
        </row>
        <row r="177">
          <cell r="E177" t="str">
            <v>size-22-3806</v>
          </cell>
          <cell r="F177" t="str">
            <v>30 ft</v>
          </cell>
        </row>
        <row r="178">
          <cell r="E178" t="str">
            <v>size-23-3806</v>
          </cell>
          <cell r="F178" t="str">
            <v>8 row</v>
          </cell>
        </row>
        <row r="179">
          <cell r="E179" t="str">
            <v>size-24-3806</v>
          </cell>
          <cell r="F179" t="str">
            <v>500 bushel</v>
          </cell>
        </row>
        <row r="180">
          <cell r="E180" t="str">
            <v>power-1-22706</v>
          </cell>
          <cell r="F180">
            <v>0</v>
          </cell>
        </row>
        <row r="181">
          <cell r="E181" t="str">
            <v>power-2-22706</v>
          </cell>
          <cell r="F181">
            <v>0</v>
          </cell>
        </row>
        <row r="182">
          <cell r="E182" t="str">
            <v>power-3-22706</v>
          </cell>
          <cell r="F182">
            <v>0</v>
          </cell>
        </row>
        <row r="183">
          <cell r="E183" t="str">
            <v>power-4-22706</v>
          </cell>
          <cell r="F183">
            <v>0</v>
          </cell>
        </row>
        <row r="184">
          <cell r="E184" t="str">
            <v>power-5-22706</v>
          </cell>
          <cell r="F184">
            <v>0</v>
          </cell>
        </row>
        <row r="185">
          <cell r="E185" t="str">
            <v>power-6-22706</v>
          </cell>
          <cell r="F185">
            <v>0</v>
          </cell>
        </row>
        <row r="186">
          <cell r="E186" t="str">
            <v>power-7-22706</v>
          </cell>
          <cell r="F186">
            <v>0</v>
          </cell>
        </row>
        <row r="187">
          <cell r="E187" t="str">
            <v>power-8-22706</v>
          </cell>
          <cell r="F187">
            <v>0</v>
          </cell>
        </row>
        <row r="188">
          <cell r="E188" t="str">
            <v>power-9-22706</v>
          </cell>
          <cell r="F188">
            <v>0</v>
          </cell>
        </row>
        <row r="189">
          <cell r="E189" t="str">
            <v>power-10-22706</v>
          </cell>
          <cell r="F189">
            <v>0</v>
          </cell>
        </row>
        <row r="190">
          <cell r="E190" t="str">
            <v>power-11-22706</v>
          </cell>
          <cell r="F190">
            <v>0</v>
          </cell>
        </row>
        <row r="191">
          <cell r="E191" t="str">
            <v>power-12-22706</v>
          </cell>
          <cell r="F191">
            <v>0</v>
          </cell>
        </row>
        <row r="192">
          <cell r="E192" t="str">
            <v>power-13-22706</v>
          </cell>
          <cell r="F192">
            <v>0</v>
          </cell>
        </row>
        <row r="193">
          <cell r="E193" t="str">
            <v>power-14-22706</v>
          </cell>
          <cell r="F193">
            <v>0</v>
          </cell>
        </row>
        <row r="194">
          <cell r="E194" t="str">
            <v>power-15-22706</v>
          </cell>
          <cell r="F194" t="str">
            <v>200 MFWD</v>
          </cell>
        </row>
        <row r="195">
          <cell r="E195" t="str">
            <v>power-16-22706</v>
          </cell>
          <cell r="F195">
            <v>0</v>
          </cell>
        </row>
        <row r="196">
          <cell r="E196" t="str">
            <v>power-17-22706</v>
          </cell>
          <cell r="F196">
            <v>0</v>
          </cell>
        </row>
        <row r="197">
          <cell r="E197" t="str">
            <v>power-18-22706</v>
          </cell>
          <cell r="F197">
            <v>0</v>
          </cell>
        </row>
        <row r="198">
          <cell r="E198" t="str">
            <v>power-19-22706</v>
          </cell>
          <cell r="F198">
            <v>0</v>
          </cell>
        </row>
        <row r="199">
          <cell r="E199" t="str">
            <v>power-20-22706</v>
          </cell>
          <cell r="F199" t="str">
            <v>130 MFWD</v>
          </cell>
        </row>
        <row r="200">
          <cell r="E200" t="str">
            <v>power-21-22706</v>
          </cell>
          <cell r="F200">
            <v>0</v>
          </cell>
        </row>
        <row r="201">
          <cell r="E201" t="str">
            <v>power-22-22706</v>
          </cell>
          <cell r="F201">
            <v>0</v>
          </cell>
        </row>
        <row r="202">
          <cell r="E202" t="str">
            <v>power-23-22706</v>
          </cell>
          <cell r="F202">
            <v>0</v>
          </cell>
        </row>
        <row r="203">
          <cell r="E203" t="str">
            <v>power-24-22706</v>
          </cell>
          <cell r="F203">
            <v>0</v>
          </cell>
        </row>
        <row r="204">
          <cell r="E204" t="str">
            <v>power-25-22706</v>
          </cell>
          <cell r="F204">
            <v>0</v>
          </cell>
        </row>
        <row r="205">
          <cell r="E205" t="str">
            <v>power-26-22706</v>
          </cell>
          <cell r="F205">
            <v>0</v>
          </cell>
        </row>
        <row r="206">
          <cell r="E206" t="str">
            <v>power-27-22706</v>
          </cell>
          <cell r="F206">
            <v>0</v>
          </cell>
        </row>
        <row r="207">
          <cell r="E207" t="str">
            <v>power-28-22706</v>
          </cell>
          <cell r="F207">
            <v>0</v>
          </cell>
        </row>
        <row r="208">
          <cell r="E208" t="str">
            <v>power-29-22706</v>
          </cell>
          <cell r="F208">
            <v>0</v>
          </cell>
        </row>
        <row r="209">
          <cell r="E209" t="str">
            <v>power-30-22706</v>
          </cell>
          <cell r="F209">
            <v>0</v>
          </cell>
        </row>
        <row r="210">
          <cell r="E210" t="str">
            <v>power-31-22706</v>
          </cell>
          <cell r="F210">
            <v>0</v>
          </cell>
        </row>
        <row r="211">
          <cell r="E211" t="str">
            <v>power-32-22706</v>
          </cell>
          <cell r="F211">
            <v>0</v>
          </cell>
        </row>
        <row r="212">
          <cell r="E212" t="str">
            <v>power-33-22706</v>
          </cell>
          <cell r="F212">
            <v>0</v>
          </cell>
        </row>
        <row r="213">
          <cell r="E213" t="str">
            <v>power-34-22706</v>
          </cell>
          <cell r="F213">
            <v>0</v>
          </cell>
        </row>
        <row r="214">
          <cell r="E214" t="str">
            <v>power-35-22706</v>
          </cell>
          <cell r="F214">
            <v>0</v>
          </cell>
        </row>
        <row r="215">
          <cell r="E215" t="str">
            <v>power-36-22706</v>
          </cell>
          <cell r="F215">
            <v>0</v>
          </cell>
        </row>
        <row r="216">
          <cell r="E216" t="str">
            <v>power-37-22706</v>
          </cell>
          <cell r="F216" t="str">
            <v>200 MFWD</v>
          </cell>
        </row>
        <row r="217">
          <cell r="E217" t="str">
            <v>power-38-22706</v>
          </cell>
          <cell r="F217" t="str">
            <v>130 MFWD</v>
          </cell>
        </row>
        <row r="218">
          <cell r="E218" t="str">
            <v>passes-1-22706</v>
          </cell>
          <cell r="F218">
            <v>0</v>
          </cell>
        </row>
        <row r="219">
          <cell r="E219" t="str">
            <v>passes-2-22706</v>
          </cell>
          <cell r="F219">
            <v>0</v>
          </cell>
        </row>
        <row r="220">
          <cell r="E220" t="str">
            <v>passes-3-22706</v>
          </cell>
          <cell r="F220">
            <v>0</v>
          </cell>
        </row>
        <row r="221">
          <cell r="E221" t="str">
            <v>passes-4-22706</v>
          </cell>
          <cell r="F221">
            <v>0</v>
          </cell>
        </row>
        <row r="222">
          <cell r="E222" t="str">
            <v>passes-5-22706</v>
          </cell>
          <cell r="F222">
            <v>0</v>
          </cell>
        </row>
        <row r="223">
          <cell r="E223" t="str">
            <v>passes-6-22706</v>
          </cell>
          <cell r="F223">
            <v>0</v>
          </cell>
        </row>
        <row r="224">
          <cell r="E224" t="str">
            <v>passes-7-22706</v>
          </cell>
          <cell r="F224">
            <v>0</v>
          </cell>
        </row>
        <row r="225">
          <cell r="E225" t="str">
            <v>passes-8-22706</v>
          </cell>
          <cell r="F225">
            <v>0</v>
          </cell>
        </row>
        <row r="226">
          <cell r="E226" t="str">
            <v>passes-9-22706</v>
          </cell>
          <cell r="F226">
            <v>0</v>
          </cell>
        </row>
        <row r="227">
          <cell r="E227" t="str">
            <v>passes-10-22706</v>
          </cell>
          <cell r="F227">
            <v>0</v>
          </cell>
        </row>
        <row r="228">
          <cell r="E228" t="str">
            <v>passes-11-22706</v>
          </cell>
          <cell r="F228">
            <v>0</v>
          </cell>
        </row>
        <row r="229">
          <cell r="E229" t="str">
            <v>passes-12-22706</v>
          </cell>
          <cell r="F229">
            <v>0</v>
          </cell>
        </row>
        <row r="230">
          <cell r="E230" t="str">
            <v>passes-13-22706</v>
          </cell>
          <cell r="F230">
            <v>0</v>
          </cell>
        </row>
        <row r="231">
          <cell r="E231" t="str">
            <v>passes-14-22706</v>
          </cell>
          <cell r="F231">
            <v>0</v>
          </cell>
        </row>
        <row r="232">
          <cell r="E232" t="str">
            <v>passes-15-22706</v>
          </cell>
          <cell r="F232">
            <v>1</v>
          </cell>
        </row>
        <row r="233">
          <cell r="E233" t="str">
            <v>passes-16-22706</v>
          </cell>
          <cell r="F233">
            <v>0</v>
          </cell>
        </row>
        <row r="234">
          <cell r="E234" t="str">
            <v>passes-17-22706</v>
          </cell>
          <cell r="F234">
            <v>0</v>
          </cell>
        </row>
        <row r="235">
          <cell r="E235" t="str">
            <v>passes-18-22706</v>
          </cell>
          <cell r="F235">
            <v>0</v>
          </cell>
        </row>
        <row r="236">
          <cell r="E236" t="str">
            <v>passes-19-22706</v>
          </cell>
          <cell r="F236">
            <v>0</v>
          </cell>
        </row>
        <row r="237">
          <cell r="E237" t="str">
            <v>passes-20-22706</v>
          </cell>
          <cell r="F237">
            <v>1</v>
          </cell>
        </row>
        <row r="238">
          <cell r="E238" t="str">
            <v>passes-21-22706</v>
          </cell>
          <cell r="F238">
            <v>0</v>
          </cell>
        </row>
        <row r="239">
          <cell r="E239" t="str">
            <v>passes-22-22706</v>
          </cell>
          <cell r="F239">
            <v>0</v>
          </cell>
        </row>
        <row r="240">
          <cell r="E240" t="str">
            <v>passes-23-22706</v>
          </cell>
          <cell r="F240">
            <v>0</v>
          </cell>
        </row>
        <row r="241">
          <cell r="E241" t="str">
            <v>passes-24-22706</v>
          </cell>
          <cell r="F241">
            <v>0</v>
          </cell>
        </row>
        <row r="242">
          <cell r="E242" t="str">
            <v>passes-25-22706</v>
          </cell>
          <cell r="F242">
            <v>0</v>
          </cell>
        </row>
        <row r="243">
          <cell r="E243" t="str">
            <v>passes-26-22706</v>
          </cell>
          <cell r="F243">
            <v>0</v>
          </cell>
        </row>
        <row r="244">
          <cell r="E244" t="str">
            <v>passes-27-22706</v>
          </cell>
          <cell r="F244">
            <v>0</v>
          </cell>
        </row>
        <row r="245">
          <cell r="E245" t="str">
            <v>passes-28-22706</v>
          </cell>
          <cell r="F245">
            <v>0</v>
          </cell>
        </row>
        <row r="246">
          <cell r="E246" t="str">
            <v>passes-29-22706</v>
          </cell>
          <cell r="F246">
            <v>0</v>
          </cell>
        </row>
        <row r="247">
          <cell r="E247" t="str">
            <v>passes-30-22706</v>
          </cell>
          <cell r="F247">
            <v>0</v>
          </cell>
        </row>
        <row r="248">
          <cell r="E248" t="str">
            <v>passes-31-22706</v>
          </cell>
          <cell r="F248">
            <v>0</v>
          </cell>
        </row>
        <row r="249">
          <cell r="E249" t="str">
            <v>passes-32-22706</v>
          </cell>
          <cell r="F249">
            <v>0</v>
          </cell>
        </row>
        <row r="250">
          <cell r="E250" t="str">
            <v>passes-33-22706</v>
          </cell>
          <cell r="F250">
            <v>0</v>
          </cell>
        </row>
        <row r="251">
          <cell r="E251" t="str">
            <v>passes-34-22706</v>
          </cell>
          <cell r="F251">
            <v>0</v>
          </cell>
        </row>
        <row r="252">
          <cell r="E252" t="str">
            <v>passes-35-22706</v>
          </cell>
          <cell r="F252">
            <v>0</v>
          </cell>
        </row>
        <row r="253">
          <cell r="E253" t="str">
            <v>passes-36-22706</v>
          </cell>
          <cell r="F253">
            <v>0</v>
          </cell>
        </row>
        <row r="254">
          <cell r="E254" t="str">
            <v>passes-37-22706</v>
          </cell>
          <cell r="F254">
            <v>0</v>
          </cell>
        </row>
        <row r="255">
          <cell r="E255" t="str">
            <v>passes-38-22706</v>
          </cell>
          <cell r="F255">
            <v>1</v>
          </cell>
        </row>
        <row r="256">
          <cell r="E256" t="str">
            <v>passes-39-22706</v>
          </cell>
          <cell r="F256">
            <v>0</v>
          </cell>
        </row>
        <row r="257">
          <cell r="E257" t="str">
            <v>passes-40-22706</v>
          </cell>
          <cell r="F257">
            <v>0</v>
          </cell>
        </row>
        <row r="258">
          <cell r="E258" t="str">
            <v>rent-1-82906</v>
          </cell>
          <cell r="F258">
            <v>0</v>
          </cell>
        </row>
        <row r="259">
          <cell r="E259" t="str">
            <v>rent-2-82906</v>
          </cell>
          <cell r="F259">
            <v>0</v>
          </cell>
        </row>
        <row r="260">
          <cell r="E260" t="str">
            <v>rent-3-82906</v>
          </cell>
          <cell r="F260">
            <v>0</v>
          </cell>
        </row>
        <row r="261">
          <cell r="E261" t="str">
            <v>rent-4-82906</v>
          </cell>
          <cell r="F261">
            <v>0</v>
          </cell>
        </row>
        <row r="262">
          <cell r="E262" t="str">
            <v>rent-5-82906</v>
          </cell>
          <cell r="F262">
            <v>0</v>
          </cell>
        </row>
        <row r="263">
          <cell r="E263" t="str">
            <v>rent-6-82906</v>
          </cell>
          <cell r="F263">
            <v>0</v>
          </cell>
        </row>
        <row r="264">
          <cell r="E264" t="str">
            <v>rent-7-82906</v>
          </cell>
          <cell r="F264">
            <v>0</v>
          </cell>
        </row>
        <row r="265">
          <cell r="E265" t="str">
            <v>rent-8-82906</v>
          </cell>
          <cell r="F265">
            <v>0</v>
          </cell>
        </row>
        <row r="266">
          <cell r="E266" t="str">
            <v>rent-9-82906</v>
          </cell>
          <cell r="F266">
            <v>0</v>
          </cell>
        </row>
        <row r="267">
          <cell r="E267" t="str">
            <v>rent-10-82906</v>
          </cell>
          <cell r="F267">
            <v>0</v>
          </cell>
        </row>
        <row r="268">
          <cell r="E268" t="str">
            <v>rent-11-82906</v>
          </cell>
          <cell r="F268">
            <v>0</v>
          </cell>
        </row>
        <row r="269">
          <cell r="E269" t="str">
            <v>rent-12-82906</v>
          </cell>
          <cell r="F269">
            <v>0</v>
          </cell>
        </row>
        <row r="270">
          <cell r="E270" t="str">
            <v>rent-13-82906</v>
          </cell>
          <cell r="F270">
            <v>0</v>
          </cell>
        </row>
        <row r="271">
          <cell r="E271" t="str">
            <v>rent-14-82906</v>
          </cell>
          <cell r="F271">
            <v>0</v>
          </cell>
        </row>
        <row r="272">
          <cell r="E272" t="str">
            <v>rent-15-82906</v>
          </cell>
          <cell r="F272">
            <v>0</v>
          </cell>
        </row>
        <row r="273">
          <cell r="E273" t="str">
            <v>rent-16-82906</v>
          </cell>
          <cell r="F273">
            <v>0</v>
          </cell>
        </row>
        <row r="274">
          <cell r="E274" t="str">
            <v>rent-17-82906</v>
          </cell>
          <cell r="F274">
            <v>0</v>
          </cell>
        </row>
        <row r="275">
          <cell r="E275" t="str">
            <v>rent-18-82906</v>
          </cell>
          <cell r="F275">
            <v>0</v>
          </cell>
        </row>
        <row r="276">
          <cell r="E276" t="str">
            <v>rent-19-82906</v>
          </cell>
          <cell r="F276">
            <v>0</v>
          </cell>
        </row>
        <row r="277">
          <cell r="E277" t="str">
            <v>rent-20-82906</v>
          </cell>
          <cell r="F277">
            <v>0</v>
          </cell>
        </row>
        <row r="278">
          <cell r="E278" t="str">
            <v>rent-21-82906</v>
          </cell>
          <cell r="F278">
            <v>0</v>
          </cell>
        </row>
        <row r="279">
          <cell r="E279" t="str">
            <v>rent-22-82906</v>
          </cell>
          <cell r="F279">
            <v>0</v>
          </cell>
        </row>
        <row r="280">
          <cell r="E280" t="str">
            <v>rent-23-82906</v>
          </cell>
          <cell r="F280">
            <v>0</v>
          </cell>
        </row>
        <row r="281">
          <cell r="E281" t="str">
            <v>rent-24-82906</v>
          </cell>
          <cell r="F281">
            <v>0</v>
          </cell>
        </row>
        <row r="282">
          <cell r="E282" t="str">
            <v>rent-25-82906</v>
          </cell>
          <cell r="F282">
            <v>0</v>
          </cell>
        </row>
        <row r="283">
          <cell r="E283" t="str">
            <v>rent-26-82906</v>
          </cell>
          <cell r="F283">
            <v>0</v>
          </cell>
        </row>
        <row r="284">
          <cell r="E284" t="str">
            <v>rent-27-82906</v>
          </cell>
          <cell r="F284">
            <v>0</v>
          </cell>
        </row>
        <row r="285">
          <cell r="E285" t="str">
            <v>rent-28-82906</v>
          </cell>
          <cell r="F285">
            <v>0</v>
          </cell>
        </row>
        <row r="286">
          <cell r="E286" t="str">
            <v>rent-29-82906</v>
          </cell>
          <cell r="F286">
            <v>0</v>
          </cell>
        </row>
        <row r="287">
          <cell r="E287" t="str">
            <v>rent-30-82906</v>
          </cell>
          <cell r="F287">
            <v>0</v>
          </cell>
        </row>
        <row r="288">
          <cell r="E288" t="str">
            <v>rent-31-82906</v>
          </cell>
          <cell r="F288">
            <v>0</v>
          </cell>
        </row>
        <row r="289">
          <cell r="E289" t="str">
            <v>rent-32-82906</v>
          </cell>
          <cell r="F289">
            <v>0</v>
          </cell>
        </row>
        <row r="290">
          <cell r="E290" t="str">
            <v>rent-33-82906</v>
          </cell>
          <cell r="F290">
            <v>0</v>
          </cell>
        </row>
        <row r="291">
          <cell r="E291" t="str">
            <v>rent-34-82906</v>
          </cell>
          <cell r="F291">
            <v>0</v>
          </cell>
        </row>
        <row r="292">
          <cell r="E292" t="str">
            <v>rent-35-82906</v>
          </cell>
          <cell r="F292">
            <v>0</v>
          </cell>
        </row>
        <row r="293">
          <cell r="E293" t="str">
            <v>rent-36-82906</v>
          </cell>
          <cell r="F293">
            <v>0</v>
          </cell>
        </row>
        <row r="294">
          <cell r="E294" t="str">
            <v>rent-37-82906</v>
          </cell>
          <cell r="F294">
            <v>0</v>
          </cell>
        </row>
        <row r="295">
          <cell r="E295" t="str">
            <v>rent-38-82906</v>
          </cell>
          <cell r="F295">
            <v>0</v>
          </cell>
        </row>
        <row r="296">
          <cell r="E296" t="str">
            <v>rent-39-82906</v>
          </cell>
          <cell r="F296">
            <v>0</v>
          </cell>
        </row>
        <row r="297">
          <cell r="E297" t="str">
            <v>rent-40-82906</v>
          </cell>
          <cell r="F29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list"/>
      <sheetName val="Introduction"/>
      <sheetName val="Hemp for Fiber"/>
      <sheetName val="Hemp for Grain"/>
      <sheetName val="Hemp for Fiber &amp; Grain"/>
      <sheetName val="Hemp for CBD"/>
      <sheetName val="Notes"/>
      <sheetName val="2020 Industrial Hemp Budget FIN"/>
    </sheetNames>
    <sheetDataSet>
      <sheetData sheetId="0">
        <row r="4">
          <cell r="W4" t="str">
            <v>Implement</v>
          </cell>
          <cell r="X4" t="str">
            <v>Cost/unit</v>
          </cell>
          <cell r="Y4" t="str">
            <v>Unit</v>
          </cell>
          <cell r="Z4" t="str">
            <v>Hours/acre</v>
          </cell>
          <cell r="AA4" t="str">
            <v>Something Else</v>
          </cell>
        </row>
        <row r="5">
          <cell r="W5" t="str">
            <v>Moving Large Square Bales</v>
          </cell>
          <cell r="X5">
            <v>0.23</v>
          </cell>
          <cell r="Y5" t="str">
            <v>$/bale/loaded mile</v>
          </cell>
        </row>
        <row r="6">
          <cell r="W6" t="str">
            <v>Hauling Hay</v>
          </cell>
          <cell r="X6">
            <v>55</v>
          </cell>
        </row>
        <row r="7">
          <cell r="W7" t="str">
            <v>Fertilizer application</v>
          </cell>
          <cell r="X7">
            <v>6.75</v>
          </cell>
          <cell r="Y7" t="str">
            <v>acre</v>
          </cell>
        </row>
        <row r="8">
          <cell r="W8" t="str">
            <v>Drying Plant</v>
          </cell>
          <cell r="X8">
            <v>1</v>
          </cell>
        </row>
        <row r="9">
          <cell r="W9" t="str">
            <v>Hauling Grain to bin</v>
          </cell>
          <cell r="X9">
            <v>0.25</v>
          </cell>
          <cell r="Y9" t="str">
            <v>cwt hauled</v>
          </cell>
        </row>
        <row r="10">
          <cell r="W10" t="str">
            <v>Grain Drying</v>
          </cell>
          <cell r="X10">
            <v>0.12</v>
          </cell>
          <cell r="Y10" t="str">
            <v>cwt dried/% moisture</v>
          </cell>
        </row>
        <row r="11">
          <cell r="W11" t="str">
            <v>Hauling grain to market</v>
          </cell>
          <cell r="X11">
            <v>0.45</v>
          </cell>
          <cell r="Y11" t="str">
            <v>cwt hauled</v>
          </cell>
        </row>
        <row r="12">
          <cell r="W12" t="str">
            <v>Hauling hemp for CBD to processor</v>
          </cell>
          <cell r="X12">
            <v>0.2</v>
          </cell>
          <cell r="Y12" t="str">
            <v>$/cwt/loaded mile</v>
          </cell>
        </row>
        <row r="13">
          <cell r="W13" t="str">
            <v>Seed cleaning</v>
          </cell>
          <cell r="X13">
            <v>0.04</v>
          </cell>
          <cell r="Y13" t="str">
            <v>pound cleaned</v>
          </cell>
        </row>
        <row r="14">
          <cell r="W14" t="str">
            <v>Large Square bales</v>
          </cell>
          <cell r="X14">
            <v>17</v>
          </cell>
          <cell r="Y14" t="str">
            <v>one ton bale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67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rcs.usda.gov/sites/default/files/2022-12/Nutrient-Cycling-in-Pasture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859B-1F33-4439-A5EB-276E3C5FFB10}">
  <dimension ref="A1:H33"/>
  <sheetViews>
    <sheetView tabSelected="1" workbookViewId="0">
      <selection activeCell="B4" sqref="B4:F4"/>
    </sheetView>
  </sheetViews>
  <sheetFormatPr defaultColWidth="0" defaultRowHeight="16.5" zeroHeight="1"/>
  <cols>
    <col min="1" max="1" width="3.125" style="2" customWidth="1"/>
    <col min="2" max="2" width="5.75" style="2" customWidth="1"/>
    <col min="3" max="3" width="42.25" style="2" customWidth="1"/>
    <col min="4" max="5" width="32.75" style="2" customWidth="1"/>
    <col min="6" max="6" width="33.875" style="2" customWidth="1"/>
    <col min="7" max="7" width="3.125" style="2" customWidth="1"/>
    <col min="8" max="8" width="0" style="2" hidden="1" customWidth="1"/>
    <col min="9" max="16384" width="8" style="2" hidden="1"/>
  </cols>
  <sheetData>
    <row r="1" spans="1:7" ht="17.25" thickBot="1">
      <c r="A1" s="1"/>
      <c r="B1" s="1"/>
      <c r="C1" s="1"/>
      <c r="D1" s="1"/>
      <c r="E1" s="1"/>
      <c r="F1" s="1"/>
      <c r="G1" s="1"/>
    </row>
    <row r="2" spans="1:7" ht="21.75" thickBot="1">
      <c r="A2" s="1"/>
      <c r="B2" s="175" t="s">
        <v>138</v>
      </c>
      <c r="C2" s="176"/>
      <c r="D2" s="176"/>
      <c r="E2" s="176"/>
      <c r="F2" s="176"/>
      <c r="G2" s="1"/>
    </row>
    <row r="3" spans="1:7">
      <c r="A3" s="1"/>
      <c r="B3" s="177" t="s">
        <v>198</v>
      </c>
      <c r="C3" s="177"/>
      <c r="D3" s="177"/>
      <c r="E3" s="177"/>
      <c r="F3" s="177"/>
      <c r="G3" s="1"/>
    </row>
    <row r="4" spans="1:7">
      <c r="A4" s="1"/>
      <c r="B4" s="178"/>
      <c r="C4" s="178"/>
      <c r="D4" s="178"/>
      <c r="E4" s="178"/>
      <c r="F4" s="178"/>
      <c r="G4" s="1"/>
    </row>
    <row r="5" spans="1:7">
      <c r="A5" s="1"/>
      <c r="B5" s="10"/>
      <c r="C5" s="22" t="s">
        <v>0</v>
      </c>
      <c r="D5" s="11"/>
      <c r="E5" s="11"/>
      <c r="F5" s="10"/>
      <c r="G5" s="1"/>
    </row>
    <row r="6" spans="1:7">
      <c r="A6" s="1"/>
      <c r="B6" s="10"/>
      <c r="C6" s="23" t="s">
        <v>194</v>
      </c>
      <c r="D6" s="12"/>
      <c r="E6" s="12"/>
      <c r="F6" s="10"/>
      <c r="G6" s="1"/>
    </row>
    <row r="7" spans="1:7">
      <c r="A7" s="1"/>
      <c r="B7" s="10"/>
      <c r="C7" s="23" t="s">
        <v>1</v>
      </c>
      <c r="D7" s="12"/>
      <c r="E7" s="12"/>
      <c r="F7" s="10"/>
      <c r="G7" s="1"/>
    </row>
    <row r="8" spans="1:7">
      <c r="A8" s="1"/>
      <c r="B8" s="10"/>
      <c r="C8" s="10"/>
      <c r="D8" s="10"/>
      <c r="E8" s="10"/>
      <c r="F8" s="10"/>
      <c r="G8" s="1"/>
    </row>
    <row r="9" spans="1:7" ht="45.75" customHeight="1">
      <c r="A9" s="1"/>
      <c r="B9" s="181" t="s">
        <v>145</v>
      </c>
      <c r="C9" s="181"/>
      <c r="D9" s="181"/>
      <c r="E9" s="181"/>
      <c r="F9" s="181"/>
      <c r="G9" s="1"/>
    </row>
    <row r="10" spans="1:7" ht="15" customHeight="1">
      <c r="A10" s="1"/>
      <c r="B10" s="10"/>
      <c r="C10" s="13"/>
      <c r="D10" s="13"/>
      <c r="E10" s="13"/>
      <c r="F10" s="10"/>
      <c r="G10" s="1"/>
    </row>
    <row r="11" spans="1:7" ht="15" customHeight="1">
      <c r="A11" s="1"/>
      <c r="B11" s="24" t="s">
        <v>2</v>
      </c>
      <c r="C11" s="14" t="s">
        <v>3</v>
      </c>
      <c r="D11" s="26" t="s">
        <v>4</v>
      </c>
      <c r="E11" s="15"/>
      <c r="F11" s="10"/>
      <c r="G11" s="1"/>
    </row>
    <row r="12" spans="1:7" ht="15" customHeight="1">
      <c r="A12" s="1"/>
      <c r="B12" s="25">
        <v>1</v>
      </c>
      <c r="C12" s="16" t="s">
        <v>5</v>
      </c>
      <c r="D12" s="17" t="s">
        <v>6</v>
      </c>
      <c r="E12" s="18"/>
      <c r="F12" s="10"/>
      <c r="G12" s="1"/>
    </row>
    <row r="13" spans="1:7" ht="15" customHeight="1">
      <c r="A13" s="1"/>
      <c r="B13" s="25">
        <v>2</v>
      </c>
      <c r="C13" s="16" t="s">
        <v>7</v>
      </c>
      <c r="D13" s="17" t="s">
        <v>8</v>
      </c>
      <c r="E13" s="18"/>
      <c r="F13" s="10"/>
      <c r="G13" s="1"/>
    </row>
    <row r="14" spans="1:7" ht="15" customHeight="1">
      <c r="A14" s="1"/>
      <c r="B14" s="25">
        <v>3</v>
      </c>
      <c r="C14" s="16" t="s">
        <v>9</v>
      </c>
      <c r="D14" s="17" t="s">
        <v>10</v>
      </c>
      <c r="E14" s="18"/>
      <c r="F14" s="10"/>
      <c r="G14" s="1"/>
    </row>
    <row r="15" spans="1:7" ht="15" customHeight="1">
      <c r="A15" s="1"/>
      <c r="B15" s="25">
        <v>4</v>
      </c>
      <c r="C15" s="16" t="s">
        <v>11</v>
      </c>
      <c r="D15" s="17" t="s">
        <v>12</v>
      </c>
      <c r="E15" s="18"/>
      <c r="F15" s="10"/>
      <c r="G15" s="1"/>
    </row>
    <row r="16" spans="1:7" ht="15" customHeight="1">
      <c r="A16" s="1"/>
      <c r="B16" s="25">
        <v>5</v>
      </c>
      <c r="C16" s="16" t="s">
        <v>13</v>
      </c>
      <c r="D16" s="17" t="s">
        <v>14</v>
      </c>
      <c r="E16" s="18"/>
      <c r="F16" s="10"/>
      <c r="G16" s="1"/>
    </row>
    <row r="17" spans="1:7" ht="15" customHeight="1">
      <c r="A17" s="1"/>
      <c r="B17" s="10"/>
      <c r="C17" s="13"/>
      <c r="D17" s="13"/>
      <c r="E17" s="13"/>
      <c r="F17" s="10"/>
      <c r="G17" s="1"/>
    </row>
    <row r="18" spans="1:7" ht="15" customHeight="1">
      <c r="A18" s="1"/>
      <c r="B18" s="21" t="s">
        <v>15</v>
      </c>
      <c r="C18" s="182" t="s">
        <v>16</v>
      </c>
      <c r="D18" s="182"/>
      <c r="E18" s="182"/>
      <c r="F18" s="182"/>
      <c r="G18" s="1"/>
    </row>
    <row r="19" spans="1:7" ht="15" customHeight="1">
      <c r="A19" s="1"/>
      <c r="B19" s="21" t="s">
        <v>17</v>
      </c>
      <c r="C19" s="182" t="s">
        <v>18</v>
      </c>
      <c r="D19" s="182"/>
      <c r="E19" s="182"/>
      <c r="F19" s="182"/>
      <c r="G19" s="1"/>
    </row>
    <row r="20" spans="1:7" ht="15" customHeight="1">
      <c r="A20" s="1"/>
      <c r="B20" s="21" t="s">
        <v>19</v>
      </c>
      <c r="C20" s="182" t="s">
        <v>146</v>
      </c>
      <c r="D20" s="182"/>
      <c r="E20" s="182"/>
      <c r="F20" s="182"/>
      <c r="G20" s="1"/>
    </row>
    <row r="21" spans="1:7" ht="15" customHeight="1">
      <c r="A21" s="1"/>
      <c r="B21" s="21" t="s">
        <v>20</v>
      </c>
      <c r="C21" s="182" t="s">
        <v>147</v>
      </c>
      <c r="D21" s="182"/>
      <c r="E21" s="182"/>
      <c r="F21" s="182"/>
      <c r="G21" s="1"/>
    </row>
    <row r="22" spans="1:7">
      <c r="A22" s="1"/>
      <c r="B22" s="10"/>
      <c r="C22" s="10"/>
      <c r="D22" s="10"/>
      <c r="E22" s="10"/>
      <c r="F22" s="10"/>
      <c r="G22" s="1"/>
    </row>
    <row r="23" spans="1:7">
      <c r="A23" s="1"/>
      <c r="B23" s="101" t="s">
        <v>118</v>
      </c>
      <c r="C23" s="10"/>
      <c r="D23" s="102" t="s">
        <v>159</v>
      </c>
      <c r="E23" s="10"/>
      <c r="F23" s="10"/>
      <c r="G23" s="1"/>
    </row>
    <row r="24" spans="1:7" ht="15.75" customHeight="1">
      <c r="A24" s="1"/>
      <c r="B24" s="10"/>
      <c r="C24" s="10"/>
      <c r="D24" s="10"/>
      <c r="E24" s="10"/>
      <c r="F24" s="10"/>
      <c r="G24" s="1"/>
    </row>
    <row r="25" spans="1:7">
      <c r="A25" s="1"/>
      <c r="B25" s="183" t="s">
        <v>139</v>
      </c>
      <c r="C25" s="184"/>
      <c r="D25" s="184"/>
      <c r="E25" s="184"/>
      <c r="F25" s="185"/>
      <c r="G25" s="1"/>
    </row>
    <row r="26" spans="1:7">
      <c r="A26" s="1"/>
      <c r="B26" s="10"/>
      <c r="C26" s="19"/>
      <c r="D26" s="19"/>
      <c r="E26" s="19"/>
      <c r="F26" s="10"/>
      <c r="G26" s="1"/>
    </row>
    <row r="27" spans="1:7" ht="15" customHeight="1">
      <c r="A27" s="1"/>
      <c r="B27" s="10"/>
      <c r="C27" s="27" t="s">
        <v>21</v>
      </c>
      <c r="D27" s="20"/>
      <c r="E27" s="20"/>
      <c r="F27" s="20"/>
      <c r="G27" s="1"/>
    </row>
    <row r="28" spans="1:7" ht="17.25" thickBot="1">
      <c r="A28" s="1"/>
      <c r="B28" s="10"/>
      <c r="C28" s="10"/>
      <c r="D28" s="10"/>
      <c r="E28" s="10"/>
      <c r="F28" s="10"/>
      <c r="G28" s="1"/>
    </row>
    <row r="29" spans="1:7" ht="21" thickBot="1">
      <c r="A29" s="1"/>
      <c r="B29" s="179"/>
      <c r="C29" s="180"/>
      <c r="D29" s="180"/>
      <c r="E29" s="180"/>
      <c r="F29" s="180"/>
      <c r="G29" s="1"/>
    </row>
    <row r="30" spans="1:7" hidden="1">
      <c r="A30" s="1"/>
      <c r="B30" s="1"/>
      <c r="C30" s="1"/>
      <c r="D30" s="1"/>
      <c r="E30" s="1"/>
      <c r="F30" s="1"/>
      <c r="G30" s="1"/>
    </row>
    <row r="31" spans="1:7" hidden="1">
      <c r="A31" s="1"/>
      <c r="B31" s="1"/>
      <c r="C31" s="1"/>
      <c r="D31" s="1"/>
      <c r="E31" s="1"/>
      <c r="F31" s="1"/>
      <c r="G31" s="1"/>
    </row>
    <row r="32" spans="1:7" hidden="1">
      <c r="A32" s="1"/>
      <c r="B32" s="1"/>
      <c r="C32" s="1"/>
      <c r="D32" s="1"/>
      <c r="E32" s="1"/>
      <c r="F32" s="1"/>
      <c r="G32" s="1"/>
    </row>
    <row r="33" spans="1:1" hidden="1">
      <c r="A33" s="1"/>
    </row>
  </sheetData>
  <sheetProtection sheet="1" objects="1" scenarios="1"/>
  <mergeCells count="10">
    <mergeCell ref="B2:F2"/>
    <mergeCell ref="B3:F3"/>
    <mergeCell ref="B4:F4"/>
    <mergeCell ref="B29:F29"/>
    <mergeCell ref="B9:F9"/>
    <mergeCell ref="C18:F18"/>
    <mergeCell ref="C19:F19"/>
    <mergeCell ref="C21:F21"/>
    <mergeCell ref="C20:F20"/>
    <mergeCell ref="B25:F25"/>
  </mergeCells>
  <hyperlinks>
    <hyperlink ref="D23" r:id="rId1" display="Native Warm-Season Grass Planning Budget (extension.missouri.edu/publications/g672)" xr:uid="{F9FB4F83-A7DB-4903-88E2-5CC0979683E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E9741-1A4E-42D9-9D36-73C01791E4F1}">
  <dimension ref="A1:T67"/>
  <sheetViews>
    <sheetView zoomScale="110" zoomScaleNormal="110" workbookViewId="0">
      <selection activeCell="F29" sqref="F29"/>
    </sheetView>
  </sheetViews>
  <sheetFormatPr defaultColWidth="0" defaultRowHeight="15" zeroHeight="1"/>
  <cols>
    <col min="1" max="1" width="3.125" customWidth="1"/>
    <col min="2" max="2" width="13.75" style="28" customWidth="1"/>
    <col min="3" max="3" width="28.5" style="47" customWidth="1"/>
    <col min="4" max="4" width="9.75" style="47" customWidth="1"/>
    <col min="5" max="5" width="13.375" style="42" customWidth="1"/>
    <col min="6" max="6" width="3.125" customWidth="1"/>
    <col min="7" max="7" width="8.875" hidden="1" customWidth="1"/>
    <col min="8" max="12" width="9" hidden="1" customWidth="1"/>
    <col min="13" max="13" width="37" hidden="1" customWidth="1"/>
    <col min="14" max="20" width="0" hidden="1" customWidth="1"/>
    <col min="21" max="16384" width="9" hidden="1"/>
  </cols>
  <sheetData>
    <row r="1" spans="1:20" ht="21.75" thickBot="1">
      <c r="A1" s="28"/>
      <c r="B1" s="175" t="s">
        <v>113</v>
      </c>
      <c r="C1" s="176"/>
      <c r="D1" s="176"/>
      <c r="E1" s="192"/>
      <c r="F1" s="28"/>
    </row>
    <row r="2" spans="1:20" ht="15.75">
      <c r="A2" s="28"/>
      <c r="B2" s="52"/>
      <c r="C2" s="53"/>
      <c r="D2" s="53"/>
      <c r="E2" s="54"/>
      <c r="F2" s="28"/>
    </row>
    <row r="3" spans="1:20" ht="15.75">
      <c r="A3" s="28"/>
      <c r="B3" s="55" t="s">
        <v>22</v>
      </c>
      <c r="C3" s="29" t="s">
        <v>4</v>
      </c>
      <c r="D3" s="29" t="s">
        <v>23</v>
      </c>
      <c r="E3" s="56" t="s">
        <v>115</v>
      </c>
      <c r="F3" s="28"/>
      <c r="H3" s="167" t="s">
        <v>164</v>
      </c>
    </row>
    <row r="4" spans="1:20" ht="15.75">
      <c r="A4" s="28"/>
      <c r="B4" s="193" t="s">
        <v>24</v>
      </c>
      <c r="C4" s="57" t="s">
        <v>25</v>
      </c>
      <c r="D4" s="58" t="s">
        <v>79</v>
      </c>
      <c r="E4" s="48">
        <v>125</v>
      </c>
      <c r="F4" s="28"/>
      <c r="H4" t="s">
        <v>165</v>
      </c>
      <c r="N4" t="s">
        <v>148</v>
      </c>
      <c r="O4">
        <v>2</v>
      </c>
      <c r="P4" t="s">
        <v>149</v>
      </c>
      <c r="Q4" t="s">
        <v>157</v>
      </c>
    </row>
    <row r="5" spans="1:20" ht="15.75">
      <c r="A5" s="28"/>
      <c r="B5" s="194"/>
      <c r="C5" s="59" t="s">
        <v>26</v>
      </c>
      <c r="D5" s="60" t="s">
        <v>160</v>
      </c>
      <c r="E5" s="49">
        <v>0.7</v>
      </c>
      <c r="F5" s="28"/>
      <c r="H5" t="s">
        <v>140</v>
      </c>
      <c r="O5">
        <v>14.6</v>
      </c>
      <c r="P5" t="s">
        <v>149</v>
      </c>
    </row>
    <row r="6" spans="1:20" ht="15.75">
      <c r="A6" s="28"/>
      <c r="B6" s="189" t="s">
        <v>27</v>
      </c>
      <c r="C6" s="57" t="s">
        <v>28</v>
      </c>
      <c r="D6" s="58" t="s">
        <v>82</v>
      </c>
      <c r="E6" s="50">
        <v>19.25</v>
      </c>
      <c r="F6" s="28"/>
      <c r="H6" t="s">
        <v>141</v>
      </c>
      <c r="M6">
        <v>1</v>
      </c>
      <c r="N6">
        <v>2</v>
      </c>
      <c r="O6" s="172" t="s">
        <v>189</v>
      </c>
    </row>
    <row r="7" spans="1:20" ht="15.75" customHeight="1">
      <c r="A7" s="28"/>
      <c r="B7" s="190"/>
      <c r="C7" s="61" t="s">
        <v>29</v>
      </c>
      <c r="D7" s="62" t="s">
        <v>30</v>
      </c>
      <c r="E7" s="51">
        <v>18.05</v>
      </c>
      <c r="F7" s="28"/>
      <c r="H7" s="186" t="s">
        <v>191</v>
      </c>
      <c r="I7" s="186"/>
      <c r="K7" t="s">
        <v>187</v>
      </c>
      <c r="M7" s="170">
        <v>20.100000000000001</v>
      </c>
      <c r="N7" s="170">
        <v>16</v>
      </c>
      <c r="O7" s="170">
        <f>(M7+N7)/2</f>
        <v>18.05</v>
      </c>
    </row>
    <row r="8" spans="1:20" ht="15.75">
      <c r="A8" s="28"/>
      <c r="B8" s="190"/>
      <c r="C8" s="61" t="s">
        <v>31</v>
      </c>
      <c r="D8" s="62" t="s">
        <v>30</v>
      </c>
      <c r="E8" s="51">
        <v>17.5</v>
      </c>
      <c r="F8" s="28"/>
      <c r="H8" s="186"/>
      <c r="I8" s="186"/>
      <c r="K8" t="s">
        <v>185</v>
      </c>
      <c r="M8" s="171">
        <v>21</v>
      </c>
      <c r="N8" s="170">
        <v>14</v>
      </c>
      <c r="O8" s="170">
        <f t="shared" ref="O8:O9" si="0">(M8+N8)/2</f>
        <v>17.5</v>
      </c>
    </row>
    <row r="9" spans="1:20" ht="15.75">
      <c r="A9" s="28"/>
      <c r="B9" s="190"/>
      <c r="C9" s="61" t="s">
        <v>32</v>
      </c>
      <c r="D9" s="62" t="s">
        <v>30</v>
      </c>
      <c r="E9" s="51">
        <v>15.33</v>
      </c>
      <c r="F9" s="28"/>
      <c r="H9" s="186"/>
      <c r="I9" s="186"/>
      <c r="K9" t="s">
        <v>186</v>
      </c>
      <c r="M9" s="171">
        <v>16.649999999999999</v>
      </c>
      <c r="N9" s="170">
        <v>14</v>
      </c>
      <c r="O9" s="170">
        <f t="shared" si="0"/>
        <v>15.324999999999999</v>
      </c>
    </row>
    <row r="10" spans="1:20" ht="15.75">
      <c r="A10" s="28"/>
      <c r="B10" s="190"/>
      <c r="C10" s="61" t="s">
        <v>33</v>
      </c>
      <c r="D10" s="62" t="s">
        <v>30</v>
      </c>
      <c r="E10" s="51">
        <v>28.05</v>
      </c>
      <c r="F10" s="28"/>
      <c r="H10" s="186"/>
      <c r="I10" s="186"/>
      <c r="K10" t="s">
        <v>188</v>
      </c>
      <c r="M10" s="171">
        <v>28.05</v>
      </c>
      <c r="N10" s="174" t="s">
        <v>192</v>
      </c>
      <c r="O10" s="170">
        <f>M10</f>
        <v>28.05</v>
      </c>
    </row>
    <row r="11" spans="1:20" ht="15.75">
      <c r="A11" s="28"/>
      <c r="B11" s="190"/>
      <c r="C11" s="61" t="s">
        <v>34</v>
      </c>
      <c r="D11" s="62" t="s">
        <v>30</v>
      </c>
      <c r="E11" s="51">
        <v>67.5</v>
      </c>
      <c r="F11" s="28"/>
      <c r="H11" s="186"/>
      <c r="I11" s="186"/>
      <c r="K11" t="s">
        <v>190</v>
      </c>
      <c r="M11" s="173" t="s">
        <v>193</v>
      </c>
      <c r="R11" t="s">
        <v>151</v>
      </c>
      <c r="S11">
        <v>1250</v>
      </c>
      <c r="T11" t="s">
        <v>154</v>
      </c>
    </row>
    <row r="12" spans="1:20" ht="15.75">
      <c r="A12" s="28"/>
      <c r="B12" s="191"/>
      <c r="C12" s="5" t="s">
        <v>35</v>
      </c>
      <c r="D12" s="63" t="s">
        <v>30</v>
      </c>
      <c r="E12" s="49">
        <v>0</v>
      </c>
      <c r="F12" s="28"/>
      <c r="H12" s="186"/>
      <c r="I12" s="186"/>
      <c r="R12" t="s">
        <v>152</v>
      </c>
      <c r="S12">
        <v>3</v>
      </c>
      <c r="T12" t="s">
        <v>153</v>
      </c>
    </row>
    <row r="13" spans="1:20" ht="15.75">
      <c r="A13" s="28"/>
      <c r="B13" s="187" t="s">
        <v>36</v>
      </c>
      <c r="C13" s="61" t="s">
        <v>162</v>
      </c>
      <c r="D13" s="62" t="s">
        <v>83</v>
      </c>
      <c r="E13" s="51">
        <v>0.7</v>
      </c>
      <c r="F13" s="28"/>
      <c r="H13" t="s">
        <v>171</v>
      </c>
      <c r="O13" t="s">
        <v>150</v>
      </c>
      <c r="S13">
        <f>S11*S12/100</f>
        <v>37.5</v>
      </c>
      <c r="T13" t="s">
        <v>184</v>
      </c>
    </row>
    <row r="14" spans="1:20" ht="15.75">
      <c r="A14" s="28"/>
      <c r="B14" s="187"/>
      <c r="C14" s="61" t="s">
        <v>38</v>
      </c>
      <c r="D14" s="62" t="s">
        <v>84</v>
      </c>
      <c r="E14" s="51">
        <v>0.73</v>
      </c>
      <c r="F14" s="28"/>
      <c r="H14" t="s">
        <v>172</v>
      </c>
      <c r="R14" t="s">
        <v>155</v>
      </c>
      <c r="S14" s="168">
        <f>2000/S13</f>
        <v>53.333333333333336</v>
      </c>
    </row>
    <row r="15" spans="1:20" ht="15.75">
      <c r="A15" s="28"/>
      <c r="B15" s="187"/>
      <c r="C15" s="61" t="s">
        <v>39</v>
      </c>
      <c r="D15" s="62" t="s">
        <v>85</v>
      </c>
      <c r="E15" s="51">
        <v>0.42</v>
      </c>
      <c r="F15" s="28"/>
      <c r="H15" t="s">
        <v>172</v>
      </c>
      <c r="R15" t="s">
        <v>156</v>
      </c>
      <c r="S15" s="166">
        <v>0.2</v>
      </c>
      <c r="T15" s="169" t="s">
        <v>182</v>
      </c>
    </row>
    <row r="16" spans="1:20" ht="15.75">
      <c r="A16" s="28"/>
      <c r="B16" s="187"/>
      <c r="C16" s="61" t="s">
        <v>161</v>
      </c>
      <c r="D16" s="62" t="s">
        <v>86</v>
      </c>
      <c r="E16" s="51">
        <v>35</v>
      </c>
      <c r="F16" s="28"/>
      <c r="H16" t="s">
        <v>173</v>
      </c>
    </row>
    <row r="17" spans="1:16" ht="15.75">
      <c r="A17" s="28"/>
      <c r="B17" s="188"/>
      <c r="C17" s="59" t="s">
        <v>40</v>
      </c>
      <c r="D17" s="64" t="s">
        <v>87</v>
      </c>
      <c r="E17" s="49">
        <v>30</v>
      </c>
      <c r="F17" s="28"/>
      <c r="H17" t="s">
        <v>179</v>
      </c>
    </row>
    <row r="18" spans="1:16" ht="15.75">
      <c r="A18" s="28"/>
      <c r="B18" s="195" t="s">
        <v>41</v>
      </c>
      <c r="C18" s="57" t="s">
        <v>42</v>
      </c>
      <c r="D18" s="58" t="s">
        <v>88</v>
      </c>
      <c r="E18" s="50">
        <v>0.24</v>
      </c>
      <c r="F18" s="28"/>
      <c r="H18" t="s">
        <v>177</v>
      </c>
    </row>
    <row r="19" spans="1:16" ht="15.75">
      <c r="A19" s="28"/>
      <c r="B19" s="187"/>
      <c r="C19" s="61" t="s">
        <v>43</v>
      </c>
      <c r="D19" s="62" t="s">
        <v>88</v>
      </c>
      <c r="E19" s="51">
        <v>1.25</v>
      </c>
      <c r="F19" s="28"/>
      <c r="H19" t="s">
        <v>142</v>
      </c>
      <c r="J19" t="s">
        <v>144</v>
      </c>
      <c r="K19" t="s">
        <v>143</v>
      </c>
      <c r="N19" t="s">
        <v>195</v>
      </c>
      <c r="P19">
        <f>160/128</f>
        <v>1.25</v>
      </c>
    </row>
    <row r="20" spans="1:16" ht="15.75">
      <c r="A20" s="28"/>
      <c r="B20" s="187"/>
      <c r="C20" s="4" t="s">
        <v>35</v>
      </c>
      <c r="D20" s="62" t="s">
        <v>88</v>
      </c>
      <c r="E20" s="51">
        <v>0</v>
      </c>
      <c r="F20" s="28"/>
    </row>
    <row r="21" spans="1:16" ht="15.75" customHeight="1">
      <c r="A21" s="28"/>
      <c r="B21" s="196" t="s">
        <v>44</v>
      </c>
      <c r="C21" s="57" t="s">
        <v>45</v>
      </c>
      <c r="D21" s="65" t="s">
        <v>89</v>
      </c>
      <c r="E21" s="50">
        <v>16.75</v>
      </c>
      <c r="F21" s="28"/>
      <c r="H21" t="s">
        <v>166</v>
      </c>
    </row>
    <row r="22" spans="1:16" ht="15.75">
      <c r="A22" s="28"/>
      <c r="B22" s="197"/>
      <c r="C22" s="61" t="s">
        <v>46</v>
      </c>
      <c r="D22" s="66" t="s">
        <v>89</v>
      </c>
      <c r="E22" s="51">
        <v>8.23</v>
      </c>
      <c r="F22" s="28"/>
      <c r="H22" t="s">
        <v>169</v>
      </c>
    </row>
    <row r="23" spans="1:16" ht="15.75">
      <c r="A23" s="28"/>
      <c r="B23" s="197"/>
      <c r="C23" s="61" t="s">
        <v>47</v>
      </c>
      <c r="D23" s="66" t="s">
        <v>89</v>
      </c>
      <c r="E23" s="51">
        <v>7.61</v>
      </c>
      <c r="F23" s="28"/>
      <c r="H23" t="s">
        <v>174</v>
      </c>
    </row>
    <row r="24" spans="1:16" ht="15.75">
      <c r="A24" s="28"/>
      <c r="B24" s="198"/>
      <c r="C24" s="61" t="s">
        <v>163</v>
      </c>
      <c r="D24" s="66" t="s">
        <v>89</v>
      </c>
      <c r="E24" s="51">
        <v>22.05</v>
      </c>
      <c r="F24" s="28"/>
      <c r="H24" t="s">
        <v>168</v>
      </c>
    </row>
    <row r="25" spans="1:16" ht="15.75">
      <c r="A25" s="28"/>
      <c r="B25" s="198"/>
      <c r="C25" s="61" t="s">
        <v>48</v>
      </c>
      <c r="D25" s="66" t="s">
        <v>90</v>
      </c>
      <c r="E25" s="51">
        <v>31.35</v>
      </c>
      <c r="F25" s="28"/>
      <c r="H25" t="s">
        <v>167</v>
      </c>
    </row>
    <row r="26" spans="1:16" ht="15.75">
      <c r="A26" s="28"/>
      <c r="B26" s="198"/>
      <c r="C26" s="61" t="s">
        <v>114</v>
      </c>
      <c r="D26" s="66" t="s">
        <v>90</v>
      </c>
      <c r="E26" s="81">
        <v>1300</v>
      </c>
      <c r="F26" s="28"/>
    </row>
    <row r="27" spans="1:16" ht="15.75">
      <c r="A27" s="28"/>
      <c r="B27" s="199"/>
      <c r="C27" s="59" t="s">
        <v>49</v>
      </c>
      <c r="D27" s="64" t="s">
        <v>89</v>
      </c>
      <c r="E27" s="49">
        <v>30</v>
      </c>
      <c r="F27" s="28"/>
      <c r="H27" t="s">
        <v>170</v>
      </c>
    </row>
    <row r="28" spans="1:16" ht="15.75">
      <c r="A28" s="28"/>
      <c r="B28" s="189" t="s">
        <v>50</v>
      </c>
      <c r="C28" s="57" t="s">
        <v>51</v>
      </c>
      <c r="D28" s="65" t="s">
        <v>91</v>
      </c>
      <c r="E28" s="50">
        <v>22</v>
      </c>
      <c r="F28" s="28"/>
      <c r="H28" t="s">
        <v>175</v>
      </c>
    </row>
    <row r="29" spans="1:16" ht="15.75">
      <c r="A29" s="28"/>
      <c r="B29" s="190"/>
      <c r="C29" s="61" t="s">
        <v>112</v>
      </c>
      <c r="D29" s="66" t="s">
        <v>89</v>
      </c>
      <c r="E29" s="51">
        <v>0</v>
      </c>
      <c r="F29" s="28"/>
    </row>
    <row r="30" spans="1:16" ht="15.75">
      <c r="A30" s="28"/>
      <c r="B30" s="190"/>
      <c r="C30" s="61" t="s">
        <v>52</v>
      </c>
      <c r="D30" s="62" t="s">
        <v>53</v>
      </c>
      <c r="E30" s="9">
        <v>7.2499999999999995E-2</v>
      </c>
      <c r="F30" s="28"/>
      <c r="H30" t="s">
        <v>176</v>
      </c>
    </row>
    <row r="31" spans="1:16" ht="15.75">
      <c r="A31" s="28"/>
      <c r="B31" s="191"/>
      <c r="C31" s="59" t="s">
        <v>54</v>
      </c>
      <c r="D31" s="64" t="s">
        <v>89</v>
      </c>
      <c r="E31" s="3">
        <v>45</v>
      </c>
      <c r="F31" s="28"/>
      <c r="H31" t="s">
        <v>178</v>
      </c>
    </row>
    <row r="32" spans="1:16" hidden="1">
      <c r="A32" s="28"/>
      <c r="C32" s="67" t="s">
        <v>35</v>
      </c>
      <c r="D32" s="67"/>
      <c r="E32" s="68">
        <v>0</v>
      </c>
      <c r="F32" s="28"/>
    </row>
    <row r="33" spans="2:5" hidden="1">
      <c r="C33" s="30"/>
      <c r="D33" s="30"/>
      <c r="E33" s="31"/>
    </row>
    <row r="34" spans="2:5" hidden="1">
      <c r="C34" s="30"/>
      <c r="D34" s="30"/>
      <c r="E34" s="31"/>
    </row>
    <row r="35" spans="2:5" hidden="1">
      <c r="C35" s="30"/>
      <c r="D35" s="30"/>
      <c r="E35" s="31"/>
    </row>
    <row r="36" spans="2:5" hidden="1">
      <c r="C36" s="30"/>
      <c r="D36" s="30"/>
      <c r="E36" s="31"/>
    </row>
    <row r="37" spans="2:5" hidden="1">
      <c r="C37" s="30"/>
      <c r="D37" s="30"/>
      <c r="E37" s="31"/>
    </row>
    <row r="38" spans="2:5" hidden="1">
      <c r="C38" s="30"/>
      <c r="D38" s="30"/>
      <c r="E38" s="31"/>
    </row>
    <row r="39" spans="2:5" hidden="1">
      <c r="C39" s="30"/>
      <c r="D39" s="30"/>
      <c r="E39" s="31"/>
    </row>
    <row r="40" spans="2:5" hidden="1">
      <c r="C40" s="30"/>
      <c r="D40" s="30"/>
      <c r="E40" s="31"/>
    </row>
    <row r="41" spans="2:5" hidden="1">
      <c r="C41" s="30"/>
      <c r="D41" s="30"/>
      <c r="E41" s="32"/>
    </row>
    <row r="42" spans="2:5" hidden="1">
      <c r="C42" s="30"/>
      <c r="D42" s="30"/>
      <c r="E42" s="32"/>
    </row>
    <row r="43" spans="2:5" hidden="1">
      <c r="C43" s="30"/>
      <c r="D43" s="30"/>
      <c r="E43" s="33"/>
    </row>
    <row r="44" spans="2:5" hidden="1">
      <c r="C44" s="30"/>
      <c r="D44" s="30"/>
      <c r="E44" s="33"/>
    </row>
    <row r="45" spans="2:5" hidden="1">
      <c r="C45" s="30"/>
      <c r="D45" s="30"/>
      <c r="E45" s="33"/>
    </row>
    <row r="46" spans="2:5" hidden="1">
      <c r="C46" s="30"/>
      <c r="D46" s="30"/>
      <c r="E46" s="33"/>
    </row>
    <row r="47" spans="2:5" hidden="1">
      <c r="B47" s="34"/>
      <c r="C47" s="30"/>
      <c r="D47" s="30"/>
      <c r="E47" s="33"/>
    </row>
    <row r="48" spans="2:5" hidden="1">
      <c r="C48" s="30"/>
      <c r="D48" s="30"/>
      <c r="E48" s="35"/>
    </row>
    <row r="49" spans="2:5" hidden="1">
      <c r="B49" s="36"/>
      <c r="C49" s="37"/>
      <c r="D49" s="37"/>
      <c r="E49" s="35"/>
    </row>
    <row r="50" spans="2:5" hidden="1">
      <c r="B50" s="38"/>
      <c r="C50" s="37"/>
      <c r="D50" s="39"/>
      <c r="E50" s="40"/>
    </row>
    <row r="51" spans="2:5" hidden="1">
      <c r="B51" s="41"/>
      <c r="C51" s="41"/>
      <c r="D51" s="41"/>
      <c r="E51" s="35"/>
    </row>
    <row r="52" spans="2:5" hidden="1">
      <c r="B52" s="41"/>
      <c r="C52" s="41"/>
      <c r="D52" s="41"/>
    </row>
    <row r="53" spans="2:5" hidden="1">
      <c r="B53" s="41"/>
      <c r="C53" s="41"/>
      <c r="D53" s="41"/>
    </row>
    <row r="54" spans="2:5" hidden="1">
      <c r="B54" s="41"/>
      <c r="C54" s="41"/>
      <c r="D54" s="41"/>
    </row>
    <row r="55" spans="2:5" hidden="1">
      <c r="B55" s="41"/>
      <c r="C55" s="41"/>
      <c r="D55" s="41"/>
    </row>
    <row r="56" spans="2:5" hidden="1">
      <c r="B56" s="41"/>
      <c r="C56" s="41"/>
      <c r="D56" s="41"/>
    </row>
    <row r="57" spans="2:5" hidden="1">
      <c r="B57" s="43"/>
      <c r="C57" s="44"/>
      <c r="D57" s="44"/>
    </row>
    <row r="58" spans="2:5" hidden="1">
      <c r="B58" s="41"/>
      <c r="C58" s="41"/>
      <c r="D58" s="41"/>
    </row>
    <row r="59" spans="2:5" hidden="1">
      <c r="B59" s="41"/>
      <c r="C59" s="41"/>
      <c r="D59" s="41"/>
    </row>
    <row r="60" spans="2:5" hidden="1">
      <c r="B60" s="38"/>
      <c r="C60" s="45"/>
      <c r="D60" s="41"/>
    </row>
    <row r="61" spans="2:5" hidden="1">
      <c r="B61" s="36"/>
      <c r="C61" s="46"/>
      <c r="D61" s="46"/>
    </row>
    <row r="62" spans="2:5" hidden="1">
      <c r="B62" s="36"/>
      <c r="C62" s="46"/>
      <c r="D62" s="46"/>
    </row>
    <row r="63" spans="2:5" hidden="1">
      <c r="B63" s="36"/>
      <c r="C63" s="46"/>
      <c r="D63" s="46"/>
    </row>
    <row r="64" spans="2:5" hidden="1">
      <c r="B64" s="36"/>
      <c r="C64" s="46"/>
      <c r="D64" s="46"/>
    </row>
    <row r="65" spans="2:4" hidden="1">
      <c r="B65" s="36"/>
      <c r="C65" s="46"/>
      <c r="D65" s="46"/>
    </row>
    <row r="66" spans="2:4" hidden="1">
      <c r="B66" s="36"/>
      <c r="C66" s="46"/>
      <c r="D66" s="46"/>
    </row>
    <row r="67" spans="2:4" hidden="1">
      <c r="B67" s="36"/>
      <c r="C67" s="46"/>
      <c r="D67" s="46"/>
    </row>
  </sheetData>
  <sheetProtection sheet="1" objects="1" scenarios="1"/>
  <mergeCells count="8">
    <mergeCell ref="H7:I12"/>
    <mergeCell ref="B13:B17"/>
    <mergeCell ref="B28:B31"/>
    <mergeCell ref="B1:E1"/>
    <mergeCell ref="B4:B5"/>
    <mergeCell ref="B18:B20"/>
    <mergeCell ref="B21:B27"/>
    <mergeCell ref="B6:B12"/>
  </mergeCells>
  <hyperlinks>
    <hyperlink ref="T15" r:id="rId1" xr:uid="{B960C911-254A-4E22-AA27-E4FDE11243E6}"/>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5FDB9-0948-4319-B85A-432A2F2E6D0B}">
  <dimension ref="A1:WUQ91"/>
  <sheetViews>
    <sheetView topLeftCell="A39" zoomScaleNormal="100" workbookViewId="0">
      <selection activeCell="M54" sqref="M54"/>
    </sheetView>
  </sheetViews>
  <sheetFormatPr defaultColWidth="0" defaultRowHeight="13.5" zeroHeight="1"/>
  <cols>
    <col min="1" max="1" width="2.625" style="6" customWidth="1"/>
    <col min="2" max="2" width="30.25" style="6" customWidth="1"/>
    <col min="3" max="3" width="9.5" style="6" customWidth="1"/>
    <col min="4" max="4" width="10.5" style="6" customWidth="1"/>
    <col min="5" max="5" width="1.625" style="6" customWidth="1"/>
    <col min="6" max="6" width="9.625" style="6" customWidth="1"/>
    <col min="7" max="7" width="10.625" style="6" customWidth="1"/>
    <col min="8" max="8" width="1.625" style="6" customWidth="1"/>
    <col min="9" max="9" width="9.625" style="6" customWidth="1"/>
    <col min="10" max="10" width="10.625" style="6" customWidth="1"/>
    <col min="11" max="11" width="1.625" style="6" customWidth="1"/>
    <col min="12" max="12" width="9.625" style="6" customWidth="1"/>
    <col min="13" max="13" width="12" style="6" customWidth="1"/>
    <col min="14" max="14" width="1.625" style="6" customWidth="1"/>
    <col min="15" max="15" width="9.625" style="6" customWidth="1"/>
    <col min="16" max="16" width="10.625" style="6" customWidth="1"/>
    <col min="17" max="17" width="1.625" style="6" customWidth="1"/>
    <col min="18" max="232" width="8" style="6" hidden="1"/>
    <col min="233" max="233" width="28.125" style="6" hidden="1"/>
    <col min="234" max="234" width="8.125" style="6" hidden="1"/>
    <col min="235" max="235" width="9.125" style="6" hidden="1"/>
    <col min="236" max="236" width="9.75" style="6" hidden="1"/>
    <col min="237" max="237" width="11.125" style="6" hidden="1"/>
    <col min="238" max="238" width="10.375" style="6" hidden="1"/>
    <col min="239" max="239" width="10.5" style="6" hidden="1"/>
    <col min="240" max="488" width="8" style="6" hidden="1"/>
    <col min="489" max="489" width="28.125" style="6" hidden="1"/>
    <col min="490" max="490" width="8.125" style="6" hidden="1"/>
    <col min="491" max="491" width="9.125" style="6" hidden="1"/>
    <col min="492" max="492" width="9.75" style="6" hidden="1"/>
    <col min="493" max="493" width="11.125" style="6" hidden="1"/>
    <col min="494" max="494" width="10.375" style="6" hidden="1"/>
    <col min="495" max="495" width="10.5" style="6" hidden="1"/>
    <col min="496" max="744" width="8" style="6" hidden="1"/>
    <col min="745" max="745" width="28.125" style="6" hidden="1"/>
    <col min="746" max="746" width="8.125" style="6" hidden="1"/>
    <col min="747" max="747" width="9.125" style="6" hidden="1"/>
    <col min="748" max="748" width="9.75" style="6" hidden="1"/>
    <col min="749" max="749" width="11.125" style="6" hidden="1"/>
    <col min="750" max="750" width="10.375" style="6" hidden="1"/>
    <col min="751" max="751" width="10.5" style="6" hidden="1"/>
    <col min="752" max="1000" width="8" style="6" hidden="1"/>
    <col min="1001" max="1001" width="28.125" style="6" hidden="1"/>
    <col min="1002" max="1002" width="8.125" style="6" hidden="1"/>
    <col min="1003" max="1003" width="9.125" style="6" hidden="1"/>
    <col min="1004" max="1004" width="9.75" style="6" hidden="1"/>
    <col min="1005" max="1005" width="11.125" style="6" hidden="1"/>
    <col min="1006" max="1006" width="10.375" style="6" hidden="1"/>
    <col min="1007" max="1007" width="10.5" style="6" hidden="1"/>
    <col min="1008" max="1256" width="8" style="6" hidden="1"/>
    <col min="1257" max="1257" width="28.125" style="6" hidden="1"/>
    <col min="1258" max="1258" width="8.125" style="6" hidden="1"/>
    <col min="1259" max="1259" width="9.125" style="6" hidden="1"/>
    <col min="1260" max="1260" width="9.75" style="6" hidden="1"/>
    <col min="1261" max="1261" width="11.125" style="6" hidden="1"/>
    <col min="1262" max="1262" width="10.375" style="6" hidden="1"/>
    <col min="1263" max="1263" width="10.5" style="6" hidden="1"/>
    <col min="1264" max="1512" width="8" style="6" hidden="1"/>
    <col min="1513" max="1513" width="28.125" style="6" hidden="1"/>
    <col min="1514" max="1514" width="8.125" style="6" hidden="1"/>
    <col min="1515" max="1515" width="9.125" style="6" hidden="1"/>
    <col min="1516" max="1516" width="9.75" style="6" hidden="1"/>
    <col min="1517" max="1517" width="11.125" style="6" hidden="1"/>
    <col min="1518" max="1518" width="10.375" style="6" hidden="1"/>
    <col min="1519" max="1519" width="10.5" style="6" hidden="1"/>
    <col min="1520" max="1768" width="8" style="6" hidden="1"/>
    <col min="1769" max="1769" width="28.125" style="6" hidden="1"/>
    <col min="1770" max="1770" width="8.125" style="6" hidden="1"/>
    <col min="1771" max="1771" width="9.125" style="6" hidden="1"/>
    <col min="1772" max="1772" width="9.75" style="6" hidden="1"/>
    <col min="1773" max="1773" width="11.125" style="6" hidden="1"/>
    <col min="1774" max="1774" width="10.375" style="6" hidden="1"/>
    <col min="1775" max="1775" width="10.5" style="6" hidden="1"/>
    <col min="1776" max="2024" width="8" style="6" hidden="1"/>
    <col min="2025" max="2025" width="28.125" style="6" hidden="1"/>
    <col min="2026" max="2026" width="8.125" style="6" hidden="1"/>
    <col min="2027" max="2027" width="9.125" style="6" hidden="1"/>
    <col min="2028" max="2028" width="9.75" style="6" hidden="1"/>
    <col min="2029" max="2029" width="11.125" style="6" hidden="1"/>
    <col min="2030" max="2030" width="10.375" style="6" hidden="1"/>
    <col min="2031" max="2031" width="10.5" style="6" hidden="1"/>
    <col min="2032" max="2280" width="8" style="6" hidden="1"/>
    <col min="2281" max="2281" width="28.125" style="6" hidden="1"/>
    <col min="2282" max="2282" width="8.125" style="6" hidden="1"/>
    <col min="2283" max="2283" width="9.125" style="6" hidden="1"/>
    <col min="2284" max="2284" width="9.75" style="6" hidden="1"/>
    <col min="2285" max="2285" width="11.125" style="6" hidden="1"/>
    <col min="2286" max="2286" width="10.375" style="6" hidden="1"/>
    <col min="2287" max="2287" width="10.5" style="6" hidden="1"/>
    <col min="2288" max="2536" width="8" style="6" hidden="1"/>
    <col min="2537" max="2537" width="28.125" style="6" hidden="1"/>
    <col min="2538" max="2538" width="8.125" style="6" hidden="1"/>
    <col min="2539" max="2539" width="9.125" style="6" hidden="1"/>
    <col min="2540" max="2540" width="9.75" style="6" hidden="1"/>
    <col min="2541" max="2541" width="11.125" style="6" hidden="1"/>
    <col min="2542" max="2542" width="10.375" style="6" hidden="1"/>
    <col min="2543" max="2543" width="10.5" style="6" hidden="1"/>
    <col min="2544" max="2792" width="8" style="6" hidden="1"/>
    <col min="2793" max="2793" width="28.125" style="6" hidden="1"/>
    <col min="2794" max="2794" width="8.125" style="6" hidden="1"/>
    <col min="2795" max="2795" width="9.125" style="6" hidden="1"/>
    <col min="2796" max="2796" width="9.75" style="6" hidden="1"/>
    <col min="2797" max="2797" width="11.125" style="6" hidden="1"/>
    <col min="2798" max="2798" width="10.375" style="6" hidden="1"/>
    <col min="2799" max="2799" width="10.5" style="6" hidden="1"/>
    <col min="2800" max="3048" width="8" style="6" hidden="1"/>
    <col min="3049" max="3049" width="28.125" style="6" hidden="1"/>
    <col min="3050" max="3050" width="8.125" style="6" hidden="1"/>
    <col min="3051" max="3051" width="9.125" style="6" hidden="1"/>
    <col min="3052" max="3052" width="9.75" style="6" hidden="1"/>
    <col min="3053" max="3053" width="11.125" style="6" hidden="1"/>
    <col min="3054" max="3054" width="10.375" style="6" hidden="1"/>
    <col min="3055" max="3055" width="10.5" style="6" hidden="1"/>
    <col min="3056" max="3304" width="8" style="6" hidden="1"/>
    <col min="3305" max="3305" width="28.125" style="6" hidden="1"/>
    <col min="3306" max="3306" width="8.125" style="6" hidden="1"/>
    <col min="3307" max="3307" width="9.125" style="6" hidden="1"/>
    <col min="3308" max="3308" width="9.75" style="6" hidden="1"/>
    <col min="3309" max="3309" width="11.125" style="6" hidden="1"/>
    <col min="3310" max="3310" width="10.375" style="6" hidden="1"/>
    <col min="3311" max="3311" width="10.5" style="6" hidden="1"/>
    <col min="3312" max="3560" width="8" style="6" hidden="1"/>
    <col min="3561" max="3561" width="28.125" style="6" hidden="1"/>
    <col min="3562" max="3562" width="8.125" style="6" hidden="1"/>
    <col min="3563" max="3563" width="9.125" style="6" hidden="1"/>
    <col min="3564" max="3564" width="9.75" style="6" hidden="1"/>
    <col min="3565" max="3565" width="11.125" style="6" hidden="1"/>
    <col min="3566" max="3566" width="10.375" style="6" hidden="1"/>
    <col min="3567" max="3567" width="10.5" style="6" hidden="1"/>
    <col min="3568" max="3816" width="8" style="6" hidden="1"/>
    <col min="3817" max="3817" width="28.125" style="6" hidden="1"/>
    <col min="3818" max="3818" width="8.125" style="6" hidden="1"/>
    <col min="3819" max="3819" width="9.125" style="6" hidden="1"/>
    <col min="3820" max="3820" width="9.75" style="6" hidden="1"/>
    <col min="3821" max="3821" width="11.125" style="6" hidden="1"/>
    <col min="3822" max="3822" width="10.375" style="6" hidden="1"/>
    <col min="3823" max="3823" width="10.5" style="6" hidden="1"/>
    <col min="3824" max="4072" width="8" style="6" hidden="1"/>
    <col min="4073" max="4073" width="28.125" style="6" hidden="1"/>
    <col min="4074" max="4074" width="8.125" style="6" hidden="1"/>
    <col min="4075" max="4075" width="9.125" style="6" hidden="1"/>
    <col min="4076" max="4076" width="9.75" style="6" hidden="1"/>
    <col min="4077" max="4077" width="11.125" style="6" hidden="1"/>
    <col min="4078" max="4078" width="10.375" style="6" hidden="1"/>
    <col min="4079" max="4079" width="10.5" style="6" hidden="1"/>
    <col min="4080" max="4328" width="8" style="6" hidden="1"/>
    <col min="4329" max="4329" width="28.125" style="6" hidden="1"/>
    <col min="4330" max="4330" width="8.125" style="6" hidden="1"/>
    <col min="4331" max="4331" width="9.125" style="6" hidden="1"/>
    <col min="4332" max="4332" width="9.75" style="6" hidden="1"/>
    <col min="4333" max="4333" width="11.125" style="6" hidden="1"/>
    <col min="4334" max="4334" width="10.375" style="6" hidden="1"/>
    <col min="4335" max="4335" width="10.5" style="6" hidden="1"/>
    <col min="4336" max="4584" width="8" style="6" hidden="1"/>
    <col min="4585" max="4585" width="28.125" style="6" hidden="1"/>
    <col min="4586" max="4586" width="8.125" style="6" hidden="1"/>
    <col min="4587" max="4587" width="9.125" style="6" hidden="1"/>
    <col min="4588" max="4588" width="9.75" style="6" hidden="1"/>
    <col min="4589" max="4589" width="11.125" style="6" hidden="1"/>
    <col min="4590" max="4590" width="10.375" style="6" hidden="1"/>
    <col min="4591" max="4591" width="10.5" style="6" hidden="1"/>
    <col min="4592" max="4840" width="8" style="6" hidden="1"/>
    <col min="4841" max="4841" width="28.125" style="6" hidden="1"/>
    <col min="4842" max="4842" width="8.125" style="6" hidden="1"/>
    <col min="4843" max="4843" width="9.125" style="6" hidden="1"/>
    <col min="4844" max="4844" width="9.75" style="6" hidden="1"/>
    <col min="4845" max="4845" width="11.125" style="6" hidden="1"/>
    <col min="4846" max="4846" width="10.375" style="6" hidden="1"/>
    <col min="4847" max="4847" width="10.5" style="6" hidden="1"/>
    <col min="4848" max="5096" width="8" style="6" hidden="1"/>
    <col min="5097" max="5097" width="28.125" style="6" hidden="1"/>
    <col min="5098" max="5098" width="8.125" style="6" hidden="1"/>
    <col min="5099" max="5099" width="9.125" style="6" hidden="1"/>
    <col min="5100" max="5100" width="9.75" style="6" hidden="1"/>
    <col min="5101" max="5101" width="11.125" style="6" hidden="1"/>
    <col min="5102" max="5102" width="10.375" style="6" hidden="1"/>
    <col min="5103" max="5103" width="10.5" style="6" hidden="1"/>
    <col min="5104" max="5352" width="8" style="6" hidden="1"/>
    <col min="5353" max="5353" width="28.125" style="6" hidden="1"/>
    <col min="5354" max="5354" width="8.125" style="6" hidden="1"/>
    <col min="5355" max="5355" width="9.125" style="6" hidden="1"/>
    <col min="5356" max="5356" width="9.75" style="6" hidden="1"/>
    <col min="5357" max="5357" width="11.125" style="6" hidden="1"/>
    <col min="5358" max="5358" width="10.375" style="6" hidden="1"/>
    <col min="5359" max="5359" width="10.5" style="6" hidden="1"/>
    <col min="5360" max="5608" width="8" style="6" hidden="1"/>
    <col min="5609" max="5609" width="28.125" style="6" hidden="1"/>
    <col min="5610" max="5610" width="8.125" style="6" hidden="1"/>
    <col min="5611" max="5611" width="9.125" style="6" hidden="1"/>
    <col min="5612" max="5612" width="9.75" style="6" hidden="1"/>
    <col min="5613" max="5613" width="11.125" style="6" hidden="1"/>
    <col min="5614" max="5614" width="10.375" style="6" hidden="1"/>
    <col min="5615" max="5615" width="10.5" style="6" hidden="1"/>
    <col min="5616" max="5864" width="8" style="6" hidden="1"/>
    <col min="5865" max="5865" width="28.125" style="6" hidden="1"/>
    <col min="5866" max="5866" width="8.125" style="6" hidden="1"/>
    <col min="5867" max="5867" width="9.125" style="6" hidden="1"/>
    <col min="5868" max="5868" width="9.75" style="6" hidden="1"/>
    <col min="5869" max="5869" width="11.125" style="6" hidden="1"/>
    <col min="5870" max="5870" width="10.375" style="6" hidden="1"/>
    <col min="5871" max="5871" width="10.5" style="6" hidden="1"/>
    <col min="5872" max="6120" width="8" style="6" hidden="1"/>
    <col min="6121" max="6121" width="28.125" style="6" hidden="1"/>
    <col min="6122" max="6122" width="8.125" style="6" hidden="1"/>
    <col min="6123" max="6123" width="9.125" style="6" hidden="1"/>
    <col min="6124" max="6124" width="9.75" style="6" hidden="1"/>
    <col min="6125" max="6125" width="11.125" style="6" hidden="1"/>
    <col min="6126" max="6126" width="10.375" style="6" hidden="1"/>
    <col min="6127" max="6127" width="10.5" style="6" hidden="1"/>
    <col min="6128" max="6376" width="8" style="6" hidden="1"/>
    <col min="6377" max="6377" width="28.125" style="6" hidden="1"/>
    <col min="6378" max="6378" width="8.125" style="6" hidden="1"/>
    <col min="6379" max="6379" width="9.125" style="6" hidden="1"/>
    <col min="6380" max="6380" width="9.75" style="6" hidden="1"/>
    <col min="6381" max="6381" width="11.125" style="6" hidden="1"/>
    <col min="6382" max="6382" width="10.375" style="6" hidden="1"/>
    <col min="6383" max="6383" width="10.5" style="6" hidden="1"/>
    <col min="6384" max="6632" width="8" style="6" hidden="1"/>
    <col min="6633" max="6633" width="28.125" style="6" hidden="1"/>
    <col min="6634" max="6634" width="8.125" style="6" hidden="1"/>
    <col min="6635" max="6635" width="9.125" style="6" hidden="1"/>
    <col min="6636" max="6636" width="9.75" style="6" hidden="1"/>
    <col min="6637" max="6637" width="11.125" style="6" hidden="1"/>
    <col min="6638" max="6638" width="10.375" style="6" hidden="1"/>
    <col min="6639" max="6639" width="10.5" style="6" hidden="1"/>
    <col min="6640" max="6888" width="8" style="6" hidden="1"/>
    <col min="6889" max="6889" width="28.125" style="6" hidden="1"/>
    <col min="6890" max="6890" width="8.125" style="6" hidden="1"/>
    <col min="6891" max="6891" width="9.125" style="6" hidden="1"/>
    <col min="6892" max="6892" width="9.75" style="6" hidden="1"/>
    <col min="6893" max="6893" width="11.125" style="6" hidden="1"/>
    <col min="6894" max="6894" width="10.375" style="6" hidden="1"/>
    <col min="6895" max="6895" width="10.5" style="6" hidden="1"/>
    <col min="6896" max="7144" width="8" style="6" hidden="1"/>
    <col min="7145" max="7145" width="28.125" style="6" hidden="1"/>
    <col min="7146" max="7146" width="8.125" style="6" hidden="1"/>
    <col min="7147" max="7147" width="9.125" style="6" hidden="1"/>
    <col min="7148" max="7148" width="9.75" style="6" hidden="1"/>
    <col min="7149" max="7149" width="11.125" style="6" hidden="1"/>
    <col min="7150" max="7150" width="10.375" style="6" hidden="1"/>
    <col min="7151" max="7151" width="10.5" style="6" hidden="1"/>
    <col min="7152" max="7400" width="8" style="6" hidden="1"/>
    <col min="7401" max="7401" width="28.125" style="6" hidden="1"/>
    <col min="7402" max="7402" width="8.125" style="6" hidden="1"/>
    <col min="7403" max="7403" width="9.125" style="6" hidden="1"/>
    <col min="7404" max="7404" width="9.75" style="6" hidden="1"/>
    <col min="7405" max="7405" width="11.125" style="6" hidden="1"/>
    <col min="7406" max="7406" width="10.375" style="6" hidden="1"/>
    <col min="7407" max="7407" width="10.5" style="6" hidden="1"/>
    <col min="7408" max="7656" width="8" style="6" hidden="1"/>
    <col min="7657" max="7657" width="28.125" style="6" hidden="1"/>
    <col min="7658" max="7658" width="8.125" style="6" hidden="1"/>
    <col min="7659" max="7659" width="9.125" style="6" hidden="1"/>
    <col min="7660" max="7660" width="9.75" style="6" hidden="1"/>
    <col min="7661" max="7661" width="11.125" style="6" hidden="1"/>
    <col min="7662" max="7662" width="10.375" style="6" hidden="1"/>
    <col min="7663" max="7663" width="10.5" style="6" hidden="1"/>
    <col min="7664" max="7912" width="8" style="6" hidden="1"/>
    <col min="7913" max="7913" width="28.125" style="6" hidden="1"/>
    <col min="7914" max="7914" width="8.125" style="6" hidden="1"/>
    <col min="7915" max="7915" width="9.125" style="6" hidden="1"/>
    <col min="7916" max="7916" width="9.75" style="6" hidden="1"/>
    <col min="7917" max="7917" width="11.125" style="6" hidden="1"/>
    <col min="7918" max="7918" width="10.375" style="6" hidden="1"/>
    <col min="7919" max="7919" width="10.5" style="6" hidden="1"/>
    <col min="7920" max="8168" width="8" style="6" hidden="1"/>
    <col min="8169" max="8169" width="28.125" style="6" hidden="1"/>
    <col min="8170" max="8170" width="8.125" style="6" hidden="1"/>
    <col min="8171" max="8171" width="9.125" style="6" hidden="1"/>
    <col min="8172" max="8172" width="9.75" style="6" hidden="1"/>
    <col min="8173" max="8173" width="11.125" style="6" hidden="1"/>
    <col min="8174" max="8174" width="10.375" style="6" hidden="1"/>
    <col min="8175" max="8175" width="10.5" style="6" hidden="1"/>
    <col min="8176" max="8424" width="8" style="6" hidden="1"/>
    <col min="8425" max="8425" width="28.125" style="6" hidden="1"/>
    <col min="8426" max="8426" width="8.125" style="6" hidden="1"/>
    <col min="8427" max="8427" width="9.125" style="6" hidden="1"/>
    <col min="8428" max="8428" width="9.75" style="6" hidden="1"/>
    <col min="8429" max="8429" width="11.125" style="6" hidden="1"/>
    <col min="8430" max="8430" width="10.375" style="6" hidden="1"/>
    <col min="8431" max="8431" width="10.5" style="6" hidden="1"/>
    <col min="8432" max="8680" width="8" style="6" hidden="1"/>
    <col min="8681" max="8681" width="28.125" style="6" hidden="1"/>
    <col min="8682" max="8682" width="8.125" style="6" hidden="1"/>
    <col min="8683" max="8683" width="9.125" style="6" hidden="1"/>
    <col min="8684" max="8684" width="9.75" style="6" hidden="1"/>
    <col min="8685" max="8685" width="11.125" style="6" hidden="1"/>
    <col min="8686" max="8686" width="10.375" style="6" hidden="1"/>
    <col min="8687" max="8687" width="10.5" style="6" hidden="1"/>
    <col min="8688" max="8936" width="8" style="6" hidden="1"/>
    <col min="8937" max="8937" width="28.125" style="6" hidden="1"/>
    <col min="8938" max="8938" width="8.125" style="6" hidden="1"/>
    <col min="8939" max="8939" width="9.125" style="6" hidden="1"/>
    <col min="8940" max="8940" width="9.75" style="6" hidden="1"/>
    <col min="8941" max="8941" width="11.125" style="6" hidden="1"/>
    <col min="8942" max="8942" width="10.375" style="6" hidden="1"/>
    <col min="8943" max="8943" width="10.5" style="6" hidden="1"/>
    <col min="8944" max="9192" width="8" style="6" hidden="1"/>
    <col min="9193" max="9193" width="28.125" style="6" hidden="1"/>
    <col min="9194" max="9194" width="8.125" style="6" hidden="1"/>
    <col min="9195" max="9195" width="9.125" style="6" hidden="1"/>
    <col min="9196" max="9196" width="9.75" style="6" hidden="1"/>
    <col min="9197" max="9197" width="11.125" style="6" hidden="1"/>
    <col min="9198" max="9198" width="10.375" style="6" hidden="1"/>
    <col min="9199" max="9199" width="10.5" style="6" hidden="1"/>
    <col min="9200" max="9448" width="8" style="6" hidden="1"/>
    <col min="9449" max="9449" width="28.125" style="6" hidden="1"/>
    <col min="9450" max="9450" width="8.125" style="6" hidden="1"/>
    <col min="9451" max="9451" width="9.125" style="6" hidden="1"/>
    <col min="9452" max="9452" width="9.75" style="6" hidden="1"/>
    <col min="9453" max="9453" width="11.125" style="6" hidden="1"/>
    <col min="9454" max="9454" width="10.375" style="6" hidden="1"/>
    <col min="9455" max="9455" width="10.5" style="6" hidden="1"/>
    <col min="9456" max="9704" width="8" style="6" hidden="1"/>
    <col min="9705" max="9705" width="28.125" style="6" hidden="1"/>
    <col min="9706" max="9706" width="8.125" style="6" hidden="1"/>
    <col min="9707" max="9707" width="9.125" style="6" hidden="1"/>
    <col min="9708" max="9708" width="9.75" style="6" hidden="1"/>
    <col min="9709" max="9709" width="11.125" style="6" hidden="1"/>
    <col min="9710" max="9710" width="10.375" style="6" hidden="1"/>
    <col min="9711" max="9711" width="10.5" style="6" hidden="1"/>
    <col min="9712" max="9960" width="8" style="6" hidden="1"/>
    <col min="9961" max="9961" width="28.125" style="6" hidden="1"/>
    <col min="9962" max="9962" width="8.125" style="6" hidden="1"/>
    <col min="9963" max="9963" width="9.125" style="6" hidden="1"/>
    <col min="9964" max="9964" width="9.75" style="6" hidden="1"/>
    <col min="9965" max="9965" width="11.125" style="6" hidden="1"/>
    <col min="9966" max="9966" width="10.375" style="6" hidden="1"/>
    <col min="9967" max="9967" width="10.5" style="6" hidden="1"/>
    <col min="9968" max="10216" width="8" style="6" hidden="1"/>
    <col min="10217" max="10217" width="28.125" style="6" hidden="1"/>
    <col min="10218" max="10218" width="8.125" style="6" hidden="1"/>
    <col min="10219" max="10219" width="9.125" style="6" hidden="1"/>
    <col min="10220" max="10220" width="9.75" style="6" hidden="1"/>
    <col min="10221" max="10221" width="11.125" style="6" hidden="1"/>
    <col min="10222" max="10222" width="10.375" style="6" hidden="1"/>
    <col min="10223" max="10223" width="10.5" style="6" hidden="1"/>
    <col min="10224" max="10472" width="8" style="6" hidden="1"/>
    <col min="10473" max="10473" width="28.125" style="6" hidden="1"/>
    <col min="10474" max="10474" width="8.125" style="6" hidden="1"/>
    <col min="10475" max="10475" width="9.125" style="6" hidden="1"/>
    <col min="10476" max="10476" width="9.75" style="6" hidden="1"/>
    <col min="10477" max="10477" width="11.125" style="6" hidden="1"/>
    <col min="10478" max="10478" width="10.375" style="6" hidden="1"/>
    <col min="10479" max="10479" width="10.5" style="6" hidden="1"/>
    <col min="10480" max="10728" width="8" style="6" hidden="1"/>
    <col min="10729" max="10729" width="28.125" style="6" hidden="1"/>
    <col min="10730" max="10730" width="8.125" style="6" hidden="1"/>
    <col min="10731" max="10731" width="9.125" style="6" hidden="1"/>
    <col min="10732" max="10732" width="9.75" style="6" hidden="1"/>
    <col min="10733" max="10733" width="11.125" style="6" hidden="1"/>
    <col min="10734" max="10734" width="10.375" style="6" hidden="1"/>
    <col min="10735" max="10735" width="10.5" style="6" hidden="1"/>
    <col min="10736" max="10984" width="8" style="6" hidden="1"/>
    <col min="10985" max="10985" width="28.125" style="6" hidden="1"/>
    <col min="10986" max="10986" width="8.125" style="6" hidden="1"/>
    <col min="10987" max="10987" width="9.125" style="6" hidden="1"/>
    <col min="10988" max="10988" width="9.75" style="6" hidden="1"/>
    <col min="10989" max="10989" width="11.125" style="6" hidden="1"/>
    <col min="10990" max="10990" width="10.375" style="6" hidden="1"/>
    <col min="10991" max="10991" width="10.5" style="6" hidden="1"/>
    <col min="10992" max="11240" width="8" style="6" hidden="1"/>
    <col min="11241" max="11241" width="28.125" style="6" hidden="1"/>
    <col min="11242" max="11242" width="8.125" style="6" hidden="1"/>
    <col min="11243" max="11243" width="9.125" style="6" hidden="1"/>
    <col min="11244" max="11244" width="9.75" style="6" hidden="1"/>
    <col min="11245" max="11245" width="11.125" style="6" hidden="1"/>
    <col min="11246" max="11246" width="10.375" style="6" hidden="1"/>
    <col min="11247" max="11247" width="10.5" style="6" hidden="1"/>
    <col min="11248" max="11496" width="8" style="6" hidden="1"/>
    <col min="11497" max="11497" width="28.125" style="6" hidden="1"/>
    <col min="11498" max="11498" width="8.125" style="6" hidden="1"/>
    <col min="11499" max="11499" width="9.125" style="6" hidden="1"/>
    <col min="11500" max="11500" width="9.75" style="6" hidden="1"/>
    <col min="11501" max="11501" width="11.125" style="6" hidden="1"/>
    <col min="11502" max="11502" width="10.375" style="6" hidden="1"/>
    <col min="11503" max="11503" width="10.5" style="6" hidden="1"/>
    <col min="11504" max="11752" width="8" style="6" hidden="1"/>
    <col min="11753" max="11753" width="28.125" style="6" hidden="1"/>
    <col min="11754" max="11754" width="8.125" style="6" hidden="1"/>
    <col min="11755" max="11755" width="9.125" style="6" hidden="1"/>
    <col min="11756" max="11756" width="9.75" style="6" hidden="1"/>
    <col min="11757" max="11757" width="11.125" style="6" hidden="1"/>
    <col min="11758" max="11758" width="10.375" style="6" hidden="1"/>
    <col min="11759" max="11759" width="10.5" style="6" hidden="1"/>
    <col min="11760" max="12008" width="8" style="6" hidden="1"/>
    <col min="12009" max="12009" width="28.125" style="6" hidden="1"/>
    <col min="12010" max="12010" width="8.125" style="6" hidden="1"/>
    <col min="12011" max="12011" width="9.125" style="6" hidden="1"/>
    <col min="12012" max="12012" width="9.75" style="6" hidden="1"/>
    <col min="12013" max="12013" width="11.125" style="6" hidden="1"/>
    <col min="12014" max="12014" width="10.375" style="6" hidden="1"/>
    <col min="12015" max="12015" width="10.5" style="6" hidden="1"/>
    <col min="12016" max="12264" width="8" style="6" hidden="1"/>
    <col min="12265" max="12265" width="28.125" style="6" hidden="1"/>
    <col min="12266" max="12266" width="8.125" style="6" hidden="1"/>
    <col min="12267" max="12267" width="9.125" style="6" hidden="1"/>
    <col min="12268" max="12268" width="9.75" style="6" hidden="1"/>
    <col min="12269" max="12269" width="11.125" style="6" hidden="1"/>
    <col min="12270" max="12270" width="10.375" style="6" hidden="1"/>
    <col min="12271" max="12271" width="10.5" style="6" hidden="1"/>
    <col min="12272" max="12520" width="8" style="6" hidden="1"/>
    <col min="12521" max="12521" width="28.125" style="6" hidden="1"/>
    <col min="12522" max="12522" width="8.125" style="6" hidden="1"/>
    <col min="12523" max="12523" width="9.125" style="6" hidden="1"/>
    <col min="12524" max="12524" width="9.75" style="6" hidden="1"/>
    <col min="12525" max="12525" width="11.125" style="6" hidden="1"/>
    <col min="12526" max="12526" width="10.375" style="6" hidden="1"/>
    <col min="12527" max="12527" width="10.5" style="6" hidden="1"/>
    <col min="12528" max="12776" width="8" style="6" hidden="1"/>
    <col min="12777" max="12777" width="28.125" style="6" hidden="1"/>
    <col min="12778" max="12778" width="8.125" style="6" hidden="1"/>
    <col min="12779" max="12779" width="9.125" style="6" hidden="1"/>
    <col min="12780" max="12780" width="9.75" style="6" hidden="1"/>
    <col min="12781" max="12781" width="11.125" style="6" hidden="1"/>
    <col min="12782" max="12782" width="10.375" style="6" hidden="1"/>
    <col min="12783" max="12783" width="10.5" style="6" hidden="1"/>
    <col min="12784" max="13032" width="8" style="6" hidden="1"/>
    <col min="13033" max="13033" width="28.125" style="6" hidden="1"/>
    <col min="13034" max="13034" width="8.125" style="6" hidden="1"/>
    <col min="13035" max="13035" width="9.125" style="6" hidden="1"/>
    <col min="13036" max="13036" width="9.75" style="6" hidden="1"/>
    <col min="13037" max="13037" width="11.125" style="6" hidden="1"/>
    <col min="13038" max="13038" width="10.375" style="6" hidden="1"/>
    <col min="13039" max="13039" width="10.5" style="6" hidden="1"/>
    <col min="13040" max="13288" width="8" style="6" hidden="1"/>
    <col min="13289" max="13289" width="28.125" style="6" hidden="1"/>
    <col min="13290" max="13290" width="8.125" style="6" hidden="1"/>
    <col min="13291" max="13291" width="9.125" style="6" hidden="1"/>
    <col min="13292" max="13292" width="9.75" style="6" hidden="1"/>
    <col min="13293" max="13293" width="11.125" style="6" hidden="1"/>
    <col min="13294" max="13294" width="10.375" style="6" hidden="1"/>
    <col min="13295" max="13295" width="10.5" style="6" hidden="1"/>
    <col min="13296" max="13544" width="8" style="6" hidden="1"/>
    <col min="13545" max="13545" width="28.125" style="6" hidden="1"/>
    <col min="13546" max="13546" width="8.125" style="6" hidden="1"/>
    <col min="13547" max="13547" width="9.125" style="6" hidden="1"/>
    <col min="13548" max="13548" width="9.75" style="6" hidden="1"/>
    <col min="13549" max="13549" width="11.125" style="6" hidden="1"/>
    <col min="13550" max="13550" width="10.375" style="6" hidden="1"/>
    <col min="13551" max="13551" width="10.5" style="6" hidden="1"/>
    <col min="13552" max="13800" width="8" style="6" hidden="1"/>
    <col min="13801" max="13801" width="28.125" style="6" hidden="1"/>
    <col min="13802" max="13802" width="8.125" style="6" hidden="1"/>
    <col min="13803" max="13803" width="9.125" style="6" hidden="1"/>
    <col min="13804" max="13804" width="9.75" style="6" hidden="1"/>
    <col min="13805" max="13805" width="11.125" style="6" hidden="1"/>
    <col min="13806" max="13806" width="10.375" style="6" hidden="1"/>
    <col min="13807" max="13807" width="10.5" style="6" hidden="1"/>
    <col min="13808" max="14056" width="8" style="6" hidden="1"/>
    <col min="14057" max="14057" width="28.125" style="6" hidden="1"/>
    <col min="14058" max="14058" width="8.125" style="6" hidden="1"/>
    <col min="14059" max="14059" width="9.125" style="6" hidden="1"/>
    <col min="14060" max="14060" width="9.75" style="6" hidden="1"/>
    <col min="14061" max="14061" width="11.125" style="6" hidden="1"/>
    <col min="14062" max="14062" width="10.375" style="6" hidden="1"/>
    <col min="14063" max="14063" width="10.5" style="6" hidden="1"/>
    <col min="14064" max="14312" width="8" style="6" hidden="1"/>
    <col min="14313" max="14313" width="28.125" style="6" hidden="1"/>
    <col min="14314" max="14314" width="8.125" style="6" hidden="1"/>
    <col min="14315" max="14315" width="9.125" style="6" hidden="1"/>
    <col min="14316" max="14316" width="9.75" style="6" hidden="1"/>
    <col min="14317" max="14317" width="11.125" style="6" hidden="1"/>
    <col min="14318" max="14318" width="10.375" style="6" hidden="1"/>
    <col min="14319" max="14319" width="10.5" style="6" hidden="1"/>
    <col min="14320" max="14568" width="8" style="6" hidden="1"/>
    <col min="14569" max="14569" width="28.125" style="6" hidden="1"/>
    <col min="14570" max="14570" width="8.125" style="6" hidden="1"/>
    <col min="14571" max="14571" width="9.125" style="6" hidden="1"/>
    <col min="14572" max="14572" width="9.75" style="6" hidden="1"/>
    <col min="14573" max="14573" width="11.125" style="6" hidden="1"/>
    <col min="14574" max="14574" width="10.375" style="6" hidden="1"/>
    <col min="14575" max="14575" width="10.5" style="6" hidden="1"/>
    <col min="14576" max="14824" width="8" style="6" hidden="1"/>
    <col min="14825" max="14825" width="28.125" style="6" hidden="1"/>
    <col min="14826" max="14826" width="8.125" style="6" hidden="1"/>
    <col min="14827" max="14827" width="9.125" style="6" hidden="1"/>
    <col min="14828" max="14828" width="9.75" style="6" hidden="1"/>
    <col min="14829" max="14829" width="11.125" style="6" hidden="1"/>
    <col min="14830" max="14830" width="10.375" style="6" hidden="1"/>
    <col min="14831" max="14831" width="10.5" style="6" hidden="1"/>
    <col min="14832" max="15080" width="8" style="6" hidden="1"/>
    <col min="15081" max="15081" width="28.125" style="6" hidden="1"/>
    <col min="15082" max="15082" width="8.125" style="6" hidden="1"/>
    <col min="15083" max="15083" width="9.125" style="6" hidden="1"/>
    <col min="15084" max="15084" width="9.75" style="6" hidden="1"/>
    <col min="15085" max="15085" width="11.125" style="6" hidden="1"/>
    <col min="15086" max="15086" width="10.375" style="6" hidden="1"/>
    <col min="15087" max="15087" width="10.5" style="6" hidden="1"/>
    <col min="15088" max="15336" width="8" style="6" hidden="1"/>
    <col min="15337" max="15337" width="28.125" style="6" hidden="1"/>
    <col min="15338" max="15338" width="8.125" style="6" hidden="1"/>
    <col min="15339" max="15339" width="9.125" style="6" hidden="1"/>
    <col min="15340" max="15340" width="9.75" style="6" hidden="1"/>
    <col min="15341" max="15341" width="11.125" style="6" hidden="1"/>
    <col min="15342" max="15342" width="10.375" style="6" hidden="1"/>
    <col min="15343" max="15343" width="10.5" style="6" hidden="1"/>
    <col min="15344" max="15592" width="8" style="6" hidden="1"/>
    <col min="15593" max="15593" width="28.125" style="6" hidden="1"/>
    <col min="15594" max="15594" width="8.125" style="6" hidden="1"/>
    <col min="15595" max="15595" width="9.125" style="6" hidden="1"/>
    <col min="15596" max="15596" width="9.75" style="6" hidden="1"/>
    <col min="15597" max="15597" width="11.125" style="6" hidden="1"/>
    <col min="15598" max="15598" width="10.375" style="6" hidden="1"/>
    <col min="15599" max="15599" width="10.5" style="6" hidden="1"/>
    <col min="15600" max="15848" width="8" style="6" hidden="1"/>
    <col min="15849" max="15849" width="28.125" style="6" hidden="1"/>
    <col min="15850" max="15850" width="8.125" style="6" hidden="1"/>
    <col min="15851" max="15851" width="9.125" style="6" hidden="1"/>
    <col min="15852" max="15852" width="9.75" style="6" hidden="1"/>
    <col min="15853" max="15853" width="11.125" style="6" hidden="1"/>
    <col min="15854" max="15854" width="10.375" style="6" hidden="1"/>
    <col min="15855" max="15855" width="10.5" style="6" hidden="1"/>
    <col min="15856" max="16104" width="8" style="6" hidden="1"/>
    <col min="16105" max="16105" width="28.125" style="6" hidden="1"/>
    <col min="16106" max="16106" width="8.125" style="6" hidden="1"/>
    <col min="16107" max="16107" width="9.125" style="6" hidden="1"/>
    <col min="16108" max="16108" width="9.75" style="6" hidden="1"/>
    <col min="16109" max="16109" width="11.125" style="6" hidden="1"/>
    <col min="16110" max="16110" width="10.375" style="6" hidden="1"/>
    <col min="16111" max="16111" width="10.5" style="6" hidden="1"/>
    <col min="16112" max="16384" width="9" style="6" hidden="1"/>
  </cols>
  <sheetData>
    <row r="1" spans="1:17" ht="21.75" thickBot="1">
      <c r="A1" s="69"/>
      <c r="B1" s="175" t="s">
        <v>105</v>
      </c>
      <c r="C1" s="176"/>
      <c r="D1" s="176"/>
      <c r="E1" s="176"/>
      <c r="F1" s="176"/>
      <c r="G1" s="176"/>
      <c r="H1" s="176"/>
      <c r="I1" s="176"/>
      <c r="J1" s="176"/>
      <c r="K1" s="176"/>
      <c r="L1" s="176"/>
      <c r="M1" s="176"/>
      <c r="N1" s="176"/>
      <c r="O1" s="176"/>
      <c r="P1" s="192"/>
      <c r="Q1" s="74"/>
    </row>
    <row r="2" spans="1:17" ht="15.95" customHeight="1">
      <c r="A2" s="69"/>
      <c r="B2" s="202"/>
      <c r="C2" s="202"/>
      <c r="D2" s="106"/>
      <c r="E2" s="106"/>
      <c r="F2" s="106"/>
      <c r="G2" s="106"/>
      <c r="H2" s="106"/>
      <c r="I2" s="162" t="s">
        <v>98</v>
      </c>
      <c r="J2" s="106"/>
      <c r="K2" s="106"/>
      <c r="L2" s="106"/>
      <c r="M2" s="106"/>
      <c r="N2" s="106"/>
      <c r="O2" s="106"/>
      <c r="P2" s="106"/>
      <c r="Q2" s="74"/>
    </row>
    <row r="3" spans="1:17" ht="15.95" customHeight="1">
      <c r="A3" s="69"/>
      <c r="B3" s="107"/>
      <c r="C3" s="108"/>
      <c r="D3" s="108"/>
      <c r="E3" s="108"/>
      <c r="F3" s="201" t="s">
        <v>55</v>
      </c>
      <c r="G3" s="201"/>
      <c r="H3" s="69"/>
      <c r="I3" s="201" t="s">
        <v>56</v>
      </c>
      <c r="J3" s="201"/>
      <c r="K3" s="70"/>
      <c r="L3" s="201" t="s">
        <v>95</v>
      </c>
      <c r="M3" s="201"/>
      <c r="N3" s="70"/>
      <c r="O3" s="201" t="s">
        <v>94</v>
      </c>
      <c r="P3" s="201"/>
      <c r="Q3" s="70"/>
    </row>
    <row r="4" spans="1:17" ht="15.95" customHeight="1">
      <c r="A4" s="69"/>
      <c r="B4" s="29" t="s">
        <v>58</v>
      </c>
      <c r="C4" s="109" t="s">
        <v>23</v>
      </c>
      <c r="D4" s="110" t="s">
        <v>92</v>
      </c>
      <c r="E4" s="53"/>
      <c r="F4" s="110" t="s">
        <v>57</v>
      </c>
      <c r="G4" s="110" t="s">
        <v>93</v>
      </c>
      <c r="H4" s="106"/>
      <c r="I4" s="110" t="s">
        <v>57</v>
      </c>
      <c r="J4" s="110" t="s">
        <v>93</v>
      </c>
      <c r="K4" s="53"/>
      <c r="L4" s="110" t="s">
        <v>57</v>
      </c>
      <c r="M4" s="110" t="s">
        <v>93</v>
      </c>
      <c r="N4" s="53"/>
      <c r="O4" s="110" t="s">
        <v>57</v>
      </c>
      <c r="P4" s="110" t="s">
        <v>93</v>
      </c>
      <c r="Q4" s="69"/>
    </row>
    <row r="5" spans="1:17" ht="15.95" customHeight="1">
      <c r="A5" s="69"/>
      <c r="B5" s="111" t="s">
        <v>59</v>
      </c>
      <c r="C5" s="69" t="s">
        <v>79</v>
      </c>
      <c r="D5" s="112">
        <f>Inputs!E4</f>
        <v>125</v>
      </c>
      <c r="E5" s="113"/>
      <c r="F5" s="73">
        <v>0</v>
      </c>
      <c r="G5" s="83">
        <f>F5*$D$5</f>
        <v>0</v>
      </c>
      <c r="H5" s="106"/>
      <c r="I5" s="73">
        <v>0</v>
      </c>
      <c r="J5" s="83">
        <f>I5*$D5</f>
        <v>0</v>
      </c>
      <c r="K5" s="71"/>
      <c r="L5" s="73">
        <v>3</v>
      </c>
      <c r="M5" s="83">
        <f>L5*$D5</f>
        <v>375</v>
      </c>
      <c r="N5" s="71"/>
      <c r="O5" s="73">
        <v>4</v>
      </c>
      <c r="P5" s="83">
        <f>O5*$D5</f>
        <v>500</v>
      </c>
      <c r="Q5" s="69"/>
    </row>
    <row r="6" spans="1:17" ht="15.95" customHeight="1">
      <c r="A6" s="69"/>
      <c r="B6" s="111" t="s">
        <v>60</v>
      </c>
      <c r="C6" s="69" t="s">
        <v>79</v>
      </c>
      <c r="D6" s="112">
        <f>Inputs!E4</f>
        <v>125</v>
      </c>
      <c r="E6" s="113"/>
      <c r="F6" s="73">
        <v>0</v>
      </c>
      <c r="G6" s="83">
        <f t="shared" ref="G6:G7" si="0">F6*$D$5</f>
        <v>0</v>
      </c>
      <c r="H6" s="106"/>
      <c r="I6" s="73">
        <v>0</v>
      </c>
      <c r="J6" s="83">
        <f t="shared" ref="J6:J7" si="1">I6*$D6</f>
        <v>0</v>
      </c>
      <c r="K6" s="71"/>
      <c r="L6" s="73">
        <v>0</v>
      </c>
      <c r="M6" s="83">
        <f t="shared" ref="M6:M7" si="2">L6*$D6</f>
        <v>0</v>
      </c>
      <c r="N6" s="71"/>
      <c r="O6" s="73">
        <v>0</v>
      </c>
      <c r="P6" s="83">
        <f t="shared" ref="P6:P7" si="3">O6*$D6</f>
        <v>0</v>
      </c>
      <c r="Q6" s="69"/>
    </row>
    <row r="7" spans="1:17" ht="15.95" customHeight="1">
      <c r="A7" s="69"/>
      <c r="B7" s="111" t="s">
        <v>61</v>
      </c>
      <c r="C7" s="69" t="s">
        <v>160</v>
      </c>
      <c r="D7" s="112">
        <f>Inputs!E5</f>
        <v>0.7</v>
      </c>
      <c r="E7" s="113"/>
      <c r="F7" s="73">
        <v>0</v>
      </c>
      <c r="G7" s="84">
        <f t="shared" si="0"/>
        <v>0</v>
      </c>
      <c r="H7" s="106"/>
      <c r="I7" s="73">
        <v>0</v>
      </c>
      <c r="J7" s="84">
        <f t="shared" si="1"/>
        <v>0</v>
      </c>
      <c r="K7" s="71"/>
      <c r="L7" s="73">
        <v>35</v>
      </c>
      <c r="M7" s="84">
        <f t="shared" si="2"/>
        <v>24.5</v>
      </c>
      <c r="N7" s="71"/>
      <c r="O7" s="73">
        <v>70</v>
      </c>
      <c r="P7" s="84">
        <f t="shared" si="3"/>
        <v>49</v>
      </c>
      <c r="Q7" s="69"/>
    </row>
    <row r="8" spans="1:17" ht="15.95" customHeight="1">
      <c r="A8" s="69"/>
      <c r="B8" s="114" t="s">
        <v>62</v>
      </c>
      <c r="C8" s="115"/>
      <c r="D8" s="113"/>
      <c r="E8" s="113"/>
      <c r="F8" s="106"/>
      <c r="G8" s="85">
        <f>SUM(G5:G7)</f>
        <v>0</v>
      </c>
      <c r="H8" s="106"/>
      <c r="I8" s="106"/>
      <c r="J8" s="85">
        <f>SUM(J5:J7)</f>
        <v>0</v>
      </c>
      <c r="K8" s="71"/>
      <c r="L8" s="71"/>
      <c r="M8" s="85">
        <f>SUM(M5:M7)</f>
        <v>399.5</v>
      </c>
      <c r="N8" s="71"/>
      <c r="O8" s="71"/>
      <c r="P8" s="85">
        <f>SUM(P5:P7)</f>
        <v>549</v>
      </c>
      <c r="Q8" s="69"/>
    </row>
    <row r="9" spans="1:17" ht="15.95" customHeight="1">
      <c r="A9" s="69"/>
      <c r="B9" s="116"/>
      <c r="C9" s="115"/>
      <c r="D9" s="116"/>
      <c r="E9" s="116"/>
      <c r="F9" s="116"/>
      <c r="G9" s="72"/>
      <c r="H9" s="69"/>
      <c r="I9" s="69"/>
      <c r="J9" s="69"/>
      <c r="K9" s="69"/>
      <c r="L9" s="69"/>
      <c r="M9" s="69"/>
      <c r="N9" s="69"/>
      <c r="O9" s="69"/>
      <c r="P9" s="69"/>
      <c r="Q9" s="69"/>
    </row>
    <row r="10" spans="1:17" ht="15.95" customHeight="1">
      <c r="A10" s="69"/>
      <c r="B10" s="117" t="s">
        <v>63</v>
      </c>
      <c r="C10" s="109" t="s">
        <v>23</v>
      </c>
      <c r="D10" s="110" t="s">
        <v>92</v>
      </c>
      <c r="E10" s="118"/>
      <c r="F10" s="110" t="s">
        <v>57</v>
      </c>
      <c r="G10" s="110" t="s">
        <v>93</v>
      </c>
      <c r="H10" s="69"/>
      <c r="I10" s="110" t="s">
        <v>57</v>
      </c>
      <c r="J10" s="110" t="s">
        <v>93</v>
      </c>
      <c r="K10" s="53"/>
      <c r="L10" s="110" t="s">
        <v>57</v>
      </c>
      <c r="M10" s="110" t="s">
        <v>93</v>
      </c>
      <c r="N10" s="53"/>
      <c r="O10" s="110" t="s">
        <v>57</v>
      </c>
      <c r="P10" s="110" t="s">
        <v>93</v>
      </c>
      <c r="Q10" s="69"/>
    </row>
    <row r="11" spans="1:17" ht="15.95" customHeight="1">
      <c r="A11" s="69"/>
      <c r="B11" s="119" t="s">
        <v>64</v>
      </c>
      <c r="C11" s="115"/>
      <c r="D11" s="113"/>
      <c r="E11" s="120"/>
      <c r="F11" s="106"/>
      <c r="G11" s="83">
        <f>F12*$D$12+F13*$D$13+F14*$D$14+F15*$D$15</f>
        <v>0</v>
      </c>
      <c r="H11" s="106"/>
      <c r="I11" s="106"/>
      <c r="J11" s="83">
        <f>I12*$D$12+I13*$D$13+I14*$D$14+I15*$D$15</f>
        <v>213.3</v>
      </c>
      <c r="K11" s="106"/>
      <c r="L11" s="106"/>
      <c r="M11" s="94">
        <f>L12*$D$12+L13*$D$13+L14*$D$14+L15*$D$15</f>
        <v>0</v>
      </c>
      <c r="N11" s="106"/>
      <c r="O11" s="106"/>
      <c r="P11" s="94">
        <f>O12*$D$12+O13*$D$13+O14*$D$14+O15*$D$15</f>
        <v>0</v>
      </c>
      <c r="Q11" s="69"/>
    </row>
    <row r="12" spans="1:17" ht="15.95" customHeight="1">
      <c r="A12" s="69"/>
      <c r="B12" s="153" t="s">
        <v>29</v>
      </c>
      <c r="C12" s="115" t="str">
        <f>VLOOKUP(B12,Inputs!$C$6:$E$12,2,FALSE)</f>
        <v xml:space="preserve">PLS lb. </v>
      </c>
      <c r="D12" s="112">
        <f>VLOOKUP(B12,Inputs!$C$4:$E$32,3,FALSE)</f>
        <v>18.05</v>
      </c>
      <c r="E12" s="120"/>
      <c r="F12" s="73">
        <v>0</v>
      </c>
      <c r="G12" s="83"/>
      <c r="H12" s="106"/>
      <c r="I12" s="73">
        <v>6</v>
      </c>
      <c r="J12" s="121"/>
      <c r="K12" s="106"/>
      <c r="L12" s="73">
        <v>0</v>
      </c>
      <c r="M12" s="112"/>
      <c r="N12" s="106"/>
      <c r="O12" s="73">
        <v>0</v>
      </c>
      <c r="P12" s="112"/>
      <c r="Q12" s="69"/>
    </row>
    <row r="13" spans="1:17" ht="15.95" customHeight="1">
      <c r="A13" s="69"/>
      <c r="B13" s="154" t="s">
        <v>31</v>
      </c>
      <c r="C13" s="115" t="str">
        <f>VLOOKUP(B13,Inputs!$C$6:$E$12,2,FALSE)</f>
        <v xml:space="preserve">PLS lb. </v>
      </c>
      <c r="D13" s="112">
        <f>VLOOKUP(B13,Inputs!$C$4:$E$32,3,FALSE)</f>
        <v>17.5</v>
      </c>
      <c r="E13" s="120"/>
      <c r="F13" s="73">
        <v>0</v>
      </c>
      <c r="G13" s="83"/>
      <c r="H13" s="106"/>
      <c r="I13" s="73">
        <v>6</v>
      </c>
      <c r="J13" s="121"/>
      <c r="K13" s="106"/>
      <c r="L13" s="73">
        <v>0</v>
      </c>
      <c r="M13" s="112"/>
      <c r="N13" s="106"/>
      <c r="O13" s="73">
        <v>0</v>
      </c>
      <c r="P13" s="112"/>
      <c r="Q13" s="69"/>
    </row>
    <row r="14" spans="1:17" ht="15.95" customHeight="1">
      <c r="A14" s="69"/>
      <c r="B14" s="154" t="s">
        <v>35</v>
      </c>
      <c r="C14" s="115" t="str">
        <f>VLOOKUP(B14,Inputs!$C$6:$E$12,2,FALSE)</f>
        <v xml:space="preserve">PLS lb. </v>
      </c>
      <c r="D14" s="112">
        <f>VLOOKUP(B14,Inputs!$C$4:$E$32,3,FALSE)</f>
        <v>0</v>
      </c>
      <c r="E14" s="120"/>
      <c r="F14" s="73">
        <v>0</v>
      </c>
      <c r="G14" s="121"/>
      <c r="H14" s="106"/>
      <c r="I14" s="73">
        <v>0</v>
      </c>
      <c r="J14" s="121"/>
      <c r="K14" s="106"/>
      <c r="L14" s="73">
        <v>0</v>
      </c>
      <c r="M14" s="112"/>
      <c r="N14" s="106"/>
      <c r="O14" s="73">
        <v>0</v>
      </c>
      <c r="P14" s="112"/>
      <c r="Q14" s="69"/>
    </row>
    <row r="15" spans="1:17" ht="15.95" customHeight="1">
      <c r="A15" s="69"/>
      <c r="B15" s="154" t="s">
        <v>35</v>
      </c>
      <c r="C15" s="115" t="str">
        <f>VLOOKUP(B15,Inputs!$C$6:$E$12,2,FALSE)</f>
        <v xml:space="preserve">PLS lb. </v>
      </c>
      <c r="D15" s="112">
        <f>VLOOKUP(B15,Inputs!$C$4:$E$32,3,FALSE)</f>
        <v>0</v>
      </c>
      <c r="E15" s="120"/>
      <c r="F15" s="73">
        <v>0</v>
      </c>
      <c r="G15" s="121"/>
      <c r="H15" s="106"/>
      <c r="I15" s="73">
        <v>0</v>
      </c>
      <c r="J15" s="121"/>
      <c r="K15" s="106"/>
      <c r="L15" s="73">
        <v>0</v>
      </c>
      <c r="M15" s="112"/>
      <c r="N15" s="106"/>
      <c r="O15" s="73">
        <v>0</v>
      </c>
      <c r="P15" s="112"/>
      <c r="Q15" s="69"/>
    </row>
    <row r="16" spans="1:17" ht="15.95" customHeight="1">
      <c r="A16" s="69"/>
      <c r="B16" s="106" t="s">
        <v>65</v>
      </c>
      <c r="C16" s="115"/>
      <c r="D16" s="112"/>
      <c r="E16" s="120"/>
      <c r="F16" s="106"/>
      <c r="G16" s="83">
        <f>SUMPRODUCT(F17:F21,D17:D21)</f>
        <v>99.5</v>
      </c>
      <c r="H16" s="106"/>
      <c r="I16" s="106"/>
      <c r="J16" s="83">
        <f>SUMPRODUCT(I17:I21,D17:D21)</f>
        <v>0</v>
      </c>
      <c r="K16" s="106"/>
      <c r="L16" s="106"/>
      <c r="M16" s="94">
        <f>SUMPRODUCT(L17:L21,D17:D21)</f>
        <v>45.43</v>
      </c>
      <c r="N16" s="106"/>
      <c r="O16" s="106"/>
      <c r="P16" s="94">
        <f>SUMPRODUCT(O17:O21,D17:D21)</f>
        <v>75.03</v>
      </c>
      <c r="Q16" s="69"/>
    </row>
    <row r="17" spans="1:17" ht="15.95" customHeight="1">
      <c r="A17" s="69"/>
      <c r="B17" s="122" t="s">
        <v>37</v>
      </c>
      <c r="C17" s="115" t="s">
        <v>83</v>
      </c>
      <c r="D17" s="112">
        <f>Inputs!E13</f>
        <v>0.7</v>
      </c>
      <c r="E17" s="120"/>
      <c r="F17" s="73">
        <v>0</v>
      </c>
      <c r="G17" s="121"/>
      <c r="H17" s="106"/>
      <c r="I17" s="73">
        <v>0</v>
      </c>
      <c r="J17" s="121"/>
      <c r="K17" s="106"/>
      <c r="L17" s="73">
        <v>30</v>
      </c>
      <c r="M17" s="112"/>
      <c r="N17" s="106"/>
      <c r="O17" s="73">
        <v>60</v>
      </c>
      <c r="P17" s="112"/>
    </row>
    <row r="18" spans="1:17" ht="15.95" customHeight="1">
      <c r="A18" s="69"/>
      <c r="B18" s="122" t="s">
        <v>116</v>
      </c>
      <c r="C18" s="115" t="s">
        <v>96</v>
      </c>
      <c r="D18" s="112">
        <f>Inputs!E14</f>
        <v>0.73</v>
      </c>
      <c r="E18" s="120"/>
      <c r="F18" s="73">
        <v>30</v>
      </c>
      <c r="G18" s="121"/>
      <c r="H18" s="106"/>
      <c r="I18" s="73">
        <v>0</v>
      </c>
      <c r="J18" s="121"/>
      <c r="K18" s="106"/>
      <c r="L18" s="152">
        <f>ROUNDUP(((L5+L6)*Inputs!$O$4+(L7/Inputs!$S$14*Inputs!$S$15*Inputs!$O$4)),0)</f>
        <v>7</v>
      </c>
      <c r="M18" s="112"/>
      <c r="N18" s="123"/>
      <c r="O18" s="152">
        <f>ROUNDUP(((O5+O6)*Inputs!$O$4+(O7/Inputs!$S$14*Inputs!$S$15*Inputs!$O$4)),0)</f>
        <v>9</v>
      </c>
      <c r="P18" s="112"/>
      <c r="Q18" s="69"/>
    </row>
    <row r="19" spans="1:17" ht="15.95" customHeight="1">
      <c r="A19" s="69"/>
      <c r="B19" s="122" t="s">
        <v>117</v>
      </c>
      <c r="C19" s="115" t="s">
        <v>97</v>
      </c>
      <c r="D19" s="112">
        <f>Inputs!E15</f>
        <v>0.42</v>
      </c>
      <c r="E19" s="120"/>
      <c r="F19" s="73">
        <v>30</v>
      </c>
      <c r="G19" s="121"/>
      <c r="H19" s="106"/>
      <c r="I19" s="73">
        <v>0</v>
      </c>
      <c r="J19" s="121"/>
      <c r="K19" s="106"/>
      <c r="L19" s="152">
        <f>ROUNDUP(((L5+L6)*Inputs!$O$5+(L7/Inputs!$S$14*Inputs!$S$15*Inputs!$O$5)),0)</f>
        <v>46</v>
      </c>
      <c r="M19" s="112"/>
      <c r="N19" s="123"/>
      <c r="O19" s="152">
        <f>ROUNDUP(((O5+O6)*Inputs!$O$5+(O7/Inputs!$S$14*Inputs!$S$15*Inputs!$O$5)),0)</f>
        <v>63</v>
      </c>
      <c r="P19" s="112"/>
      <c r="Q19" s="69"/>
    </row>
    <row r="20" spans="1:17" ht="15.95" customHeight="1">
      <c r="A20" s="69"/>
      <c r="B20" s="122" t="s">
        <v>66</v>
      </c>
      <c r="C20" s="115" t="s">
        <v>86</v>
      </c>
      <c r="D20" s="112">
        <f>Inputs!E16</f>
        <v>35</v>
      </c>
      <c r="E20" s="120"/>
      <c r="F20" s="73">
        <v>1</v>
      </c>
      <c r="G20" s="121"/>
      <c r="H20" s="106"/>
      <c r="I20" s="73">
        <v>0</v>
      </c>
      <c r="J20" s="121"/>
      <c r="K20" s="106"/>
      <c r="L20" s="73">
        <v>0</v>
      </c>
      <c r="M20" s="112"/>
      <c r="N20" s="106"/>
      <c r="O20" s="73">
        <v>0</v>
      </c>
      <c r="P20" s="112"/>
      <c r="Q20" s="69"/>
    </row>
    <row r="21" spans="1:17" ht="15.95" customHeight="1">
      <c r="A21" s="69"/>
      <c r="B21" s="122" t="s">
        <v>40</v>
      </c>
      <c r="C21" s="115" t="s">
        <v>87</v>
      </c>
      <c r="D21" s="112">
        <f>Inputs!E17</f>
        <v>30</v>
      </c>
      <c r="E21" s="120"/>
      <c r="F21" s="73">
        <v>1</v>
      </c>
      <c r="G21" s="121"/>
      <c r="H21" s="106"/>
      <c r="I21" s="73">
        <v>0</v>
      </c>
      <c r="J21" s="121"/>
      <c r="K21" s="106"/>
      <c r="L21" s="73">
        <v>0</v>
      </c>
      <c r="M21" s="112"/>
      <c r="N21" s="106"/>
      <c r="O21" s="73">
        <v>0</v>
      </c>
      <c r="P21" s="112"/>
      <c r="Q21" s="69"/>
    </row>
    <row r="22" spans="1:17" ht="15.95" customHeight="1">
      <c r="B22" s="106" t="s">
        <v>67</v>
      </c>
      <c r="C22" s="115"/>
      <c r="D22" s="112"/>
      <c r="E22" s="124"/>
      <c r="F22" s="151"/>
      <c r="G22" s="83">
        <f>SUMPRODUCT(D23:D25,F23:F25)</f>
        <v>15.36</v>
      </c>
      <c r="H22" s="106"/>
      <c r="I22" s="119"/>
      <c r="J22" s="83">
        <f>SUMPRODUCT(D23:D25,I23:I25)</f>
        <v>7.5</v>
      </c>
      <c r="K22" s="106"/>
      <c r="L22" s="119"/>
      <c r="M22" s="94">
        <f>SUMPRODUCT(D23:D25,L23:L25)</f>
        <v>0</v>
      </c>
      <c r="N22" s="106"/>
      <c r="O22" s="119"/>
      <c r="P22" s="94">
        <f>SUMPRODUCT(D23:D25,O23:O25)</f>
        <v>0</v>
      </c>
    </row>
    <row r="23" spans="1:17" ht="15.95" customHeight="1">
      <c r="A23" s="69"/>
      <c r="B23" s="153" t="s">
        <v>42</v>
      </c>
      <c r="C23" s="115" t="s">
        <v>99</v>
      </c>
      <c r="D23" s="112">
        <f>VLOOKUP(B23,Inputs!$C$4:$E$31,3,FALSE)</f>
        <v>0.24</v>
      </c>
      <c r="E23" s="120"/>
      <c r="F23" s="73">
        <v>64</v>
      </c>
      <c r="G23" s="83"/>
      <c r="H23" s="106"/>
      <c r="I23" s="73">
        <v>0</v>
      </c>
      <c r="J23" s="121"/>
      <c r="K23" s="106"/>
      <c r="L23" s="73">
        <v>0</v>
      </c>
      <c r="M23" s="112"/>
      <c r="N23" s="106"/>
      <c r="O23" s="73">
        <v>0</v>
      </c>
      <c r="P23" s="112"/>
      <c r="Q23" s="69"/>
    </row>
    <row r="24" spans="1:17" ht="15.95" customHeight="1">
      <c r="A24" s="69"/>
      <c r="B24" s="153" t="s">
        <v>43</v>
      </c>
      <c r="C24" s="115" t="s">
        <v>99</v>
      </c>
      <c r="D24" s="112">
        <f>VLOOKUP(B24,Inputs!$C$4:$E$31,3,FALSE)</f>
        <v>1.25</v>
      </c>
      <c r="E24" s="120"/>
      <c r="F24" s="73">
        <v>0</v>
      </c>
      <c r="G24" s="83"/>
      <c r="H24" s="106"/>
      <c r="I24" s="73">
        <v>6</v>
      </c>
      <c r="J24" s="121"/>
      <c r="K24" s="106"/>
      <c r="L24" s="73">
        <v>0</v>
      </c>
      <c r="M24" s="112"/>
      <c r="N24" s="106"/>
      <c r="O24" s="73">
        <v>0</v>
      </c>
      <c r="P24" s="112"/>
      <c r="Q24" s="69"/>
    </row>
    <row r="25" spans="1:17" ht="15.95" customHeight="1">
      <c r="A25" s="69"/>
      <c r="B25" s="153" t="s">
        <v>35</v>
      </c>
      <c r="C25" s="115" t="s">
        <v>99</v>
      </c>
      <c r="D25" s="112">
        <f>VLOOKUP(B25,Inputs!$C$4:$E$32,3,FALSE)</f>
        <v>0</v>
      </c>
      <c r="E25" s="120"/>
      <c r="F25" s="73">
        <v>0</v>
      </c>
      <c r="G25" s="83"/>
      <c r="H25" s="106"/>
      <c r="I25" s="73">
        <v>0</v>
      </c>
      <c r="J25" s="121"/>
      <c r="K25" s="106"/>
      <c r="L25" s="73">
        <v>0</v>
      </c>
      <c r="M25" s="112"/>
      <c r="N25" s="106"/>
      <c r="O25" s="73">
        <v>0</v>
      </c>
      <c r="P25" s="112"/>
      <c r="Q25" s="69"/>
    </row>
    <row r="26" spans="1:17" ht="15.95" customHeight="1">
      <c r="A26" s="69"/>
      <c r="B26" s="111" t="s">
        <v>68</v>
      </c>
      <c r="C26" s="125"/>
      <c r="D26" s="126"/>
      <c r="E26" s="127"/>
      <c r="F26" s="128"/>
      <c r="G26" s="83">
        <f>SUMPRODUCT(F27:F32,$D$27:$D$32)</f>
        <v>15.84</v>
      </c>
      <c r="H26" s="106"/>
      <c r="I26" s="106"/>
      <c r="J26" s="83">
        <f>SUMPRODUCT(I27:I32,$D$27:$D$32)</f>
        <v>47.03</v>
      </c>
      <c r="K26" s="106"/>
      <c r="L26" s="106"/>
      <c r="M26" s="94">
        <f>SUMPRODUCT(L27:L32,$D$27:$D$32)</f>
        <v>152.30230769230769</v>
      </c>
      <c r="N26" s="106"/>
      <c r="O26" s="106"/>
      <c r="P26" s="94">
        <f>SUMPRODUCT(O27:O32,$D$27:$D$32)</f>
        <v>200.53307692307695</v>
      </c>
    </row>
    <row r="27" spans="1:17" ht="15.95" customHeight="1">
      <c r="A27" s="69"/>
      <c r="B27" s="111" t="s">
        <v>106</v>
      </c>
      <c r="C27" s="115" t="s">
        <v>100</v>
      </c>
      <c r="D27" s="112">
        <f>Inputs!E23</f>
        <v>7.61</v>
      </c>
      <c r="E27" s="120"/>
      <c r="F27" s="73">
        <v>1</v>
      </c>
      <c r="G27" s="83"/>
      <c r="H27" s="106"/>
      <c r="I27" s="73">
        <v>0</v>
      </c>
      <c r="J27" s="121"/>
      <c r="K27" s="106"/>
      <c r="L27" s="73">
        <v>1</v>
      </c>
      <c r="M27" s="112"/>
      <c r="N27" s="106"/>
      <c r="O27" s="73">
        <v>1</v>
      </c>
      <c r="P27" s="112"/>
      <c r="Q27" s="69"/>
    </row>
    <row r="28" spans="1:17" ht="15.95" customHeight="1">
      <c r="A28" s="69"/>
      <c r="B28" s="111" t="s">
        <v>107</v>
      </c>
      <c r="C28" s="115" t="s">
        <v>100</v>
      </c>
      <c r="D28" s="112">
        <f>Inputs!E22</f>
        <v>8.23</v>
      </c>
      <c r="E28" s="120"/>
      <c r="F28" s="73">
        <v>1</v>
      </c>
      <c r="G28" s="83"/>
      <c r="H28" s="106"/>
      <c r="I28" s="73">
        <v>1</v>
      </c>
      <c r="J28" s="121"/>
      <c r="K28" s="106"/>
      <c r="L28" s="73">
        <v>0</v>
      </c>
      <c r="M28" s="112"/>
      <c r="N28" s="106"/>
      <c r="O28" s="73">
        <v>0</v>
      </c>
      <c r="P28" s="112"/>
      <c r="Q28" s="69"/>
    </row>
    <row r="29" spans="1:17" ht="15.95" customHeight="1">
      <c r="A29" s="69"/>
      <c r="B29" s="111" t="s">
        <v>108</v>
      </c>
      <c r="C29" s="115" t="s">
        <v>100</v>
      </c>
      <c r="D29" s="112">
        <f>Inputs!E24</f>
        <v>22.05</v>
      </c>
      <c r="E29" s="120"/>
      <c r="F29" s="73">
        <v>0</v>
      </c>
      <c r="G29" s="83"/>
      <c r="H29" s="106"/>
      <c r="I29" s="73">
        <v>1</v>
      </c>
      <c r="J29" s="121"/>
      <c r="K29" s="106"/>
      <c r="L29" s="73">
        <v>0</v>
      </c>
      <c r="M29" s="112"/>
      <c r="N29" s="106"/>
      <c r="O29" s="73">
        <v>0</v>
      </c>
      <c r="P29" s="112"/>
      <c r="Q29" s="69"/>
    </row>
    <row r="30" spans="1:17" ht="15.95" customHeight="1">
      <c r="B30" s="111" t="s">
        <v>109</v>
      </c>
      <c r="C30" s="115" t="s">
        <v>90</v>
      </c>
      <c r="D30" s="112">
        <f>Inputs!E25</f>
        <v>31.35</v>
      </c>
      <c r="E30" s="120"/>
      <c r="F30" s="129">
        <f>(F5+F6)*2000/Inputs!$E$26</f>
        <v>0</v>
      </c>
      <c r="G30" s="130"/>
      <c r="H30" s="131"/>
      <c r="I30" s="129">
        <f>(I5+I6)*2000/Inputs!$E$26</f>
        <v>0</v>
      </c>
      <c r="J30" s="121"/>
      <c r="K30" s="131"/>
      <c r="L30" s="129">
        <f>(L5+L6)*2000/Inputs!$E$26</f>
        <v>4.615384615384615</v>
      </c>
      <c r="M30" s="112"/>
      <c r="N30" s="131"/>
      <c r="O30" s="129">
        <f>(O5+O6)*2000/Inputs!$E$26</f>
        <v>6.1538461538461542</v>
      </c>
      <c r="P30" s="112"/>
      <c r="Q30" s="69"/>
    </row>
    <row r="31" spans="1:17" ht="15.95" customHeight="1">
      <c r="A31" s="69"/>
      <c r="B31" s="132" t="s">
        <v>110</v>
      </c>
      <c r="C31" s="115" t="s">
        <v>100</v>
      </c>
      <c r="D31" s="112">
        <f>Inputs!$E$21</f>
        <v>16.75</v>
      </c>
      <c r="E31" s="120"/>
      <c r="F31" s="73">
        <v>0</v>
      </c>
      <c r="G31" s="86"/>
      <c r="H31" s="106"/>
      <c r="I31" s="73">
        <v>1</v>
      </c>
      <c r="J31" s="121"/>
      <c r="K31" s="106"/>
      <c r="L31" s="73">
        <v>0</v>
      </c>
      <c r="M31" s="112"/>
      <c r="N31" s="106"/>
      <c r="O31" s="73">
        <v>0</v>
      </c>
      <c r="P31" s="112"/>
      <c r="Q31" s="69"/>
    </row>
    <row r="32" spans="1:17" ht="15.95" customHeight="1">
      <c r="A32" s="69"/>
      <c r="B32" s="111" t="s">
        <v>111</v>
      </c>
      <c r="C32" s="115" t="s">
        <v>100</v>
      </c>
      <c r="D32" s="112">
        <f>Inputs!E27</f>
        <v>30</v>
      </c>
      <c r="E32" s="120"/>
      <c r="F32" s="73">
        <v>0</v>
      </c>
      <c r="G32" s="83"/>
      <c r="H32" s="106"/>
      <c r="I32" s="73">
        <v>0</v>
      </c>
      <c r="J32" s="121"/>
      <c r="K32" s="106"/>
      <c r="L32" s="73">
        <v>0</v>
      </c>
      <c r="M32" s="112"/>
      <c r="N32" s="106"/>
      <c r="O32" s="73">
        <v>0</v>
      </c>
      <c r="P32" s="112"/>
      <c r="Q32" s="69"/>
    </row>
    <row r="33" spans="1:17" ht="15.95" customHeight="1">
      <c r="A33" s="69"/>
      <c r="B33" s="111" t="s">
        <v>69</v>
      </c>
      <c r="C33" s="115" t="s">
        <v>91</v>
      </c>
      <c r="D33" s="112">
        <f>Inputs!E28</f>
        <v>22</v>
      </c>
      <c r="E33" s="120"/>
      <c r="F33" s="73">
        <v>0</v>
      </c>
      <c r="G33" s="83">
        <f>F33*$D$33</f>
        <v>0</v>
      </c>
      <c r="H33" s="106"/>
      <c r="I33" s="73">
        <v>0.5</v>
      </c>
      <c r="J33" s="83">
        <f>I33*$D$33</f>
        <v>11</v>
      </c>
      <c r="K33" s="106"/>
      <c r="L33" s="73">
        <v>0</v>
      </c>
      <c r="M33" s="94">
        <f>L33*$D$33</f>
        <v>0</v>
      </c>
      <c r="N33" s="106"/>
      <c r="O33" s="73">
        <v>0</v>
      </c>
      <c r="P33" s="94">
        <f>O33*$D$33</f>
        <v>0</v>
      </c>
      <c r="Q33" s="69"/>
    </row>
    <row r="34" spans="1:17" ht="15.95" customHeight="1">
      <c r="A34" s="69"/>
      <c r="B34" s="111" t="s">
        <v>70</v>
      </c>
      <c r="C34" s="115" t="s">
        <v>89</v>
      </c>
      <c r="D34" s="133">
        <f>Inputs!E29</f>
        <v>0</v>
      </c>
      <c r="E34" s="120"/>
      <c r="F34" s="106"/>
      <c r="G34" s="83">
        <f>D34</f>
        <v>0</v>
      </c>
      <c r="H34" s="106"/>
      <c r="I34" s="119"/>
      <c r="J34" s="83">
        <f>D34</f>
        <v>0</v>
      </c>
      <c r="K34" s="106"/>
      <c r="L34" s="119"/>
      <c r="M34" s="94">
        <f>D34</f>
        <v>0</v>
      </c>
      <c r="N34" s="106"/>
      <c r="O34" s="119"/>
      <c r="P34" s="94">
        <f>D34</f>
        <v>0</v>
      </c>
      <c r="Q34" s="69"/>
    </row>
    <row r="35" spans="1:17" ht="15.95" customHeight="1">
      <c r="A35" s="69"/>
      <c r="B35" s="111" t="s">
        <v>71</v>
      </c>
      <c r="C35" s="115" t="s">
        <v>101</v>
      </c>
      <c r="D35" s="100">
        <f>Inputs!E30</f>
        <v>7.2499999999999995E-2</v>
      </c>
      <c r="E35" s="76"/>
      <c r="F35" s="82">
        <f>SUM(G11:G34)/2</f>
        <v>65.349999999999994</v>
      </c>
      <c r="G35" s="87">
        <f>F35*$D$35</f>
        <v>4.7378749999999989</v>
      </c>
      <c r="H35" s="106"/>
      <c r="I35" s="82">
        <f>SUM(J11:J34)/2</f>
        <v>139.41500000000002</v>
      </c>
      <c r="J35" s="87">
        <f>I35*$D$35</f>
        <v>10.107587500000001</v>
      </c>
      <c r="K35" s="106"/>
      <c r="L35" s="82">
        <f>SUM(M11:M34)/2</f>
        <v>98.86615384615385</v>
      </c>
      <c r="M35" s="95">
        <f>L35*$D$35</f>
        <v>7.1677961538461537</v>
      </c>
      <c r="N35" s="106"/>
      <c r="O35" s="82">
        <f>SUM(P11:P34)/2</f>
        <v>137.78153846153847</v>
      </c>
      <c r="P35" s="95">
        <f>O35*$D$35</f>
        <v>9.9891615384615395</v>
      </c>
      <c r="Q35" s="69"/>
    </row>
    <row r="36" spans="1:17" ht="15.95" customHeight="1">
      <c r="A36" s="69"/>
      <c r="B36" s="114" t="s">
        <v>72</v>
      </c>
      <c r="C36" s="115"/>
      <c r="D36" s="115"/>
      <c r="E36" s="115"/>
      <c r="F36" s="106"/>
      <c r="G36" s="85">
        <f>SUM(G11:G35)</f>
        <v>135.43787499999999</v>
      </c>
      <c r="H36" s="106"/>
      <c r="I36" s="106"/>
      <c r="J36" s="85">
        <f>SUM(J11:J35)</f>
        <v>288.93758750000006</v>
      </c>
      <c r="K36" s="106"/>
      <c r="L36" s="106"/>
      <c r="M36" s="96">
        <f>SUM(M11:M35)</f>
        <v>204.90010384615385</v>
      </c>
      <c r="N36" s="106"/>
      <c r="O36" s="106"/>
      <c r="P36" s="96">
        <f>SUM(P11:P35)</f>
        <v>285.55223846153848</v>
      </c>
      <c r="Q36" s="69"/>
    </row>
    <row r="37" spans="1:17" ht="15.95" customHeight="1">
      <c r="A37" s="69"/>
      <c r="B37" s="134"/>
      <c r="C37" s="115"/>
      <c r="D37" s="115"/>
      <c r="E37" s="115"/>
      <c r="F37" s="75"/>
      <c r="G37" s="88"/>
      <c r="H37" s="106"/>
      <c r="I37" s="106"/>
      <c r="J37" s="121"/>
      <c r="K37" s="106"/>
      <c r="L37" s="106"/>
      <c r="M37" s="112"/>
      <c r="N37" s="106"/>
      <c r="O37" s="106"/>
      <c r="P37" s="112"/>
      <c r="Q37" s="69"/>
    </row>
    <row r="38" spans="1:17" ht="15.95" customHeight="1">
      <c r="A38" s="69"/>
      <c r="B38" s="135" t="s">
        <v>73</v>
      </c>
      <c r="C38" s="106"/>
      <c r="D38" s="112"/>
      <c r="E38" s="106"/>
      <c r="F38" s="75"/>
      <c r="G38" s="88"/>
      <c r="H38" s="106"/>
      <c r="I38" s="106"/>
      <c r="J38" s="121"/>
      <c r="K38" s="106"/>
      <c r="L38" s="106"/>
      <c r="M38" s="112"/>
      <c r="N38" s="106"/>
      <c r="O38" s="106"/>
      <c r="P38" s="112"/>
      <c r="Q38" s="69"/>
    </row>
    <row r="39" spans="1:17" ht="15.95" customHeight="1">
      <c r="A39" s="69"/>
      <c r="B39" s="111" t="s">
        <v>74</v>
      </c>
      <c r="C39" s="115" t="s">
        <v>89</v>
      </c>
      <c r="D39" s="133"/>
      <c r="E39" s="106"/>
      <c r="F39" s="75"/>
      <c r="G39" s="89">
        <v>5</v>
      </c>
      <c r="H39" s="106"/>
      <c r="I39" s="106"/>
      <c r="J39" s="89">
        <v>20</v>
      </c>
      <c r="K39" s="106"/>
      <c r="L39" s="106"/>
      <c r="M39" s="89">
        <v>20</v>
      </c>
      <c r="N39" s="106"/>
      <c r="O39" s="106"/>
      <c r="P39" s="89">
        <v>20</v>
      </c>
      <c r="Q39" s="69"/>
    </row>
    <row r="40" spans="1:17" ht="15.95" customHeight="1">
      <c r="A40" s="69"/>
      <c r="B40" s="111" t="s">
        <v>75</v>
      </c>
      <c r="C40" s="115" t="s">
        <v>89</v>
      </c>
      <c r="D40" s="112"/>
      <c r="E40" s="106"/>
      <c r="F40" s="75"/>
      <c r="G40" s="89">
        <v>0</v>
      </c>
      <c r="H40" s="106"/>
      <c r="I40" s="106"/>
      <c r="J40" s="89">
        <v>0</v>
      </c>
      <c r="K40" s="106"/>
      <c r="L40" s="106"/>
      <c r="M40" s="89">
        <v>0</v>
      </c>
      <c r="N40" s="106"/>
      <c r="O40" s="106"/>
      <c r="P40" s="89">
        <v>0</v>
      </c>
      <c r="Q40" s="69"/>
    </row>
    <row r="41" spans="1:17" ht="15.95" customHeight="1">
      <c r="A41" s="69"/>
      <c r="B41" s="111" t="s">
        <v>76</v>
      </c>
      <c r="C41" s="115" t="s">
        <v>89</v>
      </c>
      <c r="D41" s="112"/>
      <c r="E41" s="106"/>
      <c r="F41" s="75"/>
      <c r="G41" s="89">
        <v>0</v>
      </c>
      <c r="H41" s="106"/>
      <c r="I41" s="106"/>
      <c r="J41" s="89">
        <v>0</v>
      </c>
      <c r="K41" s="106"/>
      <c r="L41" s="106"/>
      <c r="M41" s="89">
        <v>0</v>
      </c>
      <c r="N41" s="106"/>
      <c r="O41" s="106"/>
      <c r="P41" s="89">
        <v>0</v>
      </c>
      <c r="Q41" s="69"/>
    </row>
    <row r="42" spans="1:17" ht="15.95" customHeight="1">
      <c r="A42" s="69"/>
      <c r="B42" s="111" t="s">
        <v>123</v>
      </c>
      <c r="C42" s="115" t="s">
        <v>89</v>
      </c>
      <c r="D42" s="112">
        <f>Inputs!E31</f>
        <v>45</v>
      </c>
      <c r="E42" s="106"/>
      <c r="F42" s="75"/>
      <c r="G42" s="90">
        <f>Inputs!E31/4</f>
        <v>11.25</v>
      </c>
      <c r="H42" s="106"/>
      <c r="I42" s="106"/>
      <c r="J42" s="87">
        <f>D42</f>
        <v>45</v>
      </c>
      <c r="K42" s="106"/>
      <c r="L42" s="106"/>
      <c r="M42" s="90">
        <f>D42</f>
        <v>45</v>
      </c>
      <c r="N42" s="106"/>
      <c r="O42" s="106"/>
      <c r="P42" s="87">
        <f>D42</f>
        <v>45</v>
      </c>
      <c r="Q42" s="69"/>
    </row>
    <row r="43" spans="1:17" ht="15.95" customHeight="1">
      <c r="A43" s="69"/>
      <c r="B43" s="114" t="s">
        <v>77</v>
      </c>
      <c r="C43" s="106"/>
      <c r="D43" s="112"/>
      <c r="E43" s="106"/>
      <c r="F43" s="75"/>
      <c r="G43" s="88">
        <f>SUM(G39:G42)</f>
        <v>16.25</v>
      </c>
      <c r="H43" s="106"/>
      <c r="I43" s="106"/>
      <c r="J43" s="88">
        <f>SUM(J39:J42)</f>
        <v>65</v>
      </c>
      <c r="K43" s="106"/>
      <c r="L43" s="106"/>
      <c r="M43" s="88">
        <f>SUM(M39:M42)</f>
        <v>65</v>
      </c>
      <c r="N43" s="106"/>
      <c r="O43" s="106"/>
      <c r="P43" s="88">
        <f>SUM(P39:P42)</f>
        <v>65</v>
      </c>
      <c r="Q43" s="69"/>
    </row>
    <row r="44" spans="1:17" ht="15.95" customHeight="1">
      <c r="A44" s="69"/>
      <c r="B44" s="136"/>
      <c r="C44" s="115"/>
      <c r="D44" s="115"/>
      <c r="E44" s="115"/>
      <c r="F44" s="76"/>
      <c r="G44" s="91"/>
      <c r="H44" s="77"/>
      <c r="I44" s="77"/>
      <c r="J44" s="93"/>
      <c r="K44" s="77"/>
      <c r="L44" s="77"/>
      <c r="M44" s="99"/>
      <c r="N44" s="77"/>
      <c r="O44" s="77"/>
      <c r="P44" s="99"/>
      <c r="Q44" s="77"/>
    </row>
    <row r="45" spans="1:17" ht="15.95" customHeight="1">
      <c r="A45" s="69"/>
      <c r="B45" s="114" t="s">
        <v>104</v>
      </c>
      <c r="C45" s="115"/>
      <c r="D45" s="115"/>
      <c r="E45" s="115"/>
      <c r="F45" s="76"/>
      <c r="G45" s="88">
        <f>G43+G36</f>
        <v>151.68787499999999</v>
      </c>
      <c r="H45" s="77"/>
      <c r="I45" s="77"/>
      <c r="J45" s="88">
        <f>J43+J36</f>
        <v>353.93758750000006</v>
      </c>
      <c r="K45" s="77"/>
      <c r="L45" s="77"/>
      <c r="M45" s="88">
        <f>M43+M36</f>
        <v>269.90010384615385</v>
      </c>
      <c r="N45" s="77"/>
      <c r="O45" s="77"/>
      <c r="P45" s="88">
        <f>P43+P36</f>
        <v>350.55223846153848</v>
      </c>
      <c r="Q45" s="77"/>
    </row>
    <row r="46" spans="1:17" ht="15.95" customHeight="1">
      <c r="A46" s="69"/>
      <c r="B46" s="137"/>
      <c r="C46" s="138"/>
      <c r="D46" s="138"/>
      <c r="E46" s="138"/>
      <c r="F46" s="80"/>
      <c r="G46" s="139"/>
      <c r="H46" s="140"/>
      <c r="I46" s="140"/>
      <c r="J46" s="141"/>
      <c r="K46" s="140"/>
      <c r="L46" s="140"/>
      <c r="M46" s="142"/>
      <c r="N46" s="140"/>
      <c r="O46" s="140"/>
      <c r="P46" s="142"/>
      <c r="Q46" s="78"/>
    </row>
    <row r="47" spans="1:17" ht="15.95" customHeight="1">
      <c r="A47" s="69"/>
      <c r="B47" s="160" t="s">
        <v>102</v>
      </c>
      <c r="C47" s="156"/>
      <c r="D47" s="156"/>
      <c r="E47" s="156"/>
      <c r="F47" s="156"/>
      <c r="G47" s="157">
        <f>G8-G36</f>
        <v>-135.43787499999999</v>
      </c>
      <c r="H47" s="156"/>
      <c r="I47" s="156"/>
      <c r="J47" s="157">
        <f>J8-J36</f>
        <v>-288.93758750000006</v>
      </c>
      <c r="K47" s="156"/>
      <c r="L47" s="156"/>
      <c r="M47" s="158">
        <f>M8-M36</f>
        <v>194.59989615384615</v>
      </c>
      <c r="N47" s="156"/>
      <c r="O47" s="156"/>
      <c r="P47" s="158">
        <f>P8-P36</f>
        <v>263.44776153846152</v>
      </c>
      <c r="Q47" s="69"/>
    </row>
    <row r="48" spans="1:17" ht="15.95" customHeight="1">
      <c r="A48" s="69"/>
      <c r="B48" s="144" t="s">
        <v>103</v>
      </c>
      <c r="C48" s="145"/>
      <c r="D48" s="145"/>
      <c r="E48" s="145"/>
      <c r="F48" s="145"/>
      <c r="G48" s="92">
        <f>G8-G45</f>
        <v>-151.68787499999999</v>
      </c>
      <c r="H48" s="145"/>
      <c r="I48" s="145"/>
      <c r="J48" s="92">
        <f>J8-J45</f>
        <v>-353.93758750000006</v>
      </c>
      <c r="K48" s="145"/>
      <c r="L48" s="145"/>
      <c r="M48" s="159">
        <f>M8-M45</f>
        <v>129.59989615384615</v>
      </c>
      <c r="N48" s="145"/>
      <c r="O48" s="145"/>
      <c r="P48" s="159">
        <f>P8-P45</f>
        <v>198.44776153846152</v>
      </c>
      <c r="Q48" s="69"/>
    </row>
    <row r="49" spans="1:17" ht="15.95" customHeight="1">
      <c r="A49" s="69"/>
      <c r="B49" s="144"/>
      <c r="C49" s="145"/>
      <c r="D49" s="145"/>
      <c r="E49" s="145"/>
      <c r="F49" s="145"/>
      <c r="G49" s="92"/>
      <c r="H49" s="145"/>
      <c r="I49" s="145"/>
      <c r="J49" s="145"/>
      <c r="K49" s="145"/>
      <c r="L49" s="145"/>
      <c r="M49" s="145"/>
      <c r="N49" s="145"/>
      <c r="O49" s="145"/>
      <c r="P49" s="145"/>
      <c r="Q49" s="69"/>
    </row>
    <row r="50" spans="1:17" ht="15.95" customHeight="1">
      <c r="A50" s="69"/>
      <c r="B50" s="143"/>
      <c r="C50" s="106"/>
      <c r="D50" s="106"/>
      <c r="E50" s="106"/>
      <c r="F50" s="106"/>
      <c r="G50" s="79"/>
      <c r="H50" s="106"/>
      <c r="I50" s="106"/>
      <c r="J50" s="146" t="s">
        <v>181</v>
      </c>
      <c r="K50" s="106"/>
      <c r="L50" s="106"/>
      <c r="M50" s="112">
        <f>M45/(L5+L6+(L7*Inputs!S13/0.85)/2000)</f>
        <v>71.552464177537871</v>
      </c>
      <c r="N50" s="106"/>
      <c r="O50" s="106"/>
      <c r="P50" s="112">
        <f>P45/(O5+O6+O7*(Inputs!S13/0.85)/2000)</f>
        <v>63.229581473168743</v>
      </c>
      <c r="Q50" s="69"/>
    </row>
    <row r="51" spans="1:17" ht="15.95" customHeight="1">
      <c r="A51" s="69"/>
      <c r="B51" s="147"/>
      <c r="C51" s="147"/>
      <c r="D51" s="147"/>
      <c r="E51" s="147"/>
      <c r="F51" s="147"/>
      <c r="G51" s="147"/>
      <c r="H51" s="147"/>
      <c r="I51" s="147"/>
      <c r="J51" s="148" t="s">
        <v>183</v>
      </c>
      <c r="K51" s="147"/>
      <c r="L51" s="147"/>
      <c r="M51" s="149">
        <f>M48/(L5+L6+L7*(Inputs!S13/0.85)/2000)</f>
        <v>34.357867206477728</v>
      </c>
      <c r="N51" s="147"/>
      <c r="O51" s="147"/>
      <c r="P51" s="149">
        <f>P48/(O5+O6+O7*(Inputs!S13/0.85)/2000)</f>
        <v>35.794291205876348</v>
      </c>
    </row>
    <row r="52" spans="1:17" ht="15.95" customHeight="1">
      <c r="A52" s="69"/>
      <c r="B52" s="150" t="s">
        <v>78</v>
      </c>
      <c r="C52" s="69"/>
      <c r="D52" s="69"/>
      <c r="E52" s="69"/>
      <c r="F52" s="69"/>
      <c r="G52" s="69"/>
      <c r="H52" s="69"/>
      <c r="I52" s="69"/>
      <c r="J52" s="69"/>
      <c r="K52" s="69"/>
      <c r="L52" s="69"/>
      <c r="M52" s="69"/>
      <c r="N52" s="69"/>
      <c r="O52" s="69"/>
      <c r="P52" s="69"/>
      <c r="Q52" s="69"/>
    </row>
    <row r="53" spans="1:17" ht="15.95" customHeight="1">
      <c r="A53" s="69"/>
      <c r="B53" s="62" t="s">
        <v>180</v>
      </c>
      <c r="C53" s="69"/>
      <c r="D53" s="69"/>
      <c r="E53" s="69"/>
      <c r="F53" s="69"/>
      <c r="G53" s="69"/>
      <c r="H53" s="69"/>
      <c r="I53" s="69"/>
      <c r="J53" s="69"/>
      <c r="K53" s="69"/>
      <c r="L53" s="69"/>
      <c r="M53" s="69"/>
      <c r="N53" s="69"/>
      <c r="O53" s="69"/>
      <c r="P53" s="69"/>
      <c r="Q53" s="69"/>
    </row>
    <row r="54" spans="1:17" ht="15.95" customHeight="1">
      <c r="A54" s="69"/>
      <c r="B54" s="69" t="s">
        <v>119</v>
      </c>
      <c r="C54" s="69"/>
      <c r="D54" s="69"/>
      <c r="E54" s="69"/>
      <c r="F54" s="69"/>
      <c r="G54" s="69"/>
      <c r="H54" s="69"/>
      <c r="I54" s="69"/>
      <c r="J54" s="69"/>
      <c r="K54" s="69"/>
      <c r="L54" s="69"/>
      <c r="M54" s="69"/>
      <c r="N54" s="69"/>
      <c r="O54" s="69"/>
      <c r="P54" s="69"/>
      <c r="Q54" s="69"/>
    </row>
    <row r="55" spans="1:17" ht="8.25" customHeight="1">
      <c r="A55" s="69"/>
      <c r="B55" s="69"/>
      <c r="C55" s="69"/>
      <c r="D55" s="69"/>
      <c r="E55" s="69"/>
      <c r="F55" s="69"/>
      <c r="G55" s="69"/>
      <c r="H55" s="69"/>
      <c r="I55" s="69"/>
      <c r="J55" s="69"/>
      <c r="K55" s="69"/>
      <c r="L55" s="69"/>
      <c r="M55" s="69"/>
      <c r="N55" s="69"/>
      <c r="O55" s="69"/>
      <c r="P55" s="69"/>
      <c r="Q55" s="69"/>
    </row>
    <row r="56" spans="1:17" ht="41.25" customHeight="1">
      <c r="A56" s="69"/>
      <c r="B56" s="200" t="s">
        <v>120</v>
      </c>
      <c r="C56" s="200"/>
      <c r="D56" s="200"/>
      <c r="E56" s="200"/>
      <c r="F56" s="200"/>
      <c r="G56" s="200"/>
      <c r="H56" s="200"/>
      <c r="I56" s="200"/>
      <c r="J56" s="200"/>
      <c r="K56" s="200"/>
      <c r="L56" s="200"/>
      <c r="M56" s="200"/>
      <c r="N56" s="200"/>
      <c r="O56" s="200"/>
      <c r="P56" s="200"/>
      <c r="Q56" s="69"/>
    </row>
    <row r="57" spans="1:17" ht="42" customHeight="1">
      <c r="A57" s="69"/>
      <c r="B57" s="200" t="s">
        <v>124</v>
      </c>
      <c r="C57" s="200"/>
      <c r="D57" s="200"/>
      <c r="E57" s="200"/>
      <c r="F57" s="200"/>
      <c r="G57" s="200"/>
      <c r="H57" s="200"/>
      <c r="I57" s="200"/>
      <c r="J57" s="200"/>
      <c r="K57" s="200"/>
      <c r="L57" s="200"/>
      <c r="M57" s="200"/>
      <c r="N57" s="200"/>
      <c r="O57" s="200"/>
      <c r="P57" s="200"/>
      <c r="Q57" s="69"/>
    </row>
    <row r="58" spans="1:17" ht="27.75" customHeight="1">
      <c r="A58" s="69"/>
      <c r="B58" s="200" t="s">
        <v>121</v>
      </c>
      <c r="C58" s="200"/>
      <c r="D58" s="200"/>
      <c r="E58" s="200"/>
      <c r="F58" s="200"/>
      <c r="G58" s="200"/>
      <c r="H58" s="200"/>
      <c r="I58" s="200"/>
      <c r="J58" s="200"/>
      <c r="K58" s="200"/>
      <c r="L58" s="200"/>
      <c r="M58" s="200"/>
      <c r="N58" s="200"/>
      <c r="O58" s="200"/>
      <c r="P58" s="200"/>
      <c r="Q58" s="69"/>
    </row>
    <row r="59" spans="1:17" ht="41.25" customHeight="1">
      <c r="A59" s="69"/>
      <c r="B59" s="200" t="s">
        <v>122</v>
      </c>
      <c r="C59" s="200"/>
      <c r="D59" s="200"/>
      <c r="E59" s="200"/>
      <c r="F59" s="200"/>
      <c r="G59" s="200"/>
      <c r="H59" s="200"/>
      <c r="I59" s="200"/>
      <c r="J59" s="200"/>
      <c r="K59" s="200"/>
      <c r="L59" s="200"/>
      <c r="M59" s="200"/>
      <c r="N59" s="200"/>
      <c r="O59" s="200"/>
      <c r="P59" s="200"/>
      <c r="Q59" s="69"/>
    </row>
    <row r="60" spans="1:17" s="8" customFormat="1" ht="15.95" hidden="1" customHeight="1">
      <c r="A60" s="103"/>
      <c r="B60" s="69"/>
      <c r="C60" s="69"/>
      <c r="D60" s="69"/>
      <c r="E60" s="69"/>
      <c r="F60" s="69"/>
      <c r="G60" s="69"/>
      <c r="H60" s="69"/>
      <c r="I60" s="69"/>
      <c r="J60" s="69"/>
      <c r="K60" s="69"/>
      <c r="L60" s="69"/>
      <c r="M60" s="69"/>
      <c r="N60" s="69"/>
      <c r="O60" s="69"/>
      <c r="P60" s="69"/>
      <c r="Q60" s="69"/>
    </row>
    <row r="61" spans="1:17" hidden="1">
      <c r="A61" s="69"/>
      <c r="B61" s="69"/>
      <c r="C61" s="69"/>
      <c r="D61" s="69"/>
      <c r="E61" s="69"/>
      <c r="F61" s="69"/>
      <c r="G61" s="69"/>
      <c r="H61" s="69"/>
      <c r="I61" s="69"/>
      <c r="J61" s="69"/>
      <c r="K61" s="69"/>
      <c r="L61" s="69"/>
      <c r="M61" s="69"/>
      <c r="N61" s="69"/>
      <c r="O61" s="69"/>
      <c r="P61" s="69"/>
      <c r="Q61" s="69"/>
    </row>
    <row r="62" spans="1:17" hidden="1">
      <c r="A62" s="69"/>
      <c r="B62" s="104"/>
      <c r="C62" s="104"/>
      <c r="D62" s="104"/>
      <c r="E62" s="104"/>
      <c r="F62" s="104"/>
      <c r="G62" s="74"/>
      <c r="H62" s="69"/>
      <c r="I62" s="69"/>
      <c r="J62" s="69"/>
      <c r="K62" s="69"/>
      <c r="L62" s="69"/>
      <c r="M62" s="69"/>
      <c r="N62" s="69"/>
      <c r="O62" s="69"/>
      <c r="P62" s="69"/>
      <c r="Q62" s="69"/>
    </row>
    <row r="63" spans="1:17" hidden="1">
      <c r="A63" s="69"/>
      <c r="B63" s="104"/>
      <c r="C63" s="104"/>
      <c r="D63" s="104"/>
      <c r="E63" s="104"/>
      <c r="F63" s="104"/>
      <c r="G63" s="104"/>
      <c r="H63" s="69"/>
      <c r="I63" s="69"/>
      <c r="J63" s="69"/>
      <c r="K63" s="69"/>
      <c r="L63" s="69"/>
      <c r="M63" s="69"/>
      <c r="N63" s="69"/>
      <c r="O63" s="69"/>
      <c r="P63" s="69"/>
      <c r="Q63" s="69"/>
    </row>
    <row r="64" spans="1:17" hidden="1">
      <c r="A64" s="69"/>
      <c r="B64" s="104"/>
      <c r="C64" s="104"/>
      <c r="D64" s="104"/>
      <c r="E64" s="104"/>
      <c r="F64" s="104"/>
      <c r="G64" s="104"/>
      <c r="H64" s="69"/>
      <c r="I64" s="69"/>
      <c r="J64" s="69"/>
      <c r="K64" s="69"/>
      <c r="L64" s="69"/>
      <c r="M64" s="69"/>
      <c r="N64" s="69"/>
      <c r="O64" s="69"/>
      <c r="P64" s="69"/>
      <c r="Q64" s="69"/>
    </row>
    <row r="65" spans="1:17" hidden="1">
      <c r="A65" s="69"/>
      <c r="B65" s="104"/>
      <c r="C65" s="105"/>
      <c r="D65" s="104"/>
      <c r="E65" s="104"/>
      <c r="F65" s="74"/>
      <c r="G65" s="104"/>
      <c r="H65" s="69"/>
      <c r="I65" s="69"/>
      <c r="J65" s="69"/>
      <c r="K65" s="69"/>
      <c r="L65" s="69"/>
      <c r="M65" s="69"/>
      <c r="N65" s="69"/>
      <c r="O65" s="69"/>
      <c r="P65" s="69"/>
      <c r="Q65" s="69"/>
    </row>
    <row r="66" spans="1:17" hidden="1">
      <c r="A66" s="69"/>
      <c r="B66" s="104"/>
      <c r="C66" s="105"/>
      <c r="D66" s="104"/>
      <c r="E66" s="104"/>
      <c r="F66" s="74"/>
      <c r="G66" s="74"/>
      <c r="H66" s="69"/>
      <c r="I66" s="69"/>
      <c r="J66" s="69"/>
      <c r="K66" s="69"/>
      <c r="L66" s="69"/>
      <c r="M66" s="69"/>
      <c r="N66" s="69"/>
      <c r="O66" s="69"/>
      <c r="P66" s="69"/>
      <c r="Q66" s="69"/>
    </row>
    <row r="67" spans="1:17" hidden="1">
      <c r="A67" s="69"/>
      <c r="B67" s="69"/>
      <c r="C67" s="69"/>
      <c r="D67" s="69"/>
      <c r="E67" s="69"/>
      <c r="F67" s="69"/>
      <c r="G67" s="74"/>
      <c r="H67" s="69"/>
      <c r="I67" s="69"/>
      <c r="J67" s="69"/>
      <c r="K67" s="69"/>
      <c r="L67" s="69"/>
      <c r="M67" s="69"/>
      <c r="N67" s="69"/>
      <c r="O67" s="69"/>
      <c r="P67" s="69"/>
      <c r="Q67" s="69"/>
    </row>
    <row r="68" spans="1:17" hidden="1">
      <c r="A68" s="69"/>
      <c r="B68" s="69"/>
      <c r="C68" s="69"/>
      <c r="D68" s="69"/>
      <c r="E68" s="69"/>
      <c r="F68" s="69"/>
      <c r="G68" s="69"/>
      <c r="H68" s="69"/>
      <c r="I68" s="69"/>
      <c r="J68" s="69"/>
      <c r="K68" s="69"/>
      <c r="L68" s="69"/>
      <c r="M68" s="69"/>
      <c r="N68" s="69"/>
      <c r="O68" s="69"/>
      <c r="P68" s="69"/>
      <c r="Q68" s="69"/>
    </row>
    <row r="69" spans="1:17" hidden="1">
      <c r="A69" s="69"/>
      <c r="B69" s="69"/>
      <c r="C69" s="69"/>
      <c r="D69" s="69"/>
      <c r="E69" s="69"/>
      <c r="F69" s="69"/>
      <c r="G69" s="69"/>
      <c r="H69" s="69"/>
      <c r="I69" s="69"/>
      <c r="J69" s="69"/>
      <c r="K69" s="69"/>
      <c r="L69" s="69"/>
      <c r="M69" s="69"/>
      <c r="N69" s="69"/>
      <c r="O69" s="69"/>
      <c r="P69" s="69"/>
      <c r="Q69" s="69"/>
    </row>
    <row r="91" spans="8:17" hidden="1">
      <c r="H91" s="8"/>
      <c r="I91" s="8"/>
      <c r="J91" s="8"/>
      <c r="K91" s="8"/>
      <c r="L91" s="8"/>
      <c r="M91" s="8"/>
      <c r="N91" s="8"/>
      <c r="O91" s="8"/>
      <c r="P91" s="8"/>
      <c r="Q91" s="8"/>
    </row>
  </sheetData>
  <sheetProtection sheet="1" objects="1" scenarios="1"/>
  <protectedRanges>
    <protectedRange algorithmName="SHA-512" hashValue="Co0C943VTtD4jxpYDwQSNm2Ts2V8Ycv9bpdIrOIPXRttIde1epco9obKYsoIyUtkJEYmjSSj4grp2j4J/Fd3pA==" saltValue="Gm9kBZQ3L+tAQ0NUvRpR+g==" spinCount="100000" sqref="O5:O7 O23:O25 O17:O21 L23:L25 O27:O29" name="Year 4"/>
    <protectedRange algorithmName="SHA-512" hashValue="yMEijDzF6udNrFFfTL4OkVY686uomCymqv3DMjBN2ulPhs3D7CCWUs7goMGUCXMg3GiLRuy+AkIrnNardCL8wA==" saltValue="5ZkwvHhchgdr5n2FQJWBEA==" spinCount="100000" sqref="L5:L7 L27:L29 L17:L21" name="Year 3"/>
    <protectedRange algorithmName="SHA-512" hashValue="lJQ1fTD4Q004j1ICkYdbdq9+gDPGo05MdIMRFZvA10mrdOdLorvUCZ94T0dVMUmATsWyI6r6xHWm5Ju5iZ/E9w==" saltValue="FzUU8xDC3oqEXyHxm+qKng==" spinCount="100000" sqref="I5:I7 I27:I29 I17:I21 I23:I25" name="Year 2"/>
    <protectedRange algorithmName="SHA-512" hashValue="tB7os3uymNmRWrw2Zp9bBs8FfBTWS1ypsCBmNgzB6WNzQsjE3AcqPj2RGXzOoGnhYttavSwMiUIwiEbcyF8yzw==" saltValue="VhIhAO7qVykFl0IYTHtqBg==" spinCount="100000" sqref="D35:E35 G34 B12:B15 D12:F15 D27:F30 B23:B25 D17:F21 D5:F7 I32:I33 L32:L33 O32:O33 J34 M34 P34 G39:G42 D32:F33 D23:F25 I30 L30 O30 J39:J41 M39:M41 P39:P41" name="Year 1"/>
  </protectedRanges>
  <mergeCells count="10">
    <mergeCell ref="B1:P1"/>
    <mergeCell ref="B56:P56"/>
    <mergeCell ref="B57:P57"/>
    <mergeCell ref="B58:P58"/>
    <mergeCell ref="B2:C2"/>
    <mergeCell ref="B59:P59"/>
    <mergeCell ref="F3:G3"/>
    <mergeCell ref="I3:J3"/>
    <mergeCell ref="L3:M3"/>
    <mergeCell ref="O3:P3"/>
  </mergeCells>
  <pageMargins left="0.25" right="0.25" top="0.25" bottom="0.25" header="0.3" footer="0.3"/>
  <pageSetup scale="70" orientation="portrait" r:id="rId1"/>
  <ignoredErrors>
    <ignoredError sqref="J42 M42 P42 L18:L19 O18:O19"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3E095247-6D79-4CE4-93BF-ED598B4A4487}">
          <x14:formula1>
            <xm:f>Inputs!$C$6:$C$12</xm:f>
          </x14:formula1>
          <xm:sqref>B12:B15</xm:sqref>
        </x14:dataValidation>
        <x14:dataValidation type="list" allowBlank="1" showInputMessage="1" showErrorMessage="1" xr:uid="{84783333-9ACB-4A42-BBF4-526E28B6612C}">
          <x14:formula1>
            <xm:f>Inputs!$C$18:$C$20</xm:f>
          </x14:formula1>
          <xm:sqref>B23:B25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E790-0D3A-4A07-9BB9-CB4622189117}">
  <dimension ref="A1:WUQ91"/>
  <sheetViews>
    <sheetView topLeftCell="A44" zoomScaleNormal="100" workbookViewId="0">
      <selection activeCell="O53" sqref="O53"/>
    </sheetView>
  </sheetViews>
  <sheetFormatPr defaultColWidth="0" defaultRowHeight="13.5" zeroHeight="1"/>
  <cols>
    <col min="1" max="1" width="2.625" style="6" customWidth="1"/>
    <col min="2" max="2" width="30.25" style="6" customWidth="1"/>
    <col min="3" max="3" width="9.5" style="6" customWidth="1"/>
    <col min="4" max="4" width="10.5" style="6" customWidth="1"/>
    <col min="5" max="5" width="1.625" style="6" customWidth="1"/>
    <col min="6" max="6" width="9.625" style="6" customWidth="1"/>
    <col min="7" max="7" width="10.625" style="6" customWidth="1"/>
    <col min="8" max="8" width="1.625" style="6" customWidth="1"/>
    <col min="9" max="9" width="9.625" style="6" customWidth="1"/>
    <col min="10" max="10" width="10.625" style="6" customWidth="1"/>
    <col min="11" max="11" width="1.625" style="6" customWidth="1"/>
    <col min="12" max="12" width="9.625" style="6" customWidth="1"/>
    <col min="13" max="13" width="12" style="6" customWidth="1"/>
    <col min="14" max="14" width="1.625" style="6" customWidth="1"/>
    <col min="15" max="15" width="9.625" style="6" customWidth="1"/>
    <col min="16" max="16" width="10.625" style="6" customWidth="1"/>
    <col min="17" max="17" width="1.625" style="6" customWidth="1"/>
    <col min="18" max="232" width="8" style="6" hidden="1"/>
    <col min="233" max="233" width="28.125" style="6" hidden="1"/>
    <col min="234" max="234" width="8.125" style="6" hidden="1"/>
    <col min="235" max="235" width="9.125" style="6" hidden="1"/>
    <col min="236" max="236" width="9.75" style="6" hidden="1"/>
    <col min="237" max="237" width="11.125" style="6" hidden="1"/>
    <col min="238" max="238" width="10.375" style="6" hidden="1"/>
    <col min="239" max="239" width="10.5" style="6" hidden="1"/>
    <col min="240" max="488" width="8" style="6" hidden="1"/>
    <col min="489" max="489" width="28.125" style="6" hidden="1"/>
    <col min="490" max="490" width="8.125" style="6" hidden="1"/>
    <col min="491" max="491" width="9.125" style="6" hidden="1"/>
    <col min="492" max="492" width="9.75" style="6" hidden="1"/>
    <col min="493" max="493" width="11.125" style="6" hidden="1"/>
    <col min="494" max="494" width="10.375" style="6" hidden="1"/>
    <col min="495" max="495" width="10.5" style="6" hidden="1"/>
    <col min="496" max="744" width="8" style="6" hidden="1"/>
    <col min="745" max="745" width="28.125" style="6" hidden="1"/>
    <col min="746" max="746" width="8.125" style="6" hidden="1"/>
    <col min="747" max="747" width="9.125" style="6" hidden="1"/>
    <col min="748" max="748" width="9.75" style="6" hidden="1"/>
    <col min="749" max="749" width="11.125" style="6" hidden="1"/>
    <col min="750" max="750" width="10.375" style="6" hidden="1"/>
    <col min="751" max="751" width="10.5" style="6" hidden="1"/>
    <col min="752" max="1000" width="8" style="6" hidden="1"/>
    <col min="1001" max="1001" width="28.125" style="6" hidden="1"/>
    <col min="1002" max="1002" width="8.125" style="6" hidden="1"/>
    <col min="1003" max="1003" width="9.125" style="6" hidden="1"/>
    <col min="1004" max="1004" width="9.75" style="6" hidden="1"/>
    <col min="1005" max="1005" width="11.125" style="6" hidden="1"/>
    <col min="1006" max="1006" width="10.375" style="6" hidden="1"/>
    <col min="1007" max="1007" width="10.5" style="6" hidden="1"/>
    <col min="1008" max="1256" width="8" style="6" hidden="1"/>
    <col min="1257" max="1257" width="28.125" style="6" hidden="1"/>
    <col min="1258" max="1258" width="8.125" style="6" hidden="1"/>
    <col min="1259" max="1259" width="9.125" style="6" hidden="1"/>
    <col min="1260" max="1260" width="9.75" style="6" hidden="1"/>
    <col min="1261" max="1261" width="11.125" style="6" hidden="1"/>
    <col min="1262" max="1262" width="10.375" style="6" hidden="1"/>
    <col min="1263" max="1263" width="10.5" style="6" hidden="1"/>
    <col min="1264" max="1512" width="8" style="6" hidden="1"/>
    <col min="1513" max="1513" width="28.125" style="6" hidden="1"/>
    <col min="1514" max="1514" width="8.125" style="6" hidden="1"/>
    <col min="1515" max="1515" width="9.125" style="6" hidden="1"/>
    <col min="1516" max="1516" width="9.75" style="6" hidden="1"/>
    <col min="1517" max="1517" width="11.125" style="6" hidden="1"/>
    <col min="1518" max="1518" width="10.375" style="6" hidden="1"/>
    <col min="1519" max="1519" width="10.5" style="6" hidden="1"/>
    <col min="1520" max="1768" width="8" style="6" hidden="1"/>
    <col min="1769" max="1769" width="28.125" style="6" hidden="1"/>
    <col min="1770" max="1770" width="8.125" style="6" hidden="1"/>
    <col min="1771" max="1771" width="9.125" style="6" hidden="1"/>
    <col min="1772" max="1772" width="9.75" style="6" hidden="1"/>
    <col min="1773" max="1773" width="11.125" style="6" hidden="1"/>
    <col min="1774" max="1774" width="10.375" style="6" hidden="1"/>
    <col min="1775" max="1775" width="10.5" style="6" hidden="1"/>
    <col min="1776" max="2024" width="8" style="6" hidden="1"/>
    <col min="2025" max="2025" width="28.125" style="6" hidden="1"/>
    <col min="2026" max="2026" width="8.125" style="6" hidden="1"/>
    <col min="2027" max="2027" width="9.125" style="6" hidden="1"/>
    <col min="2028" max="2028" width="9.75" style="6" hidden="1"/>
    <col min="2029" max="2029" width="11.125" style="6" hidden="1"/>
    <col min="2030" max="2030" width="10.375" style="6" hidden="1"/>
    <col min="2031" max="2031" width="10.5" style="6" hidden="1"/>
    <col min="2032" max="2280" width="8" style="6" hidden="1"/>
    <col min="2281" max="2281" width="28.125" style="6" hidden="1"/>
    <col min="2282" max="2282" width="8.125" style="6" hidden="1"/>
    <col min="2283" max="2283" width="9.125" style="6" hidden="1"/>
    <col min="2284" max="2284" width="9.75" style="6" hidden="1"/>
    <col min="2285" max="2285" width="11.125" style="6" hidden="1"/>
    <col min="2286" max="2286" width="10.375" style="6" hidden="1"/>
    <col min="2287" max="2287" width="10.5" style="6" hidden="1"/>
    <col min="2288" max="2536" width="8" style="6" hidden="1"/>
    <col min="2537" max="2537" width="28.125" style="6" hidden="1"/>
    <col min="2538" max="2538" width="8.125" style="6" hidden="1"/>
    <col min="2539" max="2539" width="9.125" style="6" hidden="1"/>
    <col min="2540" max="2540" width="9.75" style="6" hidden="1"/>
    <col min="2541" max="2541" width="11.125" style="6" hidden="1"/>
    <col min="2542" max="2542" width="10.375" style="6" hidden="1"/>
    <col min="2543" max="2543" width="10.5" style="6" hidden="1"/>
    <col min="2544" max="2792" width="8" style="6" hidden="1"/>
    <col min="2793" max="2793" width="28.125" style="6" hidden="1"/>
    <col min="2794" max="2794" width="8.125" style="6" hidden="1"/>
    <col min="2795" max="2795" width="9.125" style="6" hidden="1"/>
    <col min="2796" max="2796" width="9.75" style="6" hidden="1"/>
    <col min="2797" max="2797" width="11.125" style="6" hidden="1"/>
    <col min="2798" max="2798" width="10.375" style="6" hidden="1"/>
    <col min="2799" max="2799" width="10.5" style="6" hidden="1"/>
    <col min="2800" max="3048" width="8" style="6" hidden="1"/>
    <col min="3049" max="3049" width="28.125" style="6" hidden="1"/>
    <col min="3050" max="3050" width="8.125" style="6" hidden="1"/>
    <col min="3051" max="3051" width="9.125" style="6" hidden="1"/>
    <col min="3052" max="3052" width="9.75" style="6" hidden="1"/>
    <col min="3053" max="3053" width="11.125" style="6" hidden="1"/>
    <col min="3054" max="3054" width="10.375" style="6" hidden="1"/>
    <col min="3055" max="3055" width="10.5" style="6" hidden="1"/>
    <col min="3056" max="3304" width="8" style="6" hidden="1"/>
    <col min="3305" max="3305" width="28.125" style="6" hidden="1"/>
    <col min="3306" max="3306" width="8.125" style="6" hidden="1"/>
    <col min="3307" max="3307" width="9.125" style="6" hidden="1"/>
    <col min="3308" max="3308" width="9.75" style="6" hidden="1"/>
    <col min="3309" max="3309" width="11.125" style="6" hidden="1"/>
    <col min="3310" max="3310" width="10.375" style="6" hidden="1"/>
    <col min="3311" max="3311" width="10.5" style="6" hidden="1"/>
    <col min="3312" max="3560" width="8" style="6" hidden="1"/>
    <col min="3561" max="3561" width="28.125" style="6" hidden="1"/>
    <col min="3562" max="3562" width="8.125" style="6" hidden="1"/>
    <col min="3563" max="3563" width="9.125" style="6" hidden="1"/>
    <col min="3564" max="3564" width="9.75" style="6" hidden="1"/>
    <col min="3565" max="3565" width="11.125" style="6" hidden="1"/>
    <col min="3566" max="3566" width="10.375" style="6" hidden="1"/>
    <col min="3567" max="3567" width="10.5" style="6" hidden="1"/>
    <col min="3568" max="3816" width="8" style="6" hidden="1"/>
    <col min="3817" max="3817" width="28.125" style="6" hidden="1"/>
    <col min="3818" max="3818" width="8.125" style="6" hidden="1"/>
    <col min="3819" max="3819" width="9.125" style="6" hidden="1"/>
    <col min="3820" max="3820" width="9.75" style="6" hidden="1"/>
    <col min="3821" max="3821" width="11.125" style="6" hidden="1"/>
    <col min="3822" max="3822" width="10.375" style="6" hidden="1"/>
    <col min="3823" max="3823" width="10.5" style="6" hidden="1"/>
    <col min="3824" max="4072" width="8" style="6" hidden="1"/>
    <col min="4073" max="4073" width="28.125" style="6" hidden="1"/>
    <col min="4074" max="4074" width="8.125" style="6" hidden="1"/>
    <col min="4075" max="4075" width="9.125" style="6" hidden="1"/>
    <col min="4076" max="4076" width="9.75" style="6" hidden="1"/>
    <col min="4077" max="4077" width="11.125" style="6" hidden="1"/>
    <col min="4078" max="4078" width="10.375" style="6" hidden="1"/>
    <col min="4079" max="4079" width="10.5" style="6" hidden="1"/>
    <col min="4080" max="4328" width="8" style="6" hidden="1"/>
    <col min="4329" max="4329" width="28.125" style="6" hidden="1"/>
    <col min="4330" max="4330" width="8.125" style="6" hidden="1"/>
    <col min="4331" max="4331" width="9.125" style="6" hidden="1"/>
    <col min="4332" max="4332" width="9.75" style="6" hidden="1"/>
    <col min="4333" max="4333" width="11.125" style="6" hidden="1"/>
    <col min="4334" max="4334" width="10.375" style="6" hidden="1"/>
    <col min="4335" max="4335" width="10.5" style="6" hidden="1"/>
    <col min="4336" max="4584" width="8" style="6" hidden="1"/>
    <col min="4585" max="4585" width="28.125" style="6" hidden="1"/>
    <col min="4586" max="4586" width="8.125" style="6" hidden="1"/>
    <col min="4587" max="4587" width="9.125" style="6" hidden="1"/>
    <col min="4588" max="4588" width="9.75" style="6" hidden="1"/>
    <col min="4589" max="4589" width="11.125" style="6" hidden="1"/>
    <col min="4590" max="4590" width="10.375" style="6" hidden="1"/>
    <col min="4591" max="4591" width="10.5" style="6" hidden="1"/>
    <col min="4592" max="4840" width="8" style="6" hidden="1"/>
    <col min="4841" max="4841" width="28.125" style="6" hidden="1"/>
    <col min="4842" max="4842" width="8.125" style="6" hidden="1"/>
    <col min="4843" max="4843" width="9.125" style="6" hidden="1"/>
    <col min="4844" max="4844" width="9.75" style="6" hidden="1"/>
    <col min="4845" max="4845" width="11.125" style="6" hidden="1"/>
    <col min="4846" max="4846" width="10.375" style="6" hidden="1"/>
    <col min="4847" max="4847" width="10.5" style="6" hidden="1"/>
    <col min="4848" max="5096" width="8" style="6" hidden="1"/>
    <col min="5097" max="5097" width="28.125" style="6" hidden="1"/>
    <col min="5098" max="5098" width="8.125" style="6" hidden="1"/>
    <col min="5099" max="5099" width="9.125" style="6" hidden="1"/>
    <col min="5100" max="5100" width="9.75" style="6" hidden="1"/>
    <col min="5101" max="5101" width="11.125" style="6" hidden="1"/>
    <col min="5102" max="5102" width="10.375" style="6" hidden="1"/>
    <col min="5103" max="5103" width="10.5" style="6" hidden="1"/>
    <col min="5104" max="5352" width="8" style="6" hidden="1"/>
    <col min="5353" max="5353" width="28.125" style="6" hidden="1"/>
    <col min="5354" max="5354" width="8.125" style="6" hidden="1"/>
    <col min="5355" max="5355" width="9.125" style="6" hidden="1"/>
    <col min="5356" max="5356" width="9.75" style="6" hidden="1"/>
    <col min="5357" max="5357" width="11.125" style="6" hidden="1"/>
    <col min="5358" max="5358" width="10.375" style="6" hidden="1"/>
    <col min="5359" max="5359" width="10.5" style="6" hidden="1"/>
    <col min="5360" max="5608" width="8" style="6" hidden="1"/>
    <col min="5609" max="5609" width="28.125" style="6" hidden="1"/>
    <col min="5610" max="5610" width="8.125" style="6" hidden="1"/>
    <col min="5611" max="5611" width="9.125" style="6" hidden="1"/>
    <col min="5612" max="5612" width="9.75" style="6" hidden="1"/>
    <col min="5613" max="5613" width="11.125" style="6" hidden="1"/>
    <col min="5614" max="5614" width="10.375" style="6" hidden="1"/>
    <col min="5615" max="5615" width="10.5" style="6" hidden="1"/>
    <col min="5616" max="5864" width="8" style="6" hidden="1"/>
    <col min="5865" max="5865" width="28.125" style="6" hidden="1"/>
    <col min="5866" max="5866" width="8.125" style="6" hidden="1"/>
    <col min="5867" max="5867" width="9.125" style="6" hidden="1"/>
    <col min="5868" max="5868" width="9.75" style="6" hidden="1"/>
    <col min="5869" max="5869" width="11.125" style="6" hidden="1"/>
    <col min="5870" max="5870" width="10.375" style="6" hidden="1"/>
    <col min="5871" max="5871" width="10.5" style="6" hidden="1"/>
    <col min="5872" max="6120" width="8" style="6" hidden="1"/>
    <col min="6121" max="6121" width="28.125" style="6" hidden="1"/>
    <col min="6122" max="6122" width="8.125" style="6" hidden="1"/>
    <col min="6123" max="6123" width="9.125" style="6" hidden="1"/>
    <col min="6124" max="6124" width="9.75" style="6" hidden="1"/>
    <col min="6125" max="6125" width="11.125" style="6" hidden="1"/>
    <col min="6126" max="6126" width="10.375" style="6" hidden="1"/>
    <col min="6127" max="6127" width="10.5" style="6" hidden="1"/>
    <col min="6128" max="6376" width="8" style="6" hidden="1"/>
    <col min="6377" max="6377" width="28.125" style="6" hidden="1"/>
    <col min="6378" max="6378" width="8.125" style="6" hidden="1"/>
    <col min="6379" max="6379" width="9.125" style="6" hidden="1"/>
    <col min="6380" max="6380" width="9.75" style="6" hidden="1"/>
    <col min="6381" max="6381" width="11.125" style="6" hidden="1"/>
    <col min="6382" max="6382" width="10.375" style="6" hidden="1"/>
    <col min="6383" max="6383" width="10.5" style="6" hidden="1"/>
    <col min="6384" max="6632" width="8" style="6" hidden="1"/>
    <col min="6633" max="6633" width="28.125" style="6" hidden="1"/>
    <col min="6634" max="6634" width="8.125" style="6" hidden="1"/>
    <col min="6635" max="6635" width="9.125" style="6" hidden="1"/>
    <col min="6636" max="6636" width="9.75" style="6" hidden="1"/>
    <col min="6637" max="6637" width="11.125" style="6" hidden="1"/>
    <col min="6638" max="6638" width="10.375" style="6" hidden="1"/>
    <col min="6639" max="6639" width="10.5" style="6" hidden="1"/>
    <col min="6640" max="6888" width="8" style="6" hidden="1"/>
    <col min="6889" max="6889" width="28.125" style="6" hidden="1"/>
    <col min="6890" max="6890" width="8.125" style="6" hidden="1"/>
    <col min="6891" max="6891" width="9.125" style="6" hidden="1"/>
    <col min="6892" max="6892" width="9.75" style="6" hidden="1"/>
    <col min="6893" max="6893" width="11.125" style="6" hidden="1"/>
    <col min="6894" max="6894" width="10.375" style="6" hidden="1"/>
    <col min="6895" max="6895" width="10.5" style="6" hidden="1"/>
    <col min="6896" max="7144" width="8" style="6" hidden="1"/>
    <col min="7145" max="7145" width="28.125" style="6" hidden="1"/>
    <col min="7146" max="7146" width="8.125" style="6" hidden="1"/>
    <col min="7147" max="7147" width="9.125" style="6" hidden="1"/>
    <col min="7148" max="7148" width="9.75" style="6" hidden="1"/>
    <col min="7149" max="7149" width="11.125" style="6" hidden="1"/>
    <col min="7150" max="7150" width="10.375" style="6" hidden="1"/>
    <col min="7151" max="7151" width="10.5" style="6" hidden="1"/>
    <col min="7152" max="7400" width="8" style="6" hidden="1"/>
    <col min="7401" max="7401" width="28.125" style="6" hidden="1"/>
    <col min="7402" max="7402" width="8.125" style="6" hidden="1"/>
    <col min="7403" max="7403" width="9.125" style="6" hidden="1"/>
    <col min="7404" max="7404" width="9.75" style="6" hidden="1"/>
    <col min="7405" max="7405" width="11.125" style="6" hidden="1"/>
    <col min="7406" max="7406" width="10.375" style="6" hidden="1"/>
    <col min="7407" max="7407" width="10.5" style="6" hidden="1"/>
    <col min="7408" max="7656" width="8" style="6" hidden="1"/>
    <col min="7657" max="7657" width="28.125" style="6" hidden="1"/>
    <col min="7658" max="7658" width="8.125" style="6" hidden="1"/>
    <col min="7659" max="7659" width="9.125" style="6" hidden="1"/>
    <col min="7660" max="7660" width="9.75" style="6" hidden="1"/>
    <col min="7661" max="7661" width="11.125" style="6" hidden="1"/>
    <col min="7662" max="7662" width="10.375" style="6" hidden="1"/>
    <col min="7663" max="7663" width="10.5" style="6" hidden="1"/>
    <col min="7664" max="7912" width="8" style="6" hidden="1"/>
    <col min="7913" max="7913" width="28.125" style="6" hidden="1"/>
    <col min="7914" max="7914" width="8.125" style="6" hidden="1"/>
    <col min="7915" max="7915" width="9.125" style="6" hidden="1"/>
    <col min="7916" max="7916" width="9.75" style="6" hidden="1"/>
    <col min="7917" max="7917" width="11.125" style="6" hidden="1"/>
    <col min="7918" max="7918" width="10.375" style="6" hidden="1"/>
    <col min="7919" max="7919" width="10.5" style="6" hidden="1"/>
    <col min="7920" max="8168" width="8" style="6" hidden="1"/>
    <col min="8169" max="8169" width="28.125" style="6" hidden="1"/>
    <col min="8170" max="8170" width="8.125" style="6" hidden="1"/>
    <col min="8171" max="8171" width="9.125" style="6" hidden="1"/>
    <col min="8172" max="8172" width="9.75" style="6" hidden="1"/>
    <col min="8173" max="8173" width="11.125" style="6" hidden="1"/>
    <col min="8174" max="8174" width="10.375" style="6" hidden="1"/>
    <col min="8175" max="8175" width="10.5" style="6" hidden="1"/>
    <col min="8176" max="8424" width="8" style="6" hidden="1"/>
    <col min="8425" max="8425" width="28.125" style="6" hidden="1"/>
    <col min="8426" max="8426" width="8.125" style="6" hidden="1"/>
    <col min="8427" max="8427" width="9.125" style="6" hidden="1"/>
    <col min="8428" max="8428" width="9.75" style="6" hidden="1"/>
    <col min="8429" max="8429" width="11.125" style="6" hidden="1"/>
    <col min="8430" max="8430" width="10.375" style="6" hidden="1"/>
    <col min="8431" max="8431" width="10.5" style="6" hidden="1"/>
    <col min="8432" max="8680" width="8" style="6" hidden="1"/>
    <col min="8681" max="8681" width="28.125" style="6" hidden="1"/>
    <col min="8682" max="8682" width="8.125" style="6" hidden="1"/>
    <col min="8683" max="8683" width="9.125" style="6" hidden="1"/>
    <col min="8684" max="8684" width="9.75" style="6" hidden="1"/>
    <col min="8685" max="8685" width="11.125" style="6" hidden="1"/>
    <col min="8686" max="8686" width="10.375" style="6" hidden="1"/>
    <col min="8687" max="8687" width="10.5" style="6" hidden="1"/>
    <col min="8688" max="8936" width="8" style="6" hidden="1"/>
    <col min="8937" max="8937" width="28.125" style="6" hidden="1"/>
    <col min="8938" max="8938" width="8.125" style="6" hidden="1"/>
    <col min="8939" max="8939" width="9.125" style="6" hidden="1"/>
    <col min="8940" max="8940" width="9.75" style="6" hidden="1"/>
    <col min="8941" max="8941" width="11.125" style="6" hidden="1"/>
    <col min="8942" max="8942" width="10.375" style="6" hidden="1"/>
    <col min="8943" max="8943" width="10.5" style="6" hidden="1"/>
    <col min="8944" max="9192" width="8" style="6" hidden="1"/>
    <col min="9193" max="9193" width="28.125" style="6" hidden="1"/>
    <col min="9194" max="9194" width="8.125" style="6" hidden="1"/>
    <col min="9195" max="9195" width="9.125" style="6" hidden="1"/>
    <col min="9196" max="9196" width="9.75" style="6" hidden="1"/>
    <col min="9197" max="9197" width="11.125" style="6" hidden="1"/>
    <col min="9198" max="9198" width="10.375" style="6" hidden="1"/>
    <col min="9199" max="9199" width="10.5" style="6" hidden="1"/>
    <col min="9200" max="9448" width="8" style="6" hidden="1"/>
    <col min="9449" max="9449" width="28.125" style="6" hidden="1"/>
    <col min="9450" max="9450" width="8.125" style="6" hidden="1"/>
    <col min="9451" max="9451" width="9.125" style="6" hidden="1"/>
    <col min="9452" max="9452" width="9.75" style="6" hidden="1"/>
    <col min="9453" max="9453" width="11.125" style="6" hidden="1"/>
    <col min="9454" max="9454" width="10.375" style="6" hidden="1"/>
    <col min="9455" max="9455" width="10.5" style="6" hidden="1"/>
    <col min="9456" max="9704" width="8" style="6" hidden="1"/>
    <col min="9705" max="9705" width="28.125" style="6" hidden="1"/>
    <col min="9706" max="9706" width="8.125" style="6" hidden="1"/>
    <col min="9707" max="9707" width="9.125" style="6" hidden="1"/>
    <col min="9708" max="9708" width="9.75" style="6" hidden="1"/>
    <col min="9709" max="9709" width="11.125" style="6" hidden="1"/>
    <col min="9710" max="9710" width="10.375" style="6" hidden="1"/>
    <col min="9711" max="9711" width="10.5" style="6" hidden="1"/>
    <col min="9712" max="9960" width="8" style="6" hidden="1"/>
    <col min="9961" max="9961" width="28.125" style="6" hidden="1"/>
    <col min="9962" max="9962" width="8.125" style="6" hidden="1"/>
    <col min="9963" max="9963" width="9.125" style="6" hidden="1"/>
    <col min="9964" max="9964" width="9.75" style="6" hidden="1"/>
    <col min="9965" max="9965" width="11.125" style="6" hidden="1"/>
    <col min="9966" max="9966" width="10.375" style="6" hidden="1"/>
    <col min="9967" max="9967" width="10.5" style="6" hidden="1"/>
    <col min="9968" max="10216" width="8" style="6" hidden="1"/>
    <col min="10217" max="10217" width="28.125" style="6" hidden="1"/>
    <col min="10218" max="10218" width="8.125" style="6" hidden="1"/>
    <col min="10219" max="10219" width="9.125" style="6" hidden="1"/>
    <col min="10220" max="10220" width="9.75" style="6" hidden="1"/>
    <col min="10221" max="10221" width="11.125" style="6" hidden="1"/>
    <col min="10222" max="10222" width="10.375" style="6" hidden="1"/>
    <col min="10223" max="10223" width="10.5" style="6" hidden="1"/>
    <col min="10224" max="10472" width="8" style="6" hidden="1"/>
    <col min="10473" max="10473" width="28.125" style="6" hidden="1"/>
    <col min="10474" max="10474" width="8.125" style="6" hidden="1"/>
    <col min="10475" max="10475" width="9.125" style="6" hidden="1"/>
    <col min="10476" max="10476" width="9.75" style="6" hidden="1"/>
    <col min="10477" max="10477" width="11.125" style="6" hidden="1"/>
    <col min="10478" max="10478" width="10.375" style="6" hidden="1"/>
    <col min="10479" max="10479" width="10.5" style="6" hidden="1"/>
    <col min="10480" max="10728" width="8" style="6" hidden="1"/>
    <col min="10729" max="10729" width="28.125" style="6" hidden="1"/>
    <col min="10730" max="10730" width="8.125" style="6" hidden="1"/>
    <col min="10731" max="10731" width="9.125" style="6" hidden="1"/>
    <col min="10732" max="10732" width="9.75" style="6" hidden="1"/>
    <col min="10733" max="10733" width="11.125" style="6" hidden="1"/>
    <col min="10734" max="10734" width="10.375" style="6" hidden="1"/>
    <col min="10735" max="10735" width="10.5" style="6" hidden="1"/>
    <col min="10736" max="10984" width="8" style="6" hidden="1"/>
    <col min="10985" max="10985" width="28.125" style="6" hidden="1"/>
    <col min="10986" max="10986" width="8.125" style="6" hidden="1"/>
    <col min="10987" max="10987" width="9.125" style="6" hidden="1"/>
    <col min="10988" max="10988" width="9.75" style="6" hidden="1"/>
    <col min="10989" max="10989" width="11.125" style="6" hidden="1"/>
    <col min="10990" max="10990" width="10.375" style="6" hidden="1"/>
    <col min="10991" max="10991" width="10.5" style="6" hidden="1"/>
    <col min="10992" max="11240" width="8" style="6" hidden="1"/>
    <col min="11241" max="11241" width="28.125" style="6" hidden="1"/>
    <col min="11242" max="11242" width="8.125" style="6" hidden="1"/>
    <col min="11243" max="11243" width="9.125" style="6" hidden="1"/>
    <col min="11244" max="11244" width="9.75" style="6" hidden="1"/>
    <col min="11245" max="11245" width="11.125" style="6" hidden="1"/>
    <col min="11246" max="11246" width="10.375" style="6" hidden="1"/>
    <col min="11247" max="11247" width="10.5" style="6" hidden="1"/>
    <col min="11248" max="11496" width="8" style="6" hidden="1"/>
    <col min="11497" max="11497" width="28.125" style="6" hidden="1"/>
    <col min="11498" max="11498" width="8.125" style="6" hidden="1"/>
    <col min="11499" max="11499" width="9.125" style="6" hidden="1"/>
    <col min="11500" max="11500" width="9.75" style="6" hidden="1"/>
    <col min="11501" max="11501" width="11.125" style="6" hidden="1"/>
    <col min="11502" max="11502" width="10.375" style="6" hidden="1"/>
    <col min="11503" max="11503" width="10.5" style="6" hidden="1"/>
    <col min="11504" max="11752" width="8" style="6" hidden="1"/>
    <col min="11753" max="11753" width="28.125" style="6" hidden="1"/>
    <col min="11754" max="11754" width="8.125" style="6" hidden="1"/>
    <col min="11755" max="11755" width="9.125" style="6" hidden="1"/>
    <col min="11756" max="11756" width="9.75" style="6" hidden="1"/>
    <col min="11757" max="11757" width="11.125" style="6" hidden="1"/>
    <col min="11758" max="11758" width="10.375" style="6" hidden="1"/>
    <col min="11759" max="11759" width="10.5" style="6" hidden="1"/>
    <col min="11760" max="12008" width="8" style="6" hidden="1"/>
    <col min="12009" max="12009" width="28.125" style="6" hidden="1"/>
    <col min="12010" max="12010" width="8.125" style="6" hidden="1"/>
    <col min="12011" max="12011" width="9.125" style="6" hidden="1"/>
    <col min="12012" max="12012" width="9.75" style="6" hidden="1"/>
    <col min="12013" max="12013" width="11.125" style="6" hidden="1"/>
    <col min="12014" max="12014" width="10.375" style="6" hidden="1"/>
    <col min="12015" max="12015" width="10.5" style="6" hidden="1"/>
    <col min="12016" max="12264" width="8" style="6" hidden="1"/>
    <col min="12265" max="12265" width="28.125" style="6" hidden="1"/>
    <col min="12266" max="12266" width="8.125" style="6" hidden="1"/>
    <col min="12267" max="12267" width="9.125" style="6" hidden="1"/>
    <col min="12268" max="12268" width="9.75" style="6" hidden="1"/>
    <col min="12269" max="12269" width="11.125" style="6" hidden="1"/>
    <col min="12270" max="12270" width="10.375" style="6" hidden="1"/>
    <col min="12271" max="12271" width="10.5" style="6" hidden="1"/>
    <col min="12272" max="12520" width="8" style="6" hidden="1"/>
    <col min="12521" max="12521" width="28.125" style="6" hidden="1"/>
    <col min="12522" max="12522" width="8.125" style="6" hidden="1"/>
    <col min="12523" max="12523" width="9.125" style="6" hidden="1"/>
    <col min="12524" max="12524" width="9.75" style="6" hidden="1"/>
    <col min="12525" max="12525" width="11.125" style="6" hidden="1"/>
    <col min="12526" max="12526" width="10.375" style="6" hidden="1"/>
    <col min="12527" max="12527" width="10.5" style="6" hidden="1"/>
    <col min="12528" max="12776" width="8" style="6" hidden="1"/>
    <col min="12777" max="12777" width="28.125" style="6" hidden="1"/>
    <col min="12778" max="12778" width="8.125" style="6" hidden="1"/>
    <col min="12779" max="12779" width="9.125" style="6" hidden="1"/>
    <col min="12780" max="12780" width="9.75" style="6" hidden="1"/>
    <col min="12781" max="12781" width="11.125" style="6" hidden="1"/>
    <col min="12782" max="12782" width="10.375" style="6" hidden="1"/>
    <col min="12783" max="12783" width="10.5" style="6" hidden="1"/>
    <col min="12784" max="13032" width="8" style="6" hidden="1"/>
    <col min="13033" max="13033" width="28.125" style="6" hidden="1"/>
    <col min="13034" max="13034" width="8.125" style="6" hidden="1"/>
    <col min="13035" max="13035" width="9.125" style="6" hidden="1"/>
    <col min="13036" max="13036" width="9.75" style="6" hidden="1"/>
    <col min="13037" max="13037" width="11.125" style="6" hidden="1"/>
    <col min="13038" max="13038" width="10.375" style="6" hidden="1"/>
    <col min="13039" max="13039" width="10.5" style="6" hidden="1"/>
    <col min="13040" max="13288" width="8" style="6" hidden="1"/>
    <col min="13289" max="13289" width="28.125" style="6" hidden="1"/>
    <col min="13290" max="13290" width="8.125" style="6" hidden="1"/>
    <col min="13291" max="13291" width="9.125" style="6" hidden="1"/>
    <col min="13292" max="13292" width="9.75" style="6" hidden="1"/>
    <col min="13293" max="13293" width="11.125" style="6" hidden="1"/>
    <col min="13294" max="13294" width="10.375" style="6" hidden="1"/>
    <col min="13295" max="13295" width="10.5" style="6" hidden="1"/>
    <col min="13296" max="13544" width="8" style="6" hidden="1"/>
    <col min="13545" max="13545" width="28.125" style="6" hidden="1"/>
    <col min="13546" max="13546" width="8.125" style="6" hidden="1"/>
    <col min="13547" max="13547" width="9.125" style="6" hidden="1"/>
    <col min="13548" max="13548" width="9.75" style="6" hidden="1"/>
    <col min="13549" max="13549" width="11.125" style="6" hidden="1"/>
    <col min="13550" max="13550" width="10.375" style="6" hidden="1"/>
    <col min="13551" max="13551" width="10.5" style="6" hidden="1"/>
    <col min="13552" max="13800" width="8" style="6" hidden="1"/>
    <col min="13801" max="13801" width="28.125" style="6" hidden="1"/>
    <col min="13802" max="13802" width="8.125" style="6" hidden="1"/>
    <col min="13803" max="13803" width="9.125" style="6" hidden="1"/>
    <col min="13804" max="13804" width="9.75" style="6" hidden="1"/>
    <col min="13805" max="13805" width="11.125" style="6" hidden="1"/>
    <col min="13806" max="13806" width="10.375" style="6" hidden="1"/>
    <col min="13807" max="13807" width="10.5" style="6" hidden="1"/>
    <col min="13808" max="14056" width="8" style="6" hidden="1"/>
    <col min="14057" max="14057" width="28.125" style="6" hidden="1"/>
    <col min="14058" max="14058" width="8.125" style="6" hidden="1"/>
    <col min="14059" max="14059" width="9.125" style="6" hidden="1"/>
    <col min="14060" max="14060" width="9.75" style="6" hidden="1"/>
    <col min="14061" max="14061" width="11.125" style="6" hidden="1"/>
    <col min="14062" max="14062" width="10.375" style="6" hidden="1"/>
    <col min="14063" max="14063" width="10.5" style="6" hidden="1"/>
    <col min="14064" max="14312" width="8" style="6" hidden="1"/>
    <col min="14313" max="14313" width="28.125" style="6" hidden="1"/>
    <col min="14314" max="14314" width="8.125" style="6" hidden="1"/>
    <col min="14315" max="14315" width="9.125" style="6" hidden="1"/>
    <col min="14316" max="14316" width="9.75" style="6" hidden="1"/>
    <col min="14317" max="14317" width="11.125" style="6" hidden="1"/>
    <col min="14318" max="14318" width="10.375" style="6" hidden="1"/>
    <col min="14319" max="14319" width="10.5" style="6" hidden="1"/>
    <col min="14320" max="14568" width="8" style="6" hidden="1"/>
    <col min="14569" max="14569" width="28.125" style="6" hidden="1"/>
    <col min="14570" max="14570" width="8.125" style="6" hidden="1"/>
    <col min="14571" max="14571" width="9.125" style="6" hidden="1"/>
    <col min="14572" max="14572" width="9.75" style="6" hidden="1"/>
    <col min="14573" max="14573" width="11.125" style="6" hidden="1"/>
    <col min="14574" max="14574" width="10.375" style="6" hidden="1"/>
    <col min="14575" max="14575" width="10.5" style="6" hidden="1"/>
    <col min="14576" max="14824" width="8" style="6" hidden="1"/>
    <col min="14825" max="14825" width="28.125" style="6" hidden="1"/>
    <col min="14826" max="14826" width="8.125" style="6" hidden="1"/>
    <col min="14827" max="14827" width="9.125" style="6" hidden="1"/>
    <col min="14828" max="14828" width="9.75" style="6" hidden="1"/>
    <col min="14829" max="14829" width="11.125" style="6" hidden="1"/>
    <col min="14830" max="14830" width="10.375" style="6" hidden="1"/>
    <col min="14831" max="14831" width="10.5" style="6" hidden="1"/>
    <col min="14832" max="15080" width="8" style="6" hidden="1"/>
    <col min="15081" max="15081" width="28.125" style="6" hidden="1"/>
    <col min="15082" max="15082" width="8.125" style="6" hidden="1"/>
    <col min="15083" max="15083" width="9.125" style="6" hidden="1"/>
    <col min="15084" max="15084" width="9.75" style="6" hidden="1"/>
    <col min="15085" max="15085" width="11.125" style="6" hidden="1"/>
    <col min="15086" max="15086" width="10.375" style="6" hidden="1"/>
    <col min="15087" max="15087" width="10.5" style="6" hidden="1"/>
    <col min="15088" max="15336" width="8" style="6" hidden="1"/>
    <col min="15337" max="15337" width="28.125" style="6" hidden="1"/>
    <col min="15338" max="15338" width="8.125" style="6" hidden="1"/>
    <col min="15339" max="15339" width="9.125" style="6" hidden="1"/>
    <col min="15340" max="15340" width="9.75" style="6" hidden="1"/>
    <col min="15341" max="15341" width="11.125" style="6" hidden="1"/>
    <col min="15342" max="15342" width="10.375" style="6" hidden="1"/>
    <col min="15343" max="15343" width="10.5" style="6" hidden="1"/>
    <col min="15344" max="15592" width="8" style="6" hidden="1"/>
    <col min="15593" max="15593" width="28.125" style="6" hidden="1"/>
    <col min="15594" max="15594" width="8.125" style="6" hidden="1"/>
    <col min="15595" max="15595" width="9.125" style="6" hidden="1"/>
    <col min="15596" max="15596" width="9.75" style="6" hidden="1"/>
    <col min="15597" max="15597" width="11.125" style="6" hidden="1"/>
    <col min="15598" max="15598" width="10.375" style="6" hidden="1"/>
    <col min="15599" max="15599" width="10.5" style="6" hidden="1"/>
    <col min="15600" max="15848" width="8" style="6" hidden="1"/>
    <col min="15849" max="15849" width="28.125" style="6" hidden="1"/>
    <col min="15850" max="15850" width="8.125" style="6" hidden="1"/>
    <col min="15851" max="15851" width="9.125" style="6" hidden="1"/>
    <col min="15852" max="15852" width="9.75" style="6" hidden="1"/>
    <col min="15853" max="15853" width="11.125" style="6" hidden="1"/>
    <col min="15854" max="15854" width="10.375" style="6" hidden="1"/>
    <col min="15855" max="15855" width="10.5" style="6" hidden="1"/>
    <col min="15856" max="16104" width="8" style="6" hidden="1"/>
    <col min="16105" max="16105" width="28.125" style="6" hidden="1"/>
    <col min="16106" max="16106" width="8.125" style="6" hidden="1"/>
    <col min="16107" max="16107" width="9.125" style="6" hidden="1"/>
    <col min="16108" max="16108" width="9.75" style="6" hidden="1"/>
    <col min="16109" max="16109" width="11.125" style="6" hidden="1"/>
    <col min="16110" max="16110" width="10.375" style="6" hidden="1"/>
    <col min="16111" max="16111" width="10.5" style="6" hidden="1"/>
    <col min="16112" max="16384" width="9" style="6" hidden="1"/>
  </cols>
  <sheetData>
    <row r="1" spans="1:17" ht="21.75" thickBot="1">
      <c r="A1" s="69"/>
      <c r="B1" s="175" t="s">
        <v>105</v>
      </c>
      <c r="C1" s="176"/>
      <c r="D1" s="176"/>
      <c r="E1" s="176"/>
      <c r="F1" s="176"/>
      <c r="G1" s="176"/>
      <c r="H1" s="176"/>
      <c r="I1" s="176"/>
      <c r="J1" s="176"/>
      <c r="K1" s="176"/>
      <c r="L1" s="176"/>
      <c r="M1" s="176"/>
      <c r="N1" s="176"/>
      <c r="O1" s="176"/>
      <c r="P1" s="192"/>
      <c r="Q1" s="74"/>
    </row>
    <row r="2" spans="1:17" ht="15.95" customHeight="1">
      <c r="A2" s="69"/>
      <c r="B2" s="202"/>
      <c r="C2" s="202"/>
      <c r="D2" s="106"/>
      <c r="E2" s="106"/>
      <c r="F2" s="106"/>
      <c r="G2" s="106"/>
      <c r="H2" s="106"/>
      <c r="I2" s="162" t="s">
        <v>158</v>
      </c>
      <c r="J2" s="106"/>
      <c r="K2" s="106"/>
      <c r="L2" s="106"/>
      <c r="M2" s="106"/>
      <c r="N2" s="106"/>
      <c r="O2" s="106"/>
      <c r="P2" s="106"/>
      <c r="Q2" s="74"/>
    </row>
    <row r="3" spans="1:17" ht="15.95" customHeight="1">
      <c r="A3" s="69"/>
      <c r="B3" s="107"/>
      <c r="C3" s="108"/>
      <c r="D3" s="108"/>
      <c r="E3" s="108"/>
      <c r="F3" s="201" t="s">
        <v>55</v>
      </c>
      <c r="G3" s="201"/>
      <c r="H3" s="69"/>
      <c r="I3" s="201" t="s">
        <v>56</v>
      </c>
      <c r="J3" s="201"/>
      <c r="K3" s="70"/>
      <c r="L3" s="201" t="s">
        <v>95</v>
      </c>
      <c r="M3" s="201"/>
      <c r="N3" s="70"/>
      <c r="O3" s="201" t="s">
        <v>94</v>
      </c>
      <c r="P3" s="201"/>
      <c r="Q3" s="70"/>
    </row>
    <row r="4" spans="1:17" ht="15.95" customHeight="1">
      <c r="A4" s="69"/>
      <c r="B4" s="29" t="s">
        <v>58</v>
      </c>
      <c r="C4" s="109" t="s">
        <v>23</v>
      </c>
      <c r="D4" s="110" t="s">
        <v>92</v>
      </c>
      <c r="E4" s="53"/>
      <c r="F4" s="110" t="s">
        <v>57</v>
      </c>
      <c r="G4" s="110" t="s">
        <v>93</v>
      </c>
      <c r="H4" s="106"/>
      <c r="I4" s="110" t="s">
        <v>57</v>
      </c>
      <c r="J4" s="110" t="s">
        <v>93</v>
      </c>
      <c r="K4" s="53"/>
      <c r="L4" s="110" t="s">
        <v>57</v>
      </c>
      <c r="M4" s="110" t="s">
        <v>93</v>
      </c>
      <c r="N4" s="53"/>
      <c r="O4" s="110" t="s">
        <v>57</v>
      </c>
      <c r="P4" s="110" t="s">
        <v>93</v>
      </c>
      <c r="Q4" s="69"/>
    </row>
    <row r="5" spans="1:17" ht="15.95" customHeight="1">
      <c r="A5" s="69"/>
      <c r="B5" s="111" t="s">
        <v>59</v>
      </c>
      <c r="C5" s="69" t="s">
        <v>79</v>
      </c>
      <c r="D5" s="112">
        <f>Inputs!E4</f>
        <v>125</v>
      </c>
      <c r="E5" s="113"/>
      <c r="F5" s="73">
        <v>0</v>
      </c>
      <c r="G5" s="83">
        <f>F5*$D$5</f>
        <v>0</v>
      </c>
      <c r="H5" s="106"/>
      <c r="I5" s="73">
        <v>0</v>
      </c>
      <c r="J5" s="83">
        <f>I5*$D5</f>
        <v>0</v>
      </c>
      <c r="K5" s="71"/>
      <c r="L5" s="73">
        <v>3</v>
      </c>
      <c r="M5" s="83">
        <f>L5*$D5</f>
        <v>375</v>
      </c>
      <c r="N5" s="71"/>
      <c r="O5" s="73">
        <v>4</v>
      </c>
      <c r="P5" s="83">
        <f>O5*$D5</f>
        <v>500</v>
      </c>
      <c r="Q5" s="69"/>
    </row>
    <row r="6" spans="1:17" ht="15.95" customHeight="1">
      <c r="A6" s="69"/>
      <c r="B6" s="111" t="s">
        <v>60</v>
      </c>
      <c r="C6" s="69" t="s">
        <v>79</v>
      </c>
      <c r="D6" s="112">
        <f>Inputs!E4</f>
        <v>125</v>
      </c>
      <c r="E6" s="113"/>
      <c r="F6" s="73">
        <v>0</v>
      </c>
      <c r="G6" s="83">
        <f t="shared" ref="G6:G7" si="0">F6*$D$5</f>
        <v>0</v>
      </c>
      <c r="H6" s="106"/>
      <c r="I6" s="73">
        <v>0</v>
      </c>
      <c r="J6" s="83">
        <f t="shared" ref="J6:J7" si="1">I6*$D6</f>
        <v>0</v>
      </c>
      <c r="K6" s="71"/>
      <c r="L6" s="73">
        <v>0</v>
      </c>
      <c r="M6" s="83">
        <f t="shared" ref="M6:M7" si="2">L6*$D6</f>
        <v>0</v>
      </c>
      <c r="N6" s="71"/>
      <c r="O6" s="73">
        <v>0</v>
      </c>
      <c r="P6" s="83">
        <f t="shared" ref="P6:P7" si="3">O6*$D6</f>
        <v>0</v>
      </c>
      <c r="Q6" s="69"/>
    </row>
    <row r="7" spans="1:17" ht="15.95" customHeight="1">
      <c r="A7" s="69"/>
      <c r="B7" s="111" t="s">
        <v>61</v>
      </c>
      <c r="C7" s="69" t="s">
        <v>160</v>
      </c>
      <c r="D7" s="112">
        <f>Inputs!E5</f>
        <v>0.7</v>
      </c>
      <c r="E7" s="113"/>
      <c r="F7" s="73">
        <v>0</v>
      </c>
      <c r="G7" s="84">
        <f t="shared" si="0"/>
        <v>0</v>
      </c>
      <c r="H7" s="106"/>
      <c r="I7" s="73">
        <v>70</v>
      </c>
      <c r="J7" s="84">
        <f t="shared" si="1"/>
        <v>49</v>
      </c>
      <c r="K7" s="71"/>
      <c r="L7" s="73">
        <v>35</v>
      </c>
      <c r="M7" s="84">
        <f t="shared" si="2"/>
        <v>24.5</v>
      </c>
      <c r="N7" s="71"/>
      <c r="O7" s="73">
        <v>70</v>
      </c>
      <c r="P7" s="84">
        <f t="shared" si="3"/>
        <v>49</v>
      </c>
      <c r="Q7" s="69"/>
    </row>
    <row r="8" spans="1:17" ht="15.95" customHeight="1">
      <c r="A8" s="69"/>
      <c r="B8" s="114" t="s">
        <v>62</v>
      </c>
      <c r="C8" s="115"/>
      <c r="D8" s="113"/>
      <c r="E8" s="113"/>
      <c r="F8" s="106"/>
      <c r="G8" s="85">
        <f>SUM(G5:G7)</f>
        <v>0</v>
      </c>
      <c r="H8" s="106"/>
      <c r="I8" s="106"/>
      <c r="J8" s="85">
        <f>SUM(J5:J7)</f>
        <v>49</v>
      </c>
      <c r="K8" s="71"/>
      <c r="L8" s="71"/>
      <c r="M8" s="85">
        <f>SUM(M5:M7)</f>
        <v>399.5</v>
      </c>
      <c r="N8" s="71"/>
      <c r="O8" s="71"/>
      <c r="P8" s="85">
        <f>SUM(P5:P7)</f>
        <v>549</v>
      </c>
      <c r="Q8" s="69"/>
    </row>
    <row r="9" spans="1:17" ht="15.95" customHeight="1">
      <c r="A9" s="69"/>
      <c r="B9" s="116"/>
      <c r="C9" s="115"/>
      <c r="D9" s="116"/>
      <c r="E9" s="116"/>
      <c r="F9" s="116"/>
      <c r="G9" s="72"/>
      <c r="H9" s="69"/>
      <c r="I9" s="69"/>
      <c r="J9" s="69"/>
      <c r="K9" s="69"/>
      <c r="L9" s="69"/>
      <c r="M9" s="69"/>
      <c r="N9" s="69"/>
      <c r="O9" s="69"/>
      <c r="P9" s="69"/>
      <c r="Q9" s="69"/>
    </row>
    <row r="10" spans="1:17" ht="15.95" customHeight="1">
      <c r="A10" s="69"/>
      <c r="B10" s="117" t="s">
        <v>63</v>
      </c>
      <c r="C10" s="109" t="s">
        <v>23</v>
      </c>
      <c r="D10" s="110" t="s">
        <v>92</v>
      </c>
      <c r="E10" s="118"/>
      <c r="F10" s="110" t="s">
        <v>57</v>
      </c>
      <c r="G10" s="110" t="s">
        <v>93</v>
      </c>
      <c r="H10" s="69"/>
      <c r="I10" s="110" t="s">
        <v>57</v>
      </c>
      <c r="J10" s="110" t="s">
        <v>93</v>
      </c>
      <c r="K10" s="53"/>
      <c r="L10" s="110" t="s">
        <v>57</v>
      </c>
      <c r="M10" s="110" t="s">
        <v>93</v>
      </c>
      <c r="N10" s="53"/>
      <c r="O10" s="110" t="s">
        <v>57</v>
      </c>
      <c r="P10" s="110" t="s">
        <v>93</v>
      </c>
      <c r="Q10" s="69"/>
    </row>
    <row r="11" spans="1:17" ht="15.95" customHeight="1">
      <c r="A11" s="69"/>
      <c r="B11" s="119" t="s">
        <v>64</v>
      </c>
      <c r="C11" s="115"/>
      <c r="D11" s="113"/>
      <c r="E11" s="120"/>
      <c r="F11" s="106"/>
      <c r="G11" s="83">
        <f>F12*$D$12+F13*$D$13+F14*$D$14+F15*$D$15</f>
        <v>38.5</v>
      </c>
      <c r="H11" s="106"/>
      <c r="I11" s="106"/>
      <c r="J11" s="83">
        <f>I12*$D$12+I13*$D$13+I14*$D$14+I15*$D$15</f>
        <v>213.3</v>
      </c>
      <c r="K11" s="106"/>
      <c r="L11" s="106"/>
      <c r="M11" s="94">
        <f>L12*$D$12+L13*$D$13+L14*$D$14+L15*$D$15</f>
        <v>0</v>
      </c>
      <c r="N11" s="106"/>
      <c r="O11" s="106"/>
      <c r="P11" s="94">
        <f>O12*$D$12+O13*$D$13+O14*$D$14+O15*$D$15</f>
        <v>0</v>
      </c>
      <c r="Q11" s="69"/>
    </row>
    <row r="12" spans="1:17" ht="15.95" customHeight="1">
      <c r="A12" s="69"/>
      <c r="B12" s="153" t="s">
        <v>29</v>
      </c>
      <c r="C12" s="115" t="str">
        <f>VLOOKUP(B12,Inputs!$C$6:$E$12,2,FALSE)</f>
        <v xml:space="preserve">PLS lb. </v>
      </c>
      <c r="D12" s="112">
        <f>VLOOKUP(B12,Inputs!$C$4:$E$32,3,FALSE)</f>
        <v>18.05</v>
      </c>
      <c r="E12" s="120"/>
      <c r="F12" s="73">
        <v>0</v>
      </c>
      <c r="G12" s="83"/>
      <c r="H12" s="106"/>
      <c r="I12" s="73">
        <v>6</v>
      </c>
      <c r="J12" s="121"/>
      <c r="K12" s="106"/>
      <c r="L12" s="73">
        <v>0</v>
      </c>
      <c r="M12" s="112"/>
      <c r="N12" s="106"/>
      <c r="O12" s="73">
        <v>0</v>
      </c>
      <c r="P12" s="112"/>
      <c r="Q12" s="69"/>
    </row>
    <row r="13" spans="1:17" ht="15.95" customHeight="1">
      <c r="A13" s="69"/>
      <c r="B13" s="154" t="s">
        <v>31</v>
      </c>
      <c r="C13" s="115" t="str">
        <f>VLOOKUP(B13,Inputs!$C$6:$E$12,2,FALSE)</f>
        <v xml:space="preserve">PLS lb. </v>
      </c>
      <c r="D13" s="112">
        <f>VLOOKUP(B13,Inputs!$C$4:$E$32,3,FALSE)</f>
        <v>17.5</v>
      </c>
      <c r="E13" s="120"/>
      <c r="F13" s="73">
        <v>0</v>
      </c>
      <c r="G13" s="83"/>
      <c r="H13" s="106"/>
      <c r="I13" s="73">
        <v>6</v>
      </c>
      <c r="J13" s="121"/>
      <c r="K13" s="106"/>
      <c r="L13" s="73">
        <v>0</v>
      </c>
      <c r="M13" s="112"/>
      <c r="N13" s="106"/>
      <c r="O13" s="73">
        <v>0</v>
      </c>
      <c r="P13" s="112"/>
      <c r="Q13" s="69"/>
    </row>
    <row r="14" spans="1:17" ht="15.95" customHeight="1">
      <c r="A14" s="69"/>
      <c r="B14" s="154" t="s">
        <v>28</v>
      </c>
      <c r="C14" s="115" t="str">
        <f>VLOOKUP(B14,Inputs!$C$6:$E$12,2,FALSE)</f>
        <v>bushel</v>
      </c>
      <c r="D14" s="112">
        <f>VLOOKUP(B14,Inputs!$C$4:$E$32,3,FALSE)</f>
        <v>19.25</v>
      </c>
      <c r="E14" s="120"/>
      <c r="F14" s="73">
        <v>2</v>
      </c>
      <c r="G14" s="121"/>
      <c r="H14" s="106"/>
      <c r="I14" s="73">
        <v>0</v>
      </c>
      <c r="J14" s="121"/>
      <c r="K14" s="106"/>
      <c r="L14" s="73">
        <v>0</v>
      </c>
      <c r="M14" s="112"/>
      <c r="N14" s="106"/>
      <c r="O14" s="73">
        <v>0</v>
      </c>
      <c r="P14" s="112"/>
      <c r="Q14" s="69"/>
    </row>
    <row r="15" spans="1:17" ht="15.95" customHeight="1">
      <c r="A15" s="69"/>
      <c r="B15" s="154" t="s">
        <v>35</v>
      </c>
      <c r="C15" s="115" t="str">
        <f>VLOOKUP(B15,Inputs!$C$6:$E$12,2,FALSE)</f>
        <v xml:space="preserve">PLS lb. </v>
      </c>
      <c r="D15" s="112">
        <f>VLOOKUP(B15,Inputs!$C$4:$E$32,3,FALSE)</f>
        <v>0</v>
      </c>
      <c r="E15" s="120"/>
      <c r="F15" s="73">
        <v>0</v>
      </c>
      <c r="G15" s="121"/>
      <c r="H15" s="106"/>
      <c r="I15" s="73">
        <v>0</v>
      </c>
      <c r="J15" s="121"/>
      <c r="K15" s="106"/>
      <c r="L15" s="73">
        <v>0</v>
      </c>
      <c r="M15" s="112"/>
      <c r="N15" s="106"/>
      <c r="O15" s="73">
        <v>0</v>
      </c>
      <c r="P15" s="112"/>
      <c r="Q15" s="69"/>
    </row>
    <row r="16" spans="1:17" ht="15.95" customHeight="1">
      <c r="A16" s="69"/>
      <c r="B16" s="106" t="s">
        <v>65</v>
      </c>
      <c r="C16" s="115"/>
      <c r="D16" s="112"/>
      <c r="E16" s="120"/>
      <c r="F16" s="106"/>
      <c r="G16" s="83">
        <f>SUMPRODUCT(F17:F21,D17:D21)</f>
        <v>86</v>
      </c>
      <c r="H16" s="106"/>
      <c r="I16" s="106"/>
      <c r="J16" s="83">
        <f>SUMPRODUCT(I17:I21,D17:D21)</f>
        <v>34.5</v>
      </c>
      <c r="K16" s="106"/>
      <c r="L16" s="106"/>
      <c r="M16" s="94">
        <f>SUMPRODUCT(L17:L21,D17:D21)</f>
        <v>45.43</v>
      </c>
      <c r="N16" s="106"/>
      <c r="O16" s="106"/>
      <c r="P16" s="94">
        <f>SUMPRODUCT(O17:O21,D17:D21)</f>
        <v>75.03</v>
      </c>
      <c r="Q16" s="69"/>
    </row>
    <row r="17" spans="1:17" ht="15.95" customHeight="1">
      <c r="A17" s="69"/>
      <c r="B17" s="122" t="s">
        <v>37</v>
      </c>
      <c r="C17" s="115" t="s">
        <v>83</v>
      </c>
      <c r="D17" s="112">
        <f>Inputs!E13</f>
        <v>0.7</v>
      </c>
      <c r="E17" s="120"/>
      <c r="F17" s="73">
        <v>30</v>
      </c>
      <c r="G17" s="121"/>
      <c r="H17" s="106"/>
      <c r="I17" s="73">
        <v>0</v>
      </c>
      <c r="J17" s="121"/>
      <c r="K17" s="106"/>
      <c r="L17" s="73">
        <v>30</v>
      </c>
      <c r="M17" s="112"/>
      <c r="N17" s="106"/>
      <c r="O17" s="73">
        <v>60</v>
      </c>
      <c r="P17" s="112"/>
    </row>
    <row r="18" spans="1:17" ht="15.95" customHeight="1">
      <c r="A18" s="69"/>
      <c r="B18" s="122" t="s">
        <v>116</v>
      </c>
      <c r="C18" s="115" t="s">
        <v>96</v>
      </c>
      <c r="D18" s="112">
        <f>Inputs!E14</f>
        <v>0.73</v>
      </c>
      <c r="E18" s="120"/>
      <c r="F18" s="73">
        <v>0</v>
      </c>
      <c r="G18" s="121"/>
      <c r="H18" s="106"/>
      <c r="I18" s="73">
        <v>30</v>
      </c>
      <c r="J18" s="121"/>
      <c r="K18" s="106"/>
      <c r="L18" s="152">
        <f>ROUNDUP(((L5+L6)*Inputs!$O$4+(L7/Inputs!$S$14*Inputs!$S$15*Inputs!$O$4)),0)</f>
        <v>7</v>
      </c>
      <c r="M18" s="112"/>
      <c r="N18" s="123"/>
      <c r="O18" s="152">
        <f>ROUNDUP(((O5+O6)*Inputs!$O$4+(O7/Inputs!$S$14*Inputs!$S$15*Inputs!$O$4)),0)</f>
        <v>9</v>
      </c>
      <c r="P18" s="112"/>
      <c r="Q18" s="69"/>
    </row>
    <row r="19" spans="1:17" ht="15.95" customHeight="1">
      <c r="A19" s="69"/>
      <c r="B19" s="122" t="s">
        <v>117</v>
      </c>
      <c r="C19" s="115" t="s">
        <v>97</v>
      </c>
      <c r="D19" s="112">
        <f>Inputs!E15</f>
        <v>0.42</v>
      </c>
      <c r="E19" s="120"/>
      <c r="F19" s="73">
        <v>0</v>
      </c>
      <c r="G19" s="121"/>
      <c r="H19" s="106"/>
      <c r="I19" s="73">
        <v>30</v>
      </c>
      <c r="J19" s="121"/>
      <c r="K19" s="106"/>
      <c r="L19" s="152">
        <f>ROUNDUP(((L5+L6)*Inputs!$O$5+(L7/Inputs!$S$14*Inputs!$S$15*Inputs!$O$5)),0)</f>
        <v>46</v>
      </c>
      <c r="M19" s="112"/>
      <c r="N19" s="123"/>
      <c r="O19" s="152">
        <f>ROUNDUP(((O5+O6)*Inputs!$O$5+(O7/Inputs!$S$14*Inputs!$S$15*Inputs!$O$5)),0)</f>
        <v>63</v>
      </c>
      <c r="P19" s="112"/>
      <c r="Q19" s="69"/>
    </row>
    <row r="20" spans="1:17" ht="15.95" customHeight="1">
      <c r="A20" s="69"/>
      <c r="B20" s="122" t="s">
        <v>66</v>
      </c>
      <c r="C20" s="115" t="s">
        <v>86</v>
      </c>
      <c r="D20" s="112">
        <f>Inputs!E16</f>
        <v>35</v>
      </c>
      <c r="E20" s="120"/>
      <c r="F20" s="73">
        <v>1</v>
      </c>
      <c r="G20" s="121"/>
      <c r="H20" s="106"/>
      <c r="I20" s="73">
        <v>0</v>
      </c>
      <c r="J20" s="121"/>
      <c r="K20" s="106"/>
      <c r="L20" s="73">
        <v>0</v>
      </c>
      <c r="M20" s="112"/>
      <c r="N20" s="106"/>
      <c r="O20" s="73">
        <v>0</v>
      </c>
      <c r="P20" s="112"/>
      <c r="Q20" s="69"/>
    </row>
    <row r="21" spans="1:17" ht="15.95" customHeight="1">
      <c r="A21" s="69"/>
      <c r="B21" s="122" t="s">
        <v>40</v>
      </c>
      <c r="C21" s="115" t="s">
        <v>87</v>
      </c>
      <c r="D21" s="112">
        <f>Inputs!E17</f>
        <v>30</v>
      </c>
      <c r="E21" s="120"/>
      <c r="F21" s="73">
        <v>1</v>
      </c>
      <c r="G21" s="121"/>
      <c r="H21" s="106"/>
      <c r="I21" s="73">
        <v>0</v>
      </c>
      <c r="J21" s="121"/>
      <c r="K21" s="106"/>
      <c r="L21" s="73">
        <v>0</v>
      </c>
      <c r="M21" s="112"/>
      <c r="N21" s="106"/>
      <c r="O21" s="73">
        <v>0</v>
      </c>
      <c r="P21" s="112"/>
      <c r="Q21" s="69"/>
    </row>
    <row r="22" spans="1:17" ht="15.95" customHeight="1">
      <c r="B22" s="106" t="s">
        <v>67</v>
      </c>
      <c r="C22" s="115"/>
      <c r="D22" s="112"/>
      <c r="E22" s="124"/>
      <c r="F22" s="151"/>
      <c r="G22" s="83">
        <f>SUMPRODUCT(D23:D25,F23:F25)</f>
        <v>15.36</v>
      </c>
      <c r="H22" s="106"/>
      <c r="I22" s="119"/>
      <c r="J22" s="83">
        <f>SUMPRODUCT(D23:D25,I23:I25)</f>
        <v>22.86</v>
      </c>
      <c r="K22" s="106"/>
      <c r="L22" s="119"/>
      <c r="M22" s="94">
        <f>SUMPRODUCT(D23:D25,L23:L25)</f>
        <v>0</v>
      </c>
      <c r="N22" s="106"/>
      <c r="O22" s="119"/>
      <c r="P22" s="94">
        <f>SUMPRODUCT(D23:D25,O23:O25)</f>
        <v>0</v>
      </c>
    </row>
    <row r="23" spans="1:17" ht="15.95" customHeight="1">
      <c r="A23" s="69"/>
      <c r="B23" s="153" t="s">
        <v>42</v>
      </c>
      <c r="C23" s="115" t="s">
        <v>99</v>
      </c>
      <c r="D23" s="112">
        <f>VLOOKUP(B23,Inputs!$C$4:$E$31,3,FALSE)</f>
        <v>0.24</v>
      </c>
      <c r="E23" s="120"/>
      <c r="F23" s="73">
        <v>64</v>
      </c>
      <c r="G23" s="83"/>
      <c r="H23" s="106"/>
      <c r="I23" s="73">
        <v>64</v>
      </c>
      <c r="J23" s="121"/>
      <c r="K23" s="106"/>
      <c r="L23" s="73">
        <v>0</v>
      </c>
      <c r="M23" s="112"/>
      <c r="N23" s="106"/>
      <c r="O23" s="73">
        <v>0</v>
      </c>
      <c r="P23" s="112"/>
      <c r="Q23" s="69"/>
    </row>
    <row r="24" spans="1:17" ht="15.95" customHeight="1">
      <c r="A24" s="69"/>
      <c r="B24" s="153" t="s">
        <v>43</v>
      </c>
      <c r="C24" s="115" t="s">
        <v>99</v>
      </c>
      <c r="D24" s="112">
        <f>VLOOKUP(B24,Inputs!$C$4:$E$31,3,FALSE)</f>
        <v>1.25</v>
      </c>
      <c r="E24" s="120"/>
      <c r="F24" s="73">
        <v>0</v>
      </c>
      <c r="G24" s="83"/>
      <c r="H24" s="106"/>
      <c r="I24" s="73">
        <v>6</v>
      </c>
      <c r="J24" s="121"/>
      <c r="K24" s="106"/>
      <c r="L24" s="73">
        <v>0</v>
      </c>
      <c r="M24" s="112"/>
      <c r="N24" s="106"/>
      <c r="O24" s="73">
        <v>0</v>
      </c>
      <c r="P24" s="112"/>
      <c r="Q24" s="69"/>
    </row>
    <row r="25" spans="1:17" ht="15.95" customHeight="1">
      <c r="A25" s="69"/>
      <c r="B25" s="153" t="s">
        <v>35</v>
      </c>
      <c r="C25" s="115" t="s">
        <v>99</v>
      </c>
      <c r="D25" s="112">
        <f>VLOOKUP(B25,Inputs!$C$4:$E$32,3,FALSE)</f>
        <v>0</v>
      </c>
      <c r="E25" s="120"/>
      <c r="F25" s="73">
        <v>0</v>
      </c>
      <c r="G25" s="83"/>
      <c r="H25" s="106"/>
      <c r="I25" s="73">
        <v>0</v>
      </c>
      <c r="J25" s="121"/>
      <c r="K25" s="106"/>
      <c r="L25" s="73">
        <v>0</v>
      </c>
      <c r="M25" s="112"/>
      <c r="N25" s="106"/>
      <c r="O25" s="73">
        <v>0</v>
      </c>
      <c r="P25" s="112"/>
      <c r="Q25" s="69"/>
    </row>
    <row r="26" spans="1:17" ht="15.95" customHeight="1">
      <c r="A26" s="69"/>
      <c r="B26" s="111" t="s">
        <v>68</v>
      </c>
      <c r="C26" s="125"/>
      <c r="D26" s="126"/>
      <c r="E26" s="127"/>
      <c r="F26" s="128"/>
      <c r="G26" s="83">
        <f>SUMPRODUCT(F27:F32,$D$27:$D$32)</f>
        <v>30.28</v>
      </c>
      <c r="H26" s="106"/>
      <c r="I26" s="106"/>
      <c r="J26" s="83">
        <f>SUMPRODUCT(I27:I32,$D$27:$D$32)</f>
        <v>62.870000000000005</v>
      </c>
      <c r="K26" s="106"/>
      <c r="L26" s="106"/>
      <c r="M26" s="94">
        <f>SUMPRODUCT(L27:L32,$D$27:$D$32)</f>
        <v>152.30230769230769</v>
      </c>
      <c r="N26" s="106"/>
      <c r="O26" s="106"/>
      <c r="P26" s="94">
        <f>SUMPRODUCT(O27:O32,$D$27:$D$32)</f>
        <v>200.53307692307695</v>
      </c>
    </row>
    <row r="27" spans="1:17" ht="15.95" customHeight="1">
      <c r="A27" s="69"/>
      <c r="B27" s="111" t="s">
        <v>106</v>
      </c>
      <c r="C27" s="115" t="s">
        <v>100</v>
      </c>
      <c r="D27" s="112">
        <f>Inputs!E23</f>
        <v>7.61</v>
      </c>
      <c r="E27" s="120"/>
      <c r="F27" s="73">
        <v>0</v>
      </c>
      <c r="G27" s="83"/>
      <c r="H27" s="106"/>
      <c r="I27" s="73">
        <v>1</v>
      </c>
      <c r="J27" s="121"/>
      <c r="K27" s="106"/>
      <c r="L27" s="73">
        <v>1</v>
      </c>
      <c r="M27" s="112"/>
      <c r="N27" s="106"/>
      <c r="O27" s="73">
        <v>1</v>
      </c>
      <c r="P27" s="112"/>
      <c r="Q27" s="69"/>
    </row>
    <row r="28" spans="1:17" ht="15.95" customHeight="1">
      <c r="A28" s="69"/>
      <c r="B28" s="111" t="s">
        <v>107</v>
      </c>
      <c r="C28" s="115" t="s">
        <v>100</v>
      </c>
      <c r="D28" s="112">
        <f>Inputs!E22</f>
        <v>8.23</v>
      </c>
      <c r="E28" s="120"/>
      <c r="F28" s="73">
        <v>1</v>
      </c>
      <c r="G28" s="83"/>
      <c r="H28" s="106"/>
      <c r="I28" s="73">
        <v>2</v>
      </c>
      <c r="J28" s="121"/>
      <c r="K28" s="106"/>
      <c r="L28" s="73">
        <v>0</v>
      </c>
      <c r="M28" s="112"/>
      <c r="N28" s="106"/>
      <c r="O28" s="73">
        <v>0</v>
      </c>
      <c r="P28" s="112"/>
      <c r="Q28" s="69"/>
    </row>
    <row r="29" spans="1:17" ht="15.95" customHeight="1">
      <c r="A29" s="69"/>
      <c r="B29" s="111" t="s">
        <v>108</v>
      </c>
      <c r="C29" s="115" t="s">
        <v>100</v>
      </c>
      <c r="D29" s="112">
        <f>Inputs!E24</f>
        <v>22.05</v>
      </c>
      <c r="E29" s="120"/>
      <c r="F29" s="73">
        <v>1</v>
      </c>
      <c r="G29" s="83"/>
      <c r="H29" s="106"/>
      <c r="I29" s="73">
        <v>1</v>
      </c>
      <c r="J29" s="121"/>
      <c r="K29" s="106"/>
      <c r="L29" s="73">
        <v>0</v>
      </c>
      <c r="M29" s="112"/>
      <c r="N29" s="106"/>
      <c r="O29" s="73">
        <v>0</v>
      </c>
      <c r="P29" s="112"/>
      <c r="Q29" s="69"/>
    </row>
    <row r="30" spans="1:17" ht="15.95" customHeight="1">
      <c r="B30" s="111" t="s">
        <v>109</v>
      </c>
      <c r="C30" s="115" t="s">
        <v>90</v>
      </c>
      <c r="D30" s="112">
        <f>Inputs!E25</f>
        <v>31.35</v>
      </c>
      <c r="E30" s="120"/>
      <c r="F30" s="129">
        <f>(F5+F6)*2000/Inputs!$E$26</f>
        <v>0</v>
      </c>
      <c r="G30" s="130"/>
      <c r="H30" s="131"/>
      <c r="I30" s="129">
        <f>(I5+I6)*2000/Inputs!$E$26</f>
        <v>0</v>
      </c>
      <c r="J30" s="121"/>
      <c r="K30" s="131"/>
      <c r="L30" s="129">
        <f>(L5+L6)*2000/Inputs!$E$26</f>
        <v>4.615384615384615</v>
      </c>
      <c r="M30" s="112"/>
      <c r="N30" s="131"/>
      <c r="O30" s="129">
        <f>(O5+O6)*2000/Inputs!$E$26</f>
        <v>6.1538461538461542</v>
      </c>
      <c r="P30" s="112"/>
      <c r="Q30" s="69"/>
    </row>
    <row r="31" spans="1:17" ht="15.95" customHeight="1">
      <c r="A31" s="69"/>
      <c r="B31" s="132" t="s">
        <v>110</v>
      </c>
      <c r="C31" s="7" t="s">
        <v>100</v>
      </c>
      <c r="D31" s="112">
        <f>Inputs!$E$21</f>
        <v>16.75</v>
      </c>
      <c r="E31" s="120"/>
      <c r="F31" s="73">
        <v>0</v>
      </c>
      <c r="G31" s="86"/>
      <c r="H31" s="106"/>
      <c r="I31" s="73">
        <v>1</v>
      </c>
      <c r="J31" s="121"/>
      <c r="K31" s="106"/>
      <c r="L31" s="73">
        <v>0</v>
      </c>
      <c r="M31" s="112"/>
      <c r="N31" s="106"/>
      <c r="O31" s="73">
        <v>0</v>
      </c>
      <c r="P31" s="112"/>
      <c r="Q31" s="69"/>
    </row>
    <row r="32" spans="1:17" ht="15.95" customHeight="1">
      <c r="A32" s="69"/>
      <c r="B32" s="111" t="s">
        <v>111</v>
      </c>
      <c r="C32" s="115" t="s">
        <v>100</v>
      </c>
      <c r="D32" s="112">
        <f>Inputs!E27</f>
        <v>30</v>
      </c>
      <c r="E32" s="120"/>
      <c r="F32" s="73">
        <v>0</v>
      </c>
      <c r="G32" s="83"/>
      <c r="H32" s="106"/>
      <c r="I32" s="73">
        <v>0</v>
      </c>
      <c r="J32" s="121"/>
      <c r="K32" s="106"/>
      <c r="L32" s="73">
        <v>0</v>
      </c>
      <c r="M32" s="112"/>
      <c r="N32" s="106"/>
      <c r="O32" s="73">
        <v>0</v>
      </c>
      <c r="P32" s="112"/>
      <c r="Q32" s="69"/>
    </row>
    <row r="33" spans="1:17" ht="15.95" customHeight="1">
      <c r="A33" s="69"/>
      <c r="B33" s="111" t="s">
        <v>69</v>
      </c>
      <c r="C33" s="115" t="s">
        <v>91</v>
      </c>
      <c r="D33" s="112">
        <f>Inputs!E28</f>
        <v>22</v>
      </c>
      <c r="E33" s="120"/>
      <c r="F33" s="73">
        <v>0.5</v>
      </c>
      <c r="G33" s="83">
        <f>F33*$D$33</f>
        <v>11</v>
      </c>
      <c r="H33" s="106"/>
      <c r="I33" s="73">
        <v>0.5</v>
      </c>
      <c r="J33" s="83">
        <f>I33*$D$33</f>
        <v>11</v>
      </c>
      <c r="K33" s="106"/>
      <c r="L33" s="73">
        <v>0</v>
      </c>
      <c r="M33" s="94">
        <f>L33*$D$33</f>
        <v>0</v>
      </c>
      <c r="N33" s="106"/>
      <c r="O33" s="73">
        <v>0</v>
      </c>
      <c r="P33" s="94">
        <f>O33*$D$33</f>
        <v>0</v>
      </c>
      <c r="Q33" s="69"/>
    </row>
    <row r="34" spans="1:17" ht="15.95" customHeight="1">
      <c r="A34" s="69"/>
      <c r="B34" s="111" t="s">
        <v>70</v>
      </c>
      <c r="C34" s="115" t="s">
        <v>89</v>
      </c>
      <c r="D34" s="133">
        <f>Inputs!E29</f>
        <v>0</v>
      </c>
      <c r="E34" s="120"/>
      <c r="F34" s="106"/>
      <c r="G34" s="83">
        <f>D34</f>
        <v>0</v>
      </c>
      <c r="H34" s="106"/>
      <c r="I34" s="119"/>
      <c r="J34" s="83">
        <f>D34</f>
        <v>0</v>
      </c>
      <c r="K34" s="106"/>
      <c r="L34" s="119"/>
      <c r="M34" s="94">
        <f>D34</f>
        <v>0</v>
      </c>
      <c r="N34" s="106"/>
      <c r="O34" s="119"/>
      <c r="P34" s="94">
        <f>D34</f>
        <v>0</v>
      </c>
      <c r="Q34" s="69"/>
    </row>
    <row r="35" spans="1:17" ht="15.95" customHeight="1">
      <c r="A35" s="69"/>
      <c r="B35" s="111" t="s">
        <v>71</v>
      </c>
      <c r="C35" s="115" t="s">
        <v>101</v>
      </c>
      <c r="D35" s="100">
        <f>Inputs!E30</f>
        <v>7.2499999999999995E-2</v>
      </c>
      <c r="E35" s="76"/>
      <c r="F35" s="82">
        <f>SUM(G11:G34)/2</f>
        <v>90.570000000000007</v>
      </c>
      <c r="G35" s="87">
        <f>F35*$D$35</f>
        <v>6.566325</v>
      </c>
      <c r="H35" s="106"/>
      <c r="I35" s="82">
        <f>SUM(J11:J34)/2</f>
        <v>172.26500000000001</v>
      </c>
      <c r="J35" s="87">
        <f>I35*$D$35</f>
        <v>12.489212500000001</v>
      </c>
      <c r="K35" s="106"/>
      <c r="L35" s="82">
        <f>SUM(M11:M34)/2</f>
        <v>98.86615384615385</v>
      </c>
      <c r="M35" s="95">
        <f>L35*$D$35</f>
        <v>7.1677961538461537</v>
      </c>
      <c r="N35" s="106"/>
      <c r="O35" s="82">
        <f>SUM(P11:P34)/2</f>
        <v>137.78153846153847</v>
      </c>
      <c r="P35" s="95">
        <f>O35*$D$35</f>
        <v>9.9891615384615395</v>
      </c>
      <c r="Q35" s="69"/>
    </row>
    <row r="36" spans="1:17" ht="15.95" customHeight="1">
      <c r="A36" s="69"/>
      <c r="B36" s="114" t="s">
        <v>72</v>
      </c>
      <c r="C36" s="115"/>
      <c r="D36" s="115"/>
      <c r="E36" s="115"/>
      <c r="F36" s="106"/>
      <c r="G36" s="85">
        <f>SUM(G11:G35)</f>
        <v>187.70632500000002</v>
      </c>
      <c r="H36" s="106"/>
      <c r="I36" s="106"/>
      <c r="J36" s="85">
        <f>SUM(J11:J35)</f>
        <v>357.01921250000004</v>
      </c>
      <c r="K36" s="106"/>
      <c r="L36" s="106"/>
      <c r="M36" s="96">
        <f>SUM(M11:M35)</f>
        <v>204.90010384615385</v>
      </c>
      <c r="N36" s="106"/>
      <c r="O36" s="106"/>
      <c r="P36" s="96">
        <f>SUM(P11:P35)</f>
        <v>285.55223846153848</v>
      </c>
      <c r="Q36" s="69"/>
    </row>
    <row r="37" spans="1:17" ht="15.95" customHeight="1">
      <c r="A37" s="69"/>
      <c r="B37" s="134"/>
      <c r="C37" s="115"/>
      <c r="D37" s="115"/>
      <c r="E37" s="115"/>
      <c r="F37" s="75"/>
      <c r="G37" s="88"/>
      <c r="H37" s="106"/>
      <c r="I37" s="106"/>
      <c r="J37" s="121"/>
      <c r="K37" s="106"/>
      <c r="L37" s="106"/>
      <c r="M37" s="112"/>
      <c r="N37" s="106"/>
      <c r="O37" s="106"/>
      <c r="P37" s="112"/>
      <c r="Q37" s="69"/>
    </row>
    <row r="38" spans="1:17" ht="15.95" customHeight="1">
      <c r="A38" s="69"/>
      <c r="B38" s="135" t="s">
        <v>73</v>
      </c>
      <c r="C38" s="106"/>
      <c r="D38" s="112"/>
      <c r="E38" s="106"/>
      <c r="F38" s="75"/>
      <c r="G38" s="88"/>
      <c r="H38" s="106"/>
      <c r="I38" s="106"/>
      <c r="J38" s="121"/>
      <c r="K38" s="106"/>
      <c r="L38" s="106"/>
      <c r="M38" s="112"/>
      <c r="N38" s="106"/>
      <c r="O38" s="106"/>
      <c r="P38" s="112"/>
      <c r="Q38" s="69"/>
    </row>
    <row r="39" spans="1:17" ht="15.95" customHeight="1">
      <c r="A39" s="69"/>
      <c r="B39" s="111" t="s">
        <v>74</v>
      </c>
      <c r="C39" s="115" t="s">
        <v>89</v>
      </c>
      <c r="D39" s="112"/>
      <c r="E39" s="106"/>
      <c r="F39" s="75"/>
      <c r="G39" s="89">
        <v>5</v>
      </c>
      <c r="H39" s="106"/>
      <c r="I39" s="106"/>
      <c r="J39" s="89">
        <v>20</v>
      </c>
      <c r="K39" s="106"/>
      <c r="L39" s="106"/>
      <c r="M39" s="97">
        <v>20</v>
      </c>
      <c r="N39" s="106"/>
      <c r="O39" s="106"/>
      <c r="P39" s="97">
        <v>20</v>
      </c>
      <c r="Q39" s="69"/>
    </row>
    <row r="40" spans="1:17" ht="15.95" customHeight="1">
      <c r="A40" s="69"/>
      <c r="B40" s="111" t="s">
        <v>75</v>
      </c>
      <c r="C40" s="115" t="s">
        <v>89</v>
      </c>
      <c r="D40" s="112"/>
      <c r="E40" s="106"/>
      <c r="F40" s="75"/>
      <c r="G40" s="89">
        <v>0</v>
      </c>
      <c r="H40" s="106"/>
      <c r="I40" s="106"/>
      <c r="J40" s="89">
        <v>0</v>
      </c>
      <c r="K40" s="106"/>
      <c r="L40" s="106"/>
      <c r="M40" s="97">
        <v>0</v>
      </c>
      <c r="N40" s="106"/>
      <c r="O40" s="106"/>
      <c r="P40" s="97">
        <v>0</v>
      </c>
      <c r="Q40" s="69"/>
    </row>
    <row r="41" spans="1:17" ht="15.95" customHeight="1">
      <c r="A41" s="69"/>
      <c r="B41" s="111" t="s">
        <v>76</v>
      </c>
      <c r="C41" s="115" t="s">
        <v>89</v>
      </c>
      <c r="D41" s="112"/>
      <c r="E41" s="106"/>
      <c r="F41" s="75"/>
      <c r="G41" s="89">
        <v>0</v>
      </c>
      <c r="H41" s="106"/>
      <c r="I41" s="106"/>
      <c r="J41" s="89">
        <v>0</v>
      </c>
      <c r="K41" s="106"/>
      <c r="L41" s="106"/>
      <c r="M41" s="97">
        <v>0</v>
      </c>
      <c r="N41" s="106"/>
      <c r="O41" s="106"/>
      <c r="P41" s="97">
        <v>0</v>
      </c>
      <c r="Q41" s="69"/>
    </row>
    <row r="42" spans="1:17" ht="15.95" customHeight="1">
      <c r="A42" s="69"/>
      <c r="B42" s="111" t="s">
        <v>123</v>
      </c>
      <c r="C42" s="115" t="s">
        <v>89</v>
      </c>
      <c r="D42" s="112">
        <f>Inputs!E31</f>
        <v>45</v>
      </c>
      <c r="E42" s="106"/>
      <c r="F42" s="75"/>
      <c r="G42" s="90">
        <f>Inputs!E31/4</f>
        <v>11.25</v>
      </c>
      <c r="H42" s="106"/>
      <c r="I42" s="106"/>
      <c r="J42" s="87">
        <f>D42</f>
        <v>45</v>
      </c>
      <c r="K42" s="106"/>
      <c r="L42" s="106"/>
      <c r="M42" s="95">
        <f>D42</f>
        <v>45</v>
      </c>
      <c r="N42" s="106"/>
      <c r="O42" s="106"/>
      <c r="P42" s="95">
        <f>D42</f>
        <v>45</v>
      </c>
      <c r="Q42" s="69"/>
    </row>
    <row r="43" spans="1:17" ht="15.95" customHeight="1">
      <c r="A43" s="69"/>
      <c r="B43" s="114" t="s">
        <v>77</v>
      </c>
      <c r="C43" s="106"/>
      <c r="D43" s="112"/>
      <c r="E43" s="106"/>
      <c r="F43" s="75"/>
      <c r="G43" s="88">
        <f>SUM(G39:G42)</f>
        <v>16.25</v>
      </c>
      <c r="H43" s="106"/>
      <c r="I43" s="106"/>
      <c r="J43" s="88">
        <f>SUM(J39:J42)</f>
        <v>65</v>
      </c>
      <c r="K43" s="106"/>
      <c r="L43" s="106"/>
      <c r="M43" s="98">
        <f>SUM(M39:M42)</f>
        <v>65</v>
      </c>
      <c r="N43" s="106"/>
      <c r="O43" s="106"/>
      <c r="P43" s="98">
        <f>SUM(P39:P42)</f>
        <v>65</v>
      </c>
      <c r="Q43" s="69"/>
    </row>
    <row r="44" spans="1:17" ht="15.95" customHeight="1">
      <c r="A44" s="69"/>
      <c r="B44" s="136"/>
      <c r="C44" s="115"/>
      <c r="D44" s="115"/>
      <c r="E44" s="115"/>
      <c r="F44" s="76"/>
      <c r="G44" s="91"/>
      <c r="H44" s="77"/>
      <c r="I44" s="77"/>
      <c r="J44" s="93"/>
      <c r="K44" s="77"/>
      <c r="L44" s="77"/>
      <c r="M44" s="99"/>
      <c r="N44" s="77"/>
      <c r="O44" s="77"/>
      <c r="P44" s="99"/>
      <c r="Q44" s="77"/>
    </row>
    <row r="45" spans="1:17" ht="15.95" customHeight="1">
      <c r="A45" s="69"/>
      <c r="B45" s="114" t="s">
        <v>104</v>
      </c>
      <c r="C45" s="115"/>
      <c r="D45" s="115"/>
      <c r="E45" s="115"/>
      <c r="F45" s="76"/>
      <c r="G45" s="88">
        <f>G43+G36</f>
        <v>203.95632500000002</v>
      </c>
      <c r="H45" s="77"/>
      <c r="I45" s="77"/>
      <c r="J45" s="88">
        <f>J43+J36</f>
        <v>422.01921250000004</v>
      </c>
      <c r="K45" s="77"/>
      <c r="L45" s="77"/>
      <c r="M45" s="98">
        <f>M43+M36</f>
        <v>269.90010384615385</v>
      </c>
      <c r="N45" s="77"/>
      <c r="O45" s="77"/>
      <c r="P45" s="98">
        <f>P43+P36</f>
        <v>350.55223846153848</v>
      </c>
      <c r="Q45" s="77"/>
    </row>
    <row r="46" spans="1:17" ht="15.95" customHeight="1">
      <c r="A46" s="69"/>
      <c r="B46" s="137"/>
      <c r="C46" s="138"/>
      <c r="D46" s="138"/>
      <c r="E46" s="138"/>
      <c r="F46" s="80"/>
      <c r="G46" s="139"/>
      <c r="H46" s="140"/>
      <c r="I46" s="140"/>
      <c r="J46" s="141"/>
      <c r="K46" s="140"/>
      <c r="L46" s="140"/>
      <c r="M46" s="142"/>
      <c r="N46" s="140"/>
      <c r="O46" s="140"/>
      <c r="P46" s="142"/>
      <c r="Q46" s="78"/>
    </row>
    <row r="47" spans="1:17" ht="15.95" customHeight="1">
      <c r="A47" s="69"/>
      <c r="B47" s="160" t="s">
        <v>102</v>
      </c>
      <c r="C47" s="156"/>
      <c r="D47" s="156"/>
      <c r="E47" s="156"/>
      <c r="F47" s="156"/>
      <c r="G47" s="157">
        <f>G8-G36</f>
        <v>-187.70632500000002</v>
      </c>
      <c r="H47" s="156"/>
      <c r="I47" s="156"/>
      <c r="J47" s="157">
        <f>J8-J36</f>
        <v>-308.01921250000004</v>
      </c>
      <c r="K47" s="156"/>
      <c r="L47" s="156"/>
      <c r="M47" s="158">
        <f>M8-M36</f>
        <v>194.59989615384615</v>
      </c>
      <c r="N47" s="156"/>
      <c r="O47" s="156"/>
      <c r="P47" s="158">
        <f>P8-P36</f>
        <v>263.44776153846152</v>
      </c>
      <c r="Q47" s="69"/>
    </row>
    <row r="48" spans="1:17" ht="15.95" customHeight="1">
      <c r="A48" s="69"/>
      <c r="B48" s="144" t="s">
        <v>103</v>
      </c>
      <c r="C48" s="145"/>
      <c r="D48" s="145"/>
      <c r="E48" s="145"/>
      <c r="F48" s="145"/>
      <c r="G48" s="92">
        <f>G8-G45</f>
        <v>-203.95632500000002</v>
      </c>
      <c r="H48" s="145"/>
      <c r="I48" s="145"/>
      <c r="J48" s="92">
        <f>J8-J45</f>
        <v>-373.01921250000004</v>
      </c>
      <c r="K48" s="145"/>
      <c r="L48" s="145"/>
      <c r="M48" s="159">
        <f>M8-M45</f>
        <v>129.59989615384615</v>
      </c>
      <c r="N48" s="145"/>
      <c r="O48" s="145"/>
      <c r="P48" s="159">
        <f>P8-P45</f>
        <v>198.44776153846152</v>
      </c>
      <c r="Q48" s="69"/>
    </row>
    <row r="49" spans="1:17" ht="15.95" customHeight="1">
      <c r="A49" s="69"/>
      <c r="B49" s="143"/>
      <c r="C49" s="106"/>
      <c r="D49" s="106"/>
      <c r="E49" s="106"/>
      <c r="F49" s="106"/>
      <c r="G49" s="85"/>
      <c r="H49" s="106"/>
      <c r="I49" s="106"/>
      <c r="J49" s="163"/>
      <c r="K49" s="106"/>
      <c r="L49" s="106"/>
      <c r="M49" s="163"/>
      <c r="N49" s="163"/>
      <c r="O49" s="163"/>
      <c r="P49" s="163"/>
      <c r="Q49" s="69"/>
    </row>
    <row r="50" spans="1:17" ht="15.95" customHeight="1">
      <c r="A50" s="69"/>
      <c r="B50" s="160"/>
      <c r="C50" s="156"/>
      <c r="D50" s="156"/>
      <c r="E50" s="156"/>
      <c r="F50" s="156"/>
      <c r="G50" s="161"/>
      <c r="H50" s="156"/>
      <c r="I50" s="156"/>
      <c r="J50" s="146" t="s">
        <v>181</v>
      </c>
      <c r="K50" s="156"/>
      <c r="L50" s="156"/>
      <c r="M50" s="112">
        <f>M45/(L5+L6+(L7*Inputs!S13/0.85)/2000)</f>
        <v>71.552464177537871</v>
      </c>
      <c r="N50" s="106"/>
      <c r="O50" s="106"/>
      <c r="P50" s="112">
        <f>P45/(O5+O6+O7*(Inputs!S13/0.85)/2000)</f>
        <v>63.229581473168743</v>
      </c>
      <c r="Q50" s="69"/>
    </row>
    <row r="51" spans="1:17" ht="15.95" customHeight="1">
      <c r="A51" s="69"/>
      <c r="B51" s="147"/>
      <c r="C51" s="147"/>
      <c r="D51" s="147"/>
      <c r="E51" s="147"/>
      <c r="F51" s="147"/>
      <c r="G51" s="147"/>
      <c r="H51" s="147"/>
      <c r="I51" s="147"/>
      <c r="J51" s="148" t="s">
        <v>183</v>
      </c>
      <c r="K51" s="147"/>
      <c r="L51" s="147"/>
      <c r="M51" s="149">
        <f>M48/(L5+L6+L7*(Inputs!S13/0.85)/2000)</f>
        <v>34.357867206477728</v>
      </c>
      <c r="N51" s="147"/>
      <c r="O51" s="147"/>
      <c r="P51" s="149">
        <f>P48/(O5+O6+O7*(Inputs!S13/0.85)/2000)</f>
        <v>35.794291205876348</v>
      </c>
    </row>
    <row r="52" spans="1:17" ht="15.95" customHeight="1">
      <c r="A52" s="69"/>
      <c r="B52" s="150" t="s">
        <v>78</v>
      </c>
      <c r="C52" s="69"/>
      <c r="D52" s="69"/>
      <c r="E52" s="69"/>
      <c r="F52" s="69"/>
      <c r="G52" s="69"/>
      <c r="H52" s="69"/>
      <c r="I52" s="69"/>
      <c r="J52" s="69"/>
      <c r="K52" s="69"/>
      <c r="L52" s="69"/>
      <c r="M52" s="69"/>
      <c r="N52" s="69"/>
      <c r="O52" s="69"/>
      <c r="P52" s="69"/>
      <c r="Q52" s="69"/>
    </row>
    <row r="53" spans="1:17" ht="15.95" customHeight="1">
      <c r="A53" s="69"/>
      <c r="B53" s="62" t="s">
        <v>180</v>
      </c>
      <c r="C53" s="69"/>
      <c r="D53" s="69"/>
      <c r="E53" s="69"/>
      <c r="F53" s="69"/>
      <c r="G53" s="69"/>
      <c r="H53" s="69"/>
      <c r="I53" s="69"/>
      <c r="J53" s="69"/>
      <c r="K53" s="69"/>
      <c r="L53" s="69"/>
      <c r="M53" s="69"/>
      <c r="N53" s="69"/>
      <c r="O53" s="69"/>
      <c r="P53" s="69"/>
      <c r="Q53" s="69"/>
    </row>
    <row r="54" spans="1:17" ht="15.95" customHeight="1">
      <c r="A54" s="69"/>
      <c r="B54" s="69" t="s">
        <v>119</v>
      </c>
      <c r="C54" s="69"/>
      <c r="D54" s="69"/>
      <c r="E54" s="69"/>
      <c r="F54" s="69"/>
      <c r="G54" s="69"/>
      <c r="H54" s="69"/>
      <c r="I54" s="69"/>
      <c r="J54" s="69"/>
      <c r="K54" s="69"/>
      <c r="L54" s="69"/>
      <c r="M54" s="69"/>
      <c r="N54" s="69"/>
      <c r="O54" s="69"/>
      <c r="P54" s="69"/>
      <c r="Q54" s="69"/>
    </row>
    <row r="55" spans="1:17" ht="8.25" customHeight="1">
      <c r="A55" s="69"/>
      <c r="B55" s="69"/>
      <c r="C55" s="69"/>
      <c r="D55" s="69"/>
      <c r="E55" s="69"/>
      <c r="F55" s="69"/>
      <c r="G55" s="69"/>
      <c r="H55" s="69"/>
      <c r="I55" s="69"/>
      <c r="J55" s="69"/>
      <c r="K55" s="69"/>
      <c r="L55" s="69"/>
      <c r="M55" s="69"/>
      <c r="N55" s="69"/>
      <c r="O55" s="69"/>
      <c r="P55" s="69"/>
      <c r="Q55" s="69"/>
    </row>
    <row r="56" spans="1:17" ht="41.25" customHeight="1">
      <c r="A56" s="69"/>
      <c r="B56" s="200" t="s">
        <v>125</v>
      </c>
      <c r="C56" s="200"/>
      <c r="D56" s="200"/>
      <c r="E56" s="200"/>
      <c r="F56" s="200"/>
      <c r="G56" s="200"/>
      <c r="H56" s="200"/>
      <c r="I56" s="200"/>
      <c r="J56" s="200"/>
      <c r="K56" s="200"/>
      <c r="L56" s="200"/>
      <c r="M56" s="200"/>
      <c r="N56" s="200"/>
      <c r="O56" s="200"/>
      <c r="P56" s="200"/>
      <c r="Q56" s="69"/>
    </row>
    <row r="57" spans="1:17" ht="52.5" customHeight="1">
      <c r="A57" s="69"/>
      <c r="B57" s="200" t="s">
        <v>126</v>
      </c>
      <c r="C57" s="200"/>
      <c r="D57" s="200"/>
      <c r="E57" s="200"/>
      <c r="F57" s="200"/>
      <c r="G57" s="200"/>
      <c r="H57" s="200"/>
      <c r="I57" s="200"/>
      <c r="J57" s="200"/>
      <c r="K57" s="200"/>
      <c r="L57" s="200"/>
      <c r="M57" s="200"/>
      <c r="N57" s="200"/>
      <c r="O57" s="200"/>
      <c r="P57" s="200"/>
      <c r="Q57" s="69"/>
    </row>
    <row r="58" spans="1:17" ht="41.25" customHeight="1">
      <c r="A58" s="69"/>
      <c r="B58" s="200" t="s">
        <v>127</v>
      </c>
      <c r="C58" s="200"/>
      <c r="D58" s="200"/>
      <c r="E58" s="200"/>
      <c r="F58" s="200"/>
      <c r="G58" s="200"/>
      <c r="H58" s="200"/>
      <c r="I58" s="200"/>
      <c r="J58" s="200"/>
      <c r="K58" s="200"/>
      <c r="L58" s="200"/>
      <c r="M58" s="200"/>
      <c r="N58" s="200"/>
      <c r="O58" s="200"/>
      <c r="P58" s="200"/>
      <c r="Q58" s="69"/>
    </row>
    <row r="59" spans="1:17" ht="42" customHeight="1">
      <c r="A59" s="69"/>
      <c r="B59" s="200" t="s">
        <v>128</v>
      </c>
      <c r="C59" s="200"/>
      <c r="D59" s="200"/>
      <c r="E59" s="200"/>
      <c r="F59" s="200"/>
      <c r="G59" s="200"/>
      <c r="H59" s="200"/>
      <c r="I59" s="200"/>
      <c r="J59" s="200"/>
      <c r="K59" s="200"/>
      <c r="L59" s="200"/>
      <c r="M59" s="200"/>
      <c r="N59" s="200"/>
      <c r="O59" s="200"/>
      <c r="P59" s="200"/>
      <c r="Q59" s="69"/>
    </row>
    <row r="60" spans="1:17" s="8" customFormat="1" ht="15.95" hidden="1" customHeight="1">
      <c r="A60" s="103"/>
      <c r="B60" s="69"/>
      <c r="C60" s="69"/>
      <c r="D60" s="69"/>
      <c r="E60" s="69"/>
      <c r="F60" s="69"/>
      <c r="G60" s="69"/>
      <c r="H60" s="69"/>
      <c r="I60" s="69"/>
      <c r="J60" s="69"/>
      <c r="K60" s="69"/>
      <c r="L60" s="69"/>
      <c r="M60" s="69"/>
      <c r="N60" s="69"/>
      <c r="O60" s="69"/>
      <c r="P60" s="69"/>
      <c r="Q60" s="69"/>
    </row>
    <row r="61" spans="1:17" hidden="1">
      <c r="A61" s="69"/>
      <c r="B61" s="69"/>
      <c r="C61" s="69"/>
      <c r="D61" s="69"/>
      <c r="E61" s="69"/>
      <c r="F61" s="69"/>
      <c r="G61" s="69"/>
      <c r="H61" s="69"/>
      <c r="I61" s="69"/>
      <c r="J61" s="69"/>
      <c r="K61" s="69"/>
      <c r="L61" s="69"/>
      <c r="M61" s="69"/>
      <c r="N61" s="69"/>
      <c r="O61" s="69"/>
      <c r="P61" s="69"/>
      <c r="Q61" s="69"/>
    </row>
    <row r="62" spans="1:17" hidden="1">
      <c r="A62" s="69"/>
      <c r="B62" s="104"/>
      <c r="C62" s="104"/>
      <c r="D62" s="104"/>
      <c r="E62" s="104"/>
      <c r="F62" s="104"/>
      <c r="G62" s="74"/>
      <c r="H62" s="69"/>
      <c r="I62" s="69"/>
      <c r="J62" s="69"/>
      <c r="K62" s="69"/>
      <c r="L62" s="69"/>
      <c r="M62" s="69"/>
      <c r="N62" s="69"/>
      <c r="O62" s="69"/>
      <c r="P62" s="69"/>
      <c r="Q62" s="69"/>
    </row>
    <row r="63" spans="1:17" hidden="1">
      <c r="A63" s="69"/>
      <c r="B63" s="104"/>
      <c r="C63" s="104"/>
      <c r="D63" s="104"/>
      <c r="E63" s="104"/>
      <c r="F63" s="104"/>
      <c r="G63" s="104"/>
      <c r="H63" s="69"/>
      <c r="I63" s="69"/>
      <c r="J63" s="69"/>
      <c r="K63" s="69"/>
      <c r="L63" s="69"/>
      <c r="M63" s="69"/>
      <c r="N63" s="69"/>
      <c r="O63" s="69"/>
      <c r="P63" s="69"/>
      <c r="Q63" s="69"/>
    </row>
    <row r="64" spans="1:17" hidden="1">
      <c r="A64" s="69"/>
      <c r="B64" s="104"/>
      <c r="C64" s="104"/>
      <c r="D64" s="104"/>
      <c r="E64" s="104"/>
      <c r="F64" s="104"/>
      <c r="G64" s="104"/>
      <c r="H64" s="69"/>
      <c r="I64" s="69"/>
      <c r="J64" s="69"/>
      <c r="K64" s="69"/>
      <c r="L64" s="69"/>
      <c r="M64" s="69"/>
      <c r="N64" s="69"/>
      <c r="O64" s="69"/>
      <c r="P64" s="69"/>
      <c r="Q64" s="69"/>
    </row>
    <row r="65" spans="1:17" hidden="1">
      <c r="A65" s="69"/>
      <c r="B65" s="104"/>
      <c r="C65" s="105"/>
      <c r="D65" s="104"/>
      <c r="E65" s="104"/>
      <c r="F65" s="74"/>
      <c r="G65" s="104"/>
      <c r="H65" s="69"/>
      <c r="I65" s="69"/>
      <c r="J65" s="69"/>
      <c r="K65" s="69"/>
      <c r="L65" s="69"/>
      <c r="M65" s="69"/>
      <c r="N65" s="69"/>
      <c r="O65" s="69"/>
      <c r="P65" s="69"/>
      <c r="Q65" s="69"/>
    </row>
    <row r="66" spans="1:17" hidden="1">
      <c r="A66" s="69"/>
      <c r="B66" s="104"/>
      <c r="C66" s="105"/>
      <c r="D66" s="104"/>
      <c r="E66" s="104"/>
      <c r="F66" s="74"/>
      <c r="G66" s="74"/>
      <c r="H66" s="69"/>
      <c r="I66" s="69"/>
      <c r="J66" s="69"/>
      <c r="K66" s="69"/>
      <c r="L66" s="69"/>
      <c r="M66" s="69"/>
      <c r="N66" s="69"/>
      <c r="O66" s="69"/>
      <c r="P66" s="69"/>
      <c r="Q66" s="69"/>
    </row>
    <row r="67" spans="1:17" hidden="1">
      <c r="A67" s="69"/>
      <c r="B67" s="69"/>
      <c r="C67" s="69"/>
      <c r="D67" s="69"/>
      <c r="E67" s="69"/>
      <c r="F67" s="69"/>
      <c r="G67" s="74"/>
      <c r="H67" s="69"/>
      <c r="I67" s="69"/>
      <c r="J67" s="69"/>
      <c r="K67" s="69"/>
      <c r="L67" s="69"/>
      <c r="M67" s="69"/>
      <c r="N67" s="69"/>
      <c r="O67" s="69"/>
      <c r="P67" s="69"/>
      <c r="Q67" s="69"/>
    </row>
    <row r="68" spans="1:17" hidden="1">
      <c r="A68" s="69"/>
      <c r="B68" s="69"/>
      <c r="C68" s="69"/>
      <c r="D68" s="69"/>
      <c r="E68" s="69"/>
      <c r="F68" s="69"/>
      <c r="G68" s="69"/>
      <c r="H68" s="69"/>
      <c r="I68" s="69"/>
      <c r="J68" s="69"/>
      <c r="K68" s="69"/>
      <c r="L68" s="69"/>
      <c r="M68" s="69"/>
      <c r="N68" s="69"/>
      <c r="O68" s="69"/>
      <c r="P68" s="69"/>
      <c r="Q68" s="69"/>
    </row>
    <row r="69" spans="1:17" hidden="1">
      <c r="A69" s="69"/>
      <c r="B69" s="69"/>
      <c r="C69" s="69"/>
      <c r="D69" s="69"/>
      <c r="E69" s="69"/>
      <c r="F69" s="69"/>
      <c r="G69" s="69"/>
      <c r="H69" s="69"/>
      <c r="I69" s="69"/>
      <c r="J69" s="69"/>
      <c r="K69" s="69"/>
      <c r="L69" s="69"/>
      <c r="M69" s="69"/>
      <c r="N69" s="69"/>
      <c r="O69" s="69"/>
      <c r="P69" s="69"/>
      <c r="Q69" s="69"/>
    </row>
    <row r="91" spans="8:17" hidden="1">
      <c r="H91" s="8"/>
      <c r="I91" s="8"/>
      <c r="J91" s="8"/>
      <c r="K91" s="8"/>
      <c r="L91" s="8"/>
      <c r="M91" s="8"/>
      <c r="N91" s="8"/>
      <c r="O91" s="8"/>
      <c r="P91" s="8"/>
      <c r="Q91" s="8"/>
    </row>
  </sheetData>
  <sheetProtection sheet="1" objects="1" scenarios="1"/>
  <protectedRanges>
    <protectedRange algorithmName="SHA-512" hashValue="Co0C943VTtD4jxpYDwQSNm2Ts2V8Ycv9bpdIrOIPXRttIde1epco9obKYsoIyUtkJEYmjSSj4grp2j4J/Fd3pA==" saltValue="Gm9kBZQ3L+tAQ0NUvRpR+g==" spinCount="100000" sqref="O5:O7 O23:O25 O17 L23:L25 O27:O29 O20:O21" name="Year 4"/>
    <protectedRange algorithmName="SHA-512" hashValue="yMEijDzF6udNrFFfTL4OkVY686uomCymqv3DMjBN2ulPhs3D7CCWUs7goMGUCXMg3GiLRuy+AkIrnNardCL8wA==" saltValue="5ZkwvHhchgdr5n2FQJWBEA==" spinCount="100000" sqref="L5:L7 L27:L29 L17 L20:L21" name="Year 3"/>
    <protectedRange algorithmName="SHA-512" hashValue="lJQ1fTD4Q004j1ICkYdbdq9+gDPGo05MdIMRFZvA10mrdOdLorvUCZ94T0dVMUmATsWyI6r6xHWm5Ju5iZ/E9w==" saltValue="FzUU8xDC3oqEXyHxm+qKng==" spinCount="100000" sqref="I5:I7 I27:I29 I17:I21 I23:I25" name="Year 2"/>
    <protectedRange algorithmName="SHA-512" hashValue="tB7os3uymNmRWrw2Zp9bBs8FfBTWS1ypsCBmNgzB6WNzQsjE3AcqPj2RGXzOoGnhYttavSwMiUIwiEbcyF8yzw==" saltValue="VhIhAO7qVykFl0IYTHtqBg==" spinCount="100000" sqref="D35:E35 G34 B12:B15 D12:F15 D27:F30 B23:B25 D17:F21 D5:F7 I32:I33 L32:L33 O32:O33 J34 M34 P34 J39:J41 M39:M41 P39:P41 G39:G42 D32:F33 D23:F25 I30 L30 O30" name="Year 1"/>
    <protectedRange algorithmName="SHA-512" hashValue="yMEijDzF6udNrFFfTL4OkVY686uomCymqv3DMjBN2ulPhs3D7CCWUs7goMGUCXMg3GiLRuy+AkIrnNardCL8wA==" saltValue="5ZkwvHhchgdr5n2FQJWBEA==" spinCount="100000" sqref="L18:L19" name="Year 3_3"/>
    <protectedRange algorithmName="SHA-512" hashValue="yMEijDzF6udNrFFfTL4OkVY686uomCymqv3DMjBN2ulPhs3D7CCWUs7goMGUCXMg3GiLRuy+AkIrnNardCL8wA==" saltValue="5ZkwvHhchgdr5n2FQJWBEA==" spinCount="100000" sqref="O18:O19" name="Year 3_4"/>
  </protectedRanges>
  <mergeCells count="10">
    <mergeCell ref="B57:P57"/>
    <mergeCell ref="B58:P58"/>
    <mergeCell ref="B59:P59"/>
    <mergeCell ref="B1:P1"/>
    <mergeCell ref="F3:G3"/>
    <mergeCell ref="I3:J3"/>
    <mergeCell ref="L3:M3"/>
    <mergeCell ref="O3:P3"/>
    <mergeCell ref="B56:P56"/>
    <mergeCell ref="B2:C2"/>
  </mergeCells>
  <pageMargins left="0.25" right="0.25" top="0.25" bottom="0.25" header="0.3" footer="0.3"/>
  <pageSetup scale="7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D3A1186-6E7A-491A-A9D6-A1D06DCC01D5}">
          <x14:formula1>
            <xm:f>Inputs!$C$18:$C$20</xm:f>
          </x14:formula1>
          <xm:sqref>B23:B25</xm:sqref>
        </x14:dataValidation>
        <x14:dataValidation type="list" allowBlank="1" showInputMessage="1" showErrorMessage="1" xr:uid="{9E9F1D09-795E-4A45-8781-82191D0A9FEC}">
          <x14:formula1>
            <xm:f>Inputs!$C$6:$C$12</xm:f>
          </x14:formula1>
          <xm:sqref>B12:B15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E11D-5393-4D3B-B881-F752AC742B09}">
  <dimension ref="A1:WUQ91"/>
  <sheetViews>
    <sheetView topLeftCell="A36" zoomScaleNormal="100" zoomScaleSheetLayoutView="100" workbookViewId="0">
      <selection activeCell="M53" sqref="M53"/>
    </sheetView>
  </sheetViews>
  <sheetFormatPr defaultColWidth="0" defaultRowHeight="13.5" zeroHeight="1"/>
  <cols>
    <col min="1" max="1" width="2.625" style="6" customWidth="1"/>
    <col min="2" max="2" width="30.25" style="6" customWidth="1"/>
    <col min="3" max="3" width="9.5" style="6" customWidth="1"/>
    <col min="4" max="4" width="10.5" style="6" customWidth="1"/>
    <col min="5" max="5" width="1.625" style="6" customWidth="1"/>
    <col min="6" max="6" width="9.625" style="6" customWidth="1"/>
    <col min="7" max="7" width="10.625" style="6" customWidth="1"/>
    <col min="8" max="8" width="1.625" style="6" customWidth="1"/>
    <col min="9" max="9" width="9.625" style="6" customWidth="1"/>
    <col min="10" max="10" width="10.625" style="6" customWidth="1"/>
    <col min="11" max="11" width="1.625" style="6" customWidth="1"/>
    <col min="12" max="12" width="9.625" style="6" customWidth="1"/>
    <col min="13" max="13" width="12" style="6" customWidth="1"/>
    <col min="14" max="14" width="1.625" style="6" customWidth="1"/>
    <col min="15" max="15" width="9.625" style="6" customWidth="1"/>
    <col min="16" max="16" width="10.625" style="6" customWidth="1"/>
    <col min="17" max="17" width="1.625" style="6" customWidth="1"/>
    <col min="18" max="232" width="8" style="6" hidden="1"/>
    <col min="233" max="233" width="28.125" style="6" hidden="1"/>
    <col min="234" max="234" width="8.125" style="6" hidden="1"/>
    <col min="235" max="235" width="9.125" style="6" hidden="1"/>
    <col min="236" max="236" width="9.75" style="6" hidden="1"/>
    <col min="237" max="237" width="11.125" style="6" hidden="1"/>
    <col min="238" max="238" width="10.375" style="6" hidden="1"/>
    <col min="239" max="239" width="10.5" style="6" hidden="1"/>
    <col min="240" max="488" width="8" style="6" hidden="1"/>
    <col min="489" max="489" width="28.125" style="6" hidden="1"/>
    <col min="490" max="490" width="8.125" style="6" hidden="1"/>
    <col min="491" max="491" width="9.125" style="6" hidden="1"/>
    <col min="492" max="492" width="9.75" style="6" hidden="1"/>
    <col min="493" max="493" width="11.125" style="6" hidden="1"/>
    <col min="494" max="494" width="10.375" style="6" hidden="1"/>
    <col min="495" max="495" width="10.5" style="6" hidden="1"/>
    <col min="496" max="744" width="8" style="6" hidden="1"/>
    <col min="745" max="745" width="28.125" style="6" hidden="1"/>
    <col min="746" max="746" width="8.125" style="6" hidden="1"/>
    <col min="747" max="747" width="9.125" style="6" hidden="1"/>
    <col min="748" max="748" width="9.75" style="6" hidden="1"/>
    <col min="749" max="749" width="11.125" style="6" hidden="1"/>
    <col min="750" max="750" width="10.375" style="6" hidden="1"/>
    <col min="751" max="751" width="10.5" style="6" hidden="1"/>
    <col min="752" max="1000" width="8" style="6" hidden="1"/>
    <col min="1001" max="1001" width="28.125" style="6" hidden="1"/>
    <col min="1002" max="1002" width="8.125" style="6" hidden="1"/>
    <col min="1003" max="1003" width="9.125" style="6" hidden="1"/>
    <col min="1004" max="1004" width="9.75" style="6" hidden="1"/>
    <col min="1005" max="1005" width="11.125" style="6" hidden="1"/>
    <col min="1006" max="1006" width="10.375" style="6" hidden="1"/>
    <col min="1007" max="1007" width="10.5" style="6" hidden="1"/>
    <col min="1008" max="1256" width="8" style="6" hidden="1"/>
    <col min="1257" max="1257" width="28.125" style="6" hidden="1"/>
    <col min="1258" max="1258" width="8.125" style="6" hidden="1"/>
    <col min="1259" max="1259" width="9.125" style="6" hidden="1"/>
    <col min="1260" max="1260" width="9.75" style="6" hidden="1"/>
    <col min="1261" max="1261" width="11.125" style="6" hidden="1"/>
    <col min="1262" max="1262" width="10.375" style="6" hidden="1"/>
    <col min="1263" max="1263" width="10.5" style="6" hidden="1"/>
    <col min="1264" max="1512" width="8" style="6" hidden="1"/>
    <col min="1513" max="1513" width="28.125" style="6" hidden="1"/>
    <col min="1514" max="1514" width="8.125" style="6" hidden="1"/>
    <col min="1515" max="1515" width="9.125" style="6" hidden="1"/>
    <col min="1516" max="1516" width="9.75" style="6" hidden="1"/>
    <col min="1517" max="1517" width="11.125" style="6" hidden="1"/>
    <col min="1518" max="1518" width="10.375" style="6" hidden="1"/>
    <col min="1519" max="1519" width="10.5" style="6" hidden="1"/>
    <col min="1520" max="1768" width="8" style="6" hidden="1"/>
    <col min="1769" max="1769" width="28.125" style="6" hidden="1"/>
    <col min="1770" max="1770" width="8.125" style="6" hidden="1"/>
    <col min="1771" max="1771" width="9.125" style="6" hidden="1"/>
    <col min="1772" max="1772" width="9.75" style="6" hidden="1"/>
    <col min="1773" max="1773" width="11.125" style="6" hidden="1"/>
    <col min="1774" max="1774" width="10.375" style="6" hidden="1"/>
    <col min="1775" max="1775" width="10.5" style="6" hidden="1"/>
    <col min="1776" max="2024" width="8" style="6" hidden="1"/>
    <col min="2025" max="2025" width="28.125" style="6" hidden="1"/>
    <col min="2026" max="2026" width="8.125" style="6" hidden="1"/>
    <col min="2027" max="2027" width="9.125" style="6" hidden="1"/>
    <col min="2028" max="2028" width="9.75" style="6" hidden="1"/>
    <col min="2029" max="2029" width="11.125" style="6" hidden="1"/>
    <col min="2030" max="2030" width="10.375" style="6" hidden="1"/>
    <col min="2031" max="2031" width="10.5" style="6" hidden="1"/>
    <col min="2032" max="2280" width="8" style="6" hidden="1"/>
    <col min="2281" max="2281" width="28.125" style="6" hidden="1"/>
    <col min="2282" max="2282" width="8.125" style="6" hidden="1"/>
    <col min="2283" max="2283" width="9.125" style="6" hidden="1"/>
    <col min="2284" max="2284" width="9.75" style="6" hidden="1"/>
    <col min="2285" max="2285" width="11.125" style="6" hidden="1"/>
    <col min="2286" max="2286" width="10.375" style="6" hidden="1"/>
    <col min="2287" max="2287" width="10.5" style="6" hidden="1"/>
    <col min="2288" max="2536" width="8" style="6" hidden="1"/>
    <col min="2537" max="2537" width="28.125" style="6" hidden="1"/>
    <col min="2538" max="2538" width="8.125" style="6" hidden="1"/>
    <col min="2539" max="2539" width="9.125" style="6" hidden="1"/>
    <col min="2540" max="2540" width="9.75" style="6" hidden="1"/>
    <col min="2541" max="2541" width="11.125" style="6" hidden="1"/>
    <col min="2542" max="2542" width="10.375" style="6" hidden="1"/>
    <col min="2543" max="2543" width="10.5" style="6" hidden="1"/>
    <col min="2544" max="2792" width="8" style="6" hidden="1"/>
    <col min="2793" max="2793" width="28.125" style="6" hidden="1"/>
    <col min="2794" max="2794" width="8.125" style="6" hidden="1"/>
    <col min="2795" max="2795" width="9.125" style="6" hidden="1"/>
    <col min="2796" max="2796" width="9.75" style="6" hidden="1"/>
    <col min="2797" max="2797" width="11.125" style="6" hidden="1"/>
    <col min="2798" max="2798" width="10.375" style="6" hidden="1"/>
    <col min="2799" max="2799" width="10.5" style="6" hidden="1"/>
    <col min="2800" max="3048" width="8" style="6" hidden="1"/>
    <col min="3049" max="3049" width="28.125" style="6" hidden="1"/>
    <col min="3050" max="3050" width="8.125" style="6" hidden="1"/>
    <col min="3051" max="3051" width="9.125" style="6" hidden="1"/>
    <col min="3052" max="3052" width="9.75" style="6" hidden="1"/>
    <col min="3053" max="3053" width="11.125" style="6" hidden="1"/>
    <col min="3054" max="3054" width="10.375" style="6" hidden="1"/>
    <col min="3055" max="3055" width="10.5" style="6" hidden="1"/>
    <col min="3056" max="3304" width="8" style="6" hidden="1"/>
    <col min="3305" max="3305" width="28.125" style="6" hidden="1"/>
    <col min="3306" max="3306" width="8.125" style="6" hidden="1"/>
    <col min="3307" max="3307" width="9.125" style="6" hidden="1"/>
    <col min="3308" max="3308" width="9.75" style="6" hidden="1"/>
    <col min="3309" max="3309" width="11.125" style="6" hidden="1"/>
    <col min="3310" max="3310" width="10.375" style="6" hidden="1"/>
    <col min="3311" max="3311" width="10.5" style="6" hidden="1"/>
    <col min="3312" max="3560" width="8" style="6" hidden="1"/>
    <col min="3561" max="3561" width="28.125" style="6" hidden="1"/>
    <col min="3562" max="3562" width="8.125" style="6" hidden="1"/>
    <col min="3563" max="3563" width="9.125" style="6" hidden="1"/>
    <col min="3564" max="3564" width="9.75" style="6" hidden="1"/>
    <col min="3565" max="3565" width="11.125" style="6" hidden="1"/>
    <col min="3566" max="3566" width="10.375" style="6" hidden="1"/>
    <col min="3567" max="3567" width="10.5" style="6" hidden="1"/>
    <col min="3568" max="3816" width="8" style="6" hidden="1"/>
    <col min="3817" max="3817" width="28.125" style="6" hidden="1"/>
    <col min="3818" max="3818" width="8.125" style="6" hidden="1"/>
    <col min="3819" max="3819" width="9.125" style="6" hidden="1"/>
    <col min="3820" max="3820" width="9.75" style="6" hidden="1"/>
    <col min="3821" max="3821" width="11.125" style="6" hidden="1"/>
    <col min="3822" max="3822" width="10.375" style="6" hidden="1"/>
    <col min="3823" max="3823" width="10.5" style="6" hidden="1"/>
    <col min="3824" max="4072" width="8" style="6" hidden="1"/>
    <col min="4073" max="4073" width="28.125" style="6" hidden="1"/>
    <col min="4074" max="4074" width="8.125" style="6" hidden="1"/>
    <col min="4075" max="4075" width="9.125" style="6" hidden="1"/>
    <col min="4076" max="4076" width="9.75" style="6" hidden="1"/>
    <col min="4077" max="4077" width="11.125" style="6" hidden="1"/>
    <col min="4078" max="4078" width="10.375" style="6" hidden="1"/>
    <col min="4079" max="4079" width="10.5" style="6" hidden="1"/>
    <col min="4080" max="4328" width="8" style="6" hidden="1"/>
    <col min="4329" max="4329" width="28.125" style="6" hidden="1"/>
    <col min="4330" max="4330" width="8.125" style="6" hidden="1"/>
    <col min="4331" max="4331" width="9.125" style="6" hidden="1"/>
    <col min="4332" max="4332" width="9.75" style="6" hidden="1"/>
    <col min="4333" max="4333" width="11.125" style="6" hidden="1"/>
    <col min="4334" max="4334" width="10.375" style="6" hidden="1"/>
    <col min="4335" max="4335" width="10.5" style="6" hidden="1"/>
    <col min="4336" max="4584" width="8" style="6" hidden="1"/>
    <col min="4585" max="4585" width="28.125" style="6" hidden="1"/>
    <col min="4586" max="4586" width="8.125" style="6" hidden="1"/>
    <col min="4587" max="4587" width="9.125" style="6" hidden="1"/>
    <col min="4588" max="4588" width="9.75" style="6" hidden="1"/>
    <col min="4589" max="4589" width="11.125" style="6" hidden="1"/>
    <col min="4590" max="4590" width="10.375" style="6" hidden="1"/>
    <col min="4591" max="4591" width="10.5" style="6" hidden="1"/>
    <col min="4592" max="4840" width="8" style="6" hidden="1"/>
    <col min="4841" max="4841" width="28.125" style="6" hidden="1"/>
    <col min="4842" max="4842" width="8.125" style="6" hidden="1"/>
    <col min="4843" max="4843" width="9.125" style="6" hidden="1"/>
    <col min="4844" max="4844" width="9.75" style="6" hidden="1"/>
    <col min="4845" max="4845" width="11.125" style="6" hidden="1"/>
    <col min="4846" max="4846" width="10.375" style="6" hidden="1"/>
    <col min="4847" max="4847" width="10.5" style="6" hidden="1"/>
    <col min="4848" max="5096" width="8" style="6" hidden="1"/>
    <col min="5097" max="5097" width="28.125" style="6" hidden="1"/>
    <col min="5098" max="5098" width="8.125" style="6" hidden="1"/>
    <col min="5099" max="5099" width="9.125" style="6" hidden="1"/>
    <col min="5100" max="5100" width="9.75" style="6" hidden="1"/>
    <col min="5101" max="5101" width="11.125" style="6" hidden="1"/>
    <col min="5102" max="5102" width="10.375" style="6" hidden="1"/>
    <col min="5103" max="5103" width="10.5" style="6" hidden="1"/>
    <col min="5104" max="5352" width="8" style="6" hidden="1"/>
    <col min="5353" max="5353" width="28.125" style="6" hidden="1"/>
    <col min="5354" max="5354" width="8.125" style="6" hidden="1"/>
    <col min="5355" max="5355" width="9.125" style="6" hidden="1"/>
    <col min="5356" max="5356" width="9.75" style="6" hidden="1"/>
    <col min="5357" max="5357" width="11.125" style="6" hidden="1"/>
    <col min="5358" max="5358" width="10.375" style="6" hidden="1"/>
    <col min="5359" max="5359" width="10.5" style="6" hidden="1"/>
    <col min="5360" max="5608" width="8" style="6" hidden="1"/>
    <col min="5609" max="5609" width="28.125" style="6" hidden="1"/>
    <col min="5610" max="5610" width="8.125" style="6" hidden="1"/>
    <col min="5611" max="5611" width="9.125" style="6" hidden="1"/>
    <col min="5612" max="5612" width="9.75" style="6" hidden="1"/>
    <col min="5613" max="5613" width="11.125" style="6" hidden="1"/>
    <col min="5614" max="5614" width="10.375" style="6" hidden="1"/>
    <col min="5615" max="5615" width="10.5" style="6" hidden="1"/>
    <col min="5616" max="5864" width="8" style="6" hidden="1"/>
    <col min="5865" max="5865" width="28.125" style="6" hidden="1"/>
    <col min="5866" max="5866" width="8.125" style="6" hidden="1"/>
    <col min="5867" max="5867" width="9.125" style="6" hidden="1"/>
    <col min="5868" max="5868" width="9.75" style="6" hidden="1"/>
    <col min="5869" max="5869" width="11.125" style="6" hidden="1"/>
    <col min="5870" max="5870" width="10.375" style="6" hidden="1"/>
    <col min="5871" max="5871" width="10.5" style="6" hidden="1"/>
    <col min="5872" max="6120" width="8" style="6" hidden="1"/>
    <col min="6121" max="6121" width="28.125" style="6" hidden="1"/>
    <col min="6122" max="6122" width="8.125" style="6" hidden="1"/>
    <col min="6123" max="6123" width="9.125" style="6" hidden="1"/>
    <col min="6124" max="6124" width="9.75" style="6" hidden="1"/>
    <col min="6125" max="6125" width="11.125" style="6" hidden="1"/>
    <col min="6126" max="6126" width="10.375" style="6" hidden="1"/>
    <col min="6127" max="6127" width="10.5" style="6" hidden="1"/>
    <col min="6128" max="6376" width="8" style="6" hidden="1"/>
    <col min="6377" max="6377" width="28.125" style="6" hidden="1"/>
    <col min="6378" max="6378" width="8.125" style="6" hidden="1"/>
    <col min="6379" max="6379" width="9.125" style="6" hidden="1"/>
    <col min="6380" max="6380" width="9.75" style="6" hidden="1"/>
    <col min="6381" max="6381" width="11.125" style="6" hidden="1"/>
    <col min="6382" max="6382" width="10.375" style="6" hidden="1"/>
    <col min="6383" max="6383" width="10.5" style="6" hidden="1"/>
    <col min="6384" max="6632" width="8" style="6" hidden="1"/>
    <col min="6633" max="6633" width="28.125" style="6" hidden="1"/>
    <col min="6634" max="6634" width="8.125" style="6" hidden="1"/>
    <col min="6635" max="6635" width="9.125" style="6" hidden="1"/>
    <col min="6636" max="6636" width="9.75" style="6" hidden="1"/>
    <col min="6637" max="6637" width="11.125" style="6" hidden="1"/>
    <col min="6638" max="6638" width="10.375" style="6" hidden="1"/>
    <col min="6639" max="6639" width="10.5" style="6" hidden="1"/>
    <col min="6640" max="6888" width="8" style="6" hidden="1"/>
    <col min="6889" max="6889" width="28.125" style="6" hidden="1"/>
    <col min="6890" max="6890" width="8.125" style="6" hidden="1"/>
    <col min="6891" max="6891" width="9.125" style="6" hidden="1"/>
    <col min="6892" max="6892" width="9.75" style="6" hidden="1"/>
    <col min="6893" max="6893" width="11.125" style="6" hidden="1"/>
    <col min="6894" max="6894" width="10.375" style="6" hidden="1"/>
    <col min="6895" max="6895" width="10.5" style="6" hidden="1"/>
    <col min="6896" max="7144" width="8" style="6" hidden="1"/>
    <col min="7145" max="7145" width="28.125" style="6" hidden="1"/>
    <col min="7146" max="7146" width="8.125" style="6" hidden="1"/>
    <col min="7147" max="7147" width="9.125" style="6" hidden="1"/>
    <col min="7148" max="7148" width="9.75" style="6" hidden="1"/>
    <col min="7149" max="7149" width="11.125" style="6" hidden="1"/>
    <col min="7150" max="7150" width="10.375" style="6" hidden="1"/>
    <col min="7151" max="7151" width="10.5" style="6" hidden="1"/>
    <col min="7152" max="7400" width="8" style="6" hidden="1"/>
    <col min="7401" max="7401" width="28.125" style="6" hidden="1"/>
    <col min="7402" max="7402" width="8.125" style="6" hidden="1"/>
    <col min="7403" max="7403" width="9.125" style="6" hidden="1"/>
    <col min="7404" max="7404" width="9.75" style="6" hidden="1"/>
    <col min="7405" max="7405" width="11.125" style="6" hidden="1"/>
    <col min="7406" max="7406" width="10.375" style="6" hidden="1"/>
    <col min="7407" max="7407" width="10.5" style="6" hidden="1"/>
    <col min="7408" max="7656" width="8" style="6" hidden="1"/>
    <col min="7657" max="7657" width="28.125" style="6" hidden="1"/>
    <col min="7658" max="7658" width="8.125" style="6" hidden="1"/>
    <col min="7659" max="7659" width="9.125" style="6" hidden="1"/>
    <col min="7660" max="7660" width="9.75" style="6" hidden="1"/>
    <col min="7661" max="7661" width="11.125" style="6" hidden="1"/>
    <col min="7662" max="7662" width="10.375" style="6" hidden="1"/>
    <col min="7663" max="7663" width="10.5" style="6" hidden="1"/>
    <col min="7664" max="7912" width="8" style="6" hidden="1"/>
    <col min="7913" max="7913" width="28.125" style="6" hidden="1"/>
    <col min="7914" max="7914" width="8.125" style="6" hidden="1"/>
    <col min="7915" max="7915" width="9.125" style="6" hidden="1"/>
    <col min="7916" max="7916" width="9.75" style="6" hidden="1"/>
    <col min="7917" max="7917" width="11.125" style="6" hidden="1"/>
    <col min="7918" max="7918" width="10.375" style="6" hidden="1"/>
    <col min="7919" max="7919" width="10.5" style="6" hidden="1"/>
    <col min="7920" max="8168" width="8" style="6" hidden="1"/>
    <col min="8169" max="8169" width="28.125" style="6" hidden="1"/>
    <col min="8170" max="8170" width="8.125" style="6" hidden="1"/>
    <col min="8171" max="8171" width="9.125" style="6" hidden="1"/>
    <col min="8172" max="8172" width="9.75" style="6" hidden="1"/>
    <col min="8173" max="8173" width="11.125" style="6" hidden="1"/>
    <col min="8174" max="8174" width="10.375" style="6" hidden="1"/>
    <col min="8175" max="8175" width="10.5" style="6" hidden="1"/>
    <col min="8176" max="8424" width="8" style="6" hidden="1"/>
    <col min="8425" max="8425" width="28.125" style="6" hidden="1"/>
    <col min="8426" max="8426" width="8.125" style="6" hidden="1"/>
    <col min="8427" max="8427" width="9.125" style="6" hidden="1"/>
    <col min="8428" max="8428" width="9.75" style="6" hidden="1"/>
    <col min="8429" max="8429" width="11.125" style="6" hidden="1"/>
    <col min="8430" max="8430" width="10.375" style="6" hidden="1"/>
    <col min="8431" max="8431" width="10.5" style="6" hidden="1"/>
    <col min="8432" max="8680" width="8" style="6" hidden="1"/>
    <col min="8681" max="8681" width="28.125" style="6" hidden="1"/>
    <col min="8682" max="8682" width="8.125" style="6" hidden="1"/>
    <col min="8683" max="8683" width="9.125" style="6" hidden="1"/>
    <col min="8684" max="8684" width="9.75" style="6" hidden="1"/>
    <col min="8685" max="8685" width="11.125" style="6" hidden="1"/>
    <col min="8686" max="8686" width="10.375" style="6" hidden="1"/>
    <col min="8687" max="8687" width="10.5" style="6" hidden="1"/>
    <col min="8688" max="8936" width="8" style="6" hidden="1"/>
    <col min="8937" max="8937" width="28.125" style="6" hidden="1"/>
    <col min="8938" max="8938" width="8.125" style="6" hidden="1"/>
    <col min="8939" max="8939" width="9.125" style="6" hidden="1"/>
    <col min="8940" max="8940" width="9.75" style="6" hidden="1"/>
    <col min="8941" max="8941" width="11.125" style="6" hidden="1"/>
    <col min="8942" max="8942" width="10.375" style="6" hidden="1"/>
    <col min="8943" max="8943" width="10.5" style="6" hidden="1"/>
    <col min="8944" max="9192" width="8" style="6" hidden="1"/>
    <col min="9193" max="9193" width="28.125" style="6" hidden="1"/>
    <col min="9194" max="9194" width="8.125" style="6" hidden="1"/>
    <col min="9195" max="9195" width="9.125" style="6" hidden="1"/>
    <col min="9196" max="9196" width="9.75" style="6" hidden="1"/>
    <col min="9197" max="9197" width="11.125" style="6" hidden="1"/>
    <col min="9198" max="9198" width="10.375" style="6" hidden="1"/>
    <col min="9199" max="9199" width="10.5" style="6" hidden="1"/>
    <col min="9200" max="9448" width="8" style="6" hidden="1"/>
    <col min="9449" max="9449" width="28.125" style="6" hidden="1"/>
    <col min="9450" max="9450" width="8.125" style="6" hidden="1"/>
    <col min="9451" max="9451" width="9.125" style="6" hidden="1"/>
    <col min="9452" max="9452" width="9.75" style="6" hidden="1"/>
    <col min="9453" max="9453" width="11.125" style="6" hidden="1"/>
    <col min="9454" max="9454" width="10.375" style="6" hidden="1"/>
    <col min="9455" max="9455" width="10.5" style="6" hidden="1"/>
    <col min="9456" max="9704" width="8" style="6" hidden="1"/>
    <col min="9705" max="9705" width="28.125" style="6" hidden="1"/>
    <col min="9706" max="9706" width="8.125" style="6" hidden="1"/>
    <col min="9707" max="9707" width="9.125" style="6" hidden="1"/>
    <col min="9708" max="9708" width="9.75" style="6" hidden="1"/>
    <col min="9709" max="9709" width="11.125" style="6" hidden="1"/>
    <col min="9710" max="9710" width="10.375" style="6" hidden="1"/>
    <col min="9711" max="9711" width="10.5" style="6" hidden="1"/>
    <col min="9712" max="9960" width="8" style="6" hidden="1"/>
    <col min="9961" max="9961" width="28.125" style="6" hidden="1"/>
    <col min="9962" max="9962" width="8.125" style="6" hidden="1"/>
    <col min="9963" max="9963" width="9.125" style="6" hidden="1"/>
    <col min="9964" max="9964" width="9.75" style="6" hidden="1"/>
    <col min="9965" max="9965" width="11.125" style="6" hidden="1"/>
    <col min="9966" max="9966" width="10.375" style="6" hidden="1"/>
    <col min="9967" max="9967" width="10.5" style="6" hidden="1"/>
    <col min="9968" max="10216" width="8" style="6" hidden="1"/>
    <col min="10217" max="10217" width="28.125" style="6" hidden="1"/>
    <col min="10218" max="10218" width="8.125" style="6" hidden="1"/>
    <col min="10219" max="10219" width="9.125" style="6" hidden="1"/>
    <col min="10220" max="10220" width="9.75" style="6" hidden="1"/>
    <col min="10221" max="10221" width="11.125" style="6" hidden="1"/>
    <col min="10222" max="10222" width="10.375" style="6" hidden="1"/>
    <col min="10223" max="10223" width="10.5" style="6" hidden="1"/>
    <col min="10224" max="10472" width="8" style="6" hidden="1"/>
    <col min="10473" max="10473" width="28.125" style="6" hidden="1"/>
    <col min="10474" max="10474" width="8.125" style="6" hidden="1"/>
    <col min="10475" max="10475" width="9.125" style="6" hidden="1"/>
    <col min="10476" max="10476" width="9.75" style="6" hidden="1"/>
    <col min="10477" max="10477" width="11.125" style="6" hidden="1"/>
    <col min="10478" max="10478" width="10.375" style="6" hidden="1"/>
    <col min="10479" max="10479" width="10.5" style="6" hidden="1"/>
    <col min="10480" max="10728" width="8" style="6" hidden="1"/>
    <col min="10729" max="10729" width="28.125" style="6" hidden="1"/>
    <col min="10730" max="10730" width="8.125" style="6" hidden="1"/>
    <col min="10731" max="10731" width="9.125" style="6" hidden="1"/>
    <col min="10732" max="10732" width="9.75" style="6" hidden="1"/>
    <col min="10733" max="10733" width="11.125" style="6" hidden="1"/>
    <col min="10734" max="10734" width="10.375" style="6" hidden="1"/>
    <col min="10735" max="10735" width="10.5" style="6" hidden="1"/>
    <col min="10736" max="10984" width="8" style="6" hidden="1"/>
    <col min="10985" max="10985" width="28.125" style="6" hidden="1"/>
    <col min="10986" max="10986" width="8.125" style="6" hidden="1"/>
    <col min="10987" max="10987" width="9.125" style="6" hidden="1"/>
    <col min="10988" max="10988" width="9.75" style="6" hidden="1"/>
    <col min="10989" max="10989" width="11.125" style="6" hidden="1"/>
    <col min="10990" max="10990" width="10.375" style="6" hidden="1"/>
    <col min="10991" max="10991" width="10.5" style="6" hidden="1"/>
    <col min="10992" max="11240" width="8" style="6" hidden="1"/>
    <col min="11241" max="11241" width="28.125" style="6" hidden="1"/>
    <col min="11242" max="11242" width="8.125" style="6" hidden="1"/>
    <col min="11243" max="11243" width="9.125" style="6" hidden="1"/>
    <col min="11244" max="11244" width="9.75" style="6" hidden="1"/>
    <col min="11245" max="11245" width="11.125" style="6" hidden="1"/>
    <col min="11246" max="11246" width="10.375" style="6" hidden="1"/>
    <col min="11247" max="11247" width="10.5" style="6" hidden="1"/>
    <col min="11248" max="11496" width="8" style="6" hidden="1"/>
    <col min="11497" max="11497" width="28.125" style="6" hidden="1"/>
    <col min="11498" max="11498" width="8.125" style="6" hidden="1"/>
    <col min="11499" max="11499" width="9.125" style="6" hidden="1"/>
    <col min="11500" max="11500" width="9.75" style="6" hidden="1"/>
    <col min="11501" max="11501" width="11.125" style="6" hidden="1"/>
    <col min="11502" max="11502" width="10.375" style="6" hidden="1"/>
    <col min="11503" max="11503" width="10.5" style="6" hidden="1"/>
    <col min="11504" max="11752" width="8" style="6" hidden="1"/>
    <col min="11753" max="11753" width="28.125" style="6" hidden="1"/>
    <col min="11754" max="11754" width="8.125" style="6" hidden="1"/>
    <col min="11755" max="11755" width="9.125" style="6" hidden="1"/>
    <col min="11756" max="11756" width="9.75" style="6" hidden="1"/>
    <col min="11757" max="11757" width="11.125" style="6" hidden="1"/>
    <col min="11758" max="11758" width="10.375" style="6" hidden="1"/>
    <col min="11759" max="11759" width="10.5" style="6" hidden="1"/>
    <col min="11760" max="12008" width="8" style="6" hidden="1"/>
    <col min="12009" max="12009" width="28.125" style="6" hidden="1"/>
    <col min="12010" max="12010" width="8.125" style="6" hidden="1"/>
    <col min="12011" max="12011" width="9.125" style="6" hidden="1"/>
    <col min="12012" max="12012" width="9.75" style="6" hidden="1"/>
    <col min="12013" max="12013" width="11.125" style="6" hidden="1"/>
    <col min="12014" max="12014" width="10.375" style="6" hidden="1"/>
    <col min="12015" max="12015" width="10.5" style="6" hidden="1"/>
    <col min="12016" max="12264" width="8" style="6" hidden="1"/>
    <col min="12265" max="12265" width="28.125" style="6" hidden="1"/>
    <col min="12266" max="12266" width="8.125" style="6" hidden="1"/>
    <col min="12267" max="12267" width="9.125" style="6" hidden="1"/>
    <col min="12268" max="12268" width="9.75" style="6" hidden="1"/>
    <col min="12269" max="12269" width="11.125" style="6" hidden="1"/>
    <col min="12270" max="12270" width="10.375" style="6" hidden="1"/>
    <col min="12271" max="12271" width="10.5" style="6" hidden="1"/>
    <col min="12272" max="12520" width="8" style="6" hidden="1"/>
    <col min="12521" max="12521" width="28.125" style="6" hidden="1"/>
    <col min="12522" max="12522" width="8.125" style="6" hidden="1"/>
    <col min="12523" max="12523" width="9.125" style="6" hidden="1"/>
    <col min="12524" max="12524" width="9.75" style="6" hidden="1"/>
    <col min="12525" max="12525" width="11.125" style="6" hidden="1"/>
    <col min="12526" max="12526" width="10.375" style="6" hidden="1"/>
    <col min="12527" max="12527" width="10.5" style="6" hidden="1"/>
    <col min="12528" max="12776" width="8" style="6" hidden="1"/>
    <col min="12777" max="12777" width="28.125" style="6" hidden="1"/>
    <col min="12778" max="12778" width="8.125" style="6" hidden="1"/>
    <col min="12779" max="12779" width="9.125" style="6" hidden="1"/>
    <col min="12780" max="12780" width="9.75" style="6" hidden="1"/>
    <col min="12781" max="12781" width="11.125" style="6" hidden="1"/>
    <col min="12782" max="12782" width="10.375" style="6" hidden="1"/>
    <col min="12783" max="12783" width="10.5" style="6" hidden="1"/>
    <col min="12784" max="13032" width="8" style="6" hidden="1"/>
    <col min="13033" max="13033" width="28.125" style="6" hidden="1"/>
    <col min="13034" max="13034" width="8.125" style="6" hidden="1"/>
    <col min="13035" max="13035" width="9.125" style="6" hidden="1"/>
    <col min="13036" max="13036" width="9.75" style="6" hidden="1"/>
    <col min="13037" max="13037" width="11.125" style="6" hidden="1"/>
    <col min="13038" max="13038" width="10.375" style="6" hidden="1"/>
    <col min="13039" max="13039" width="10.5" style="6" hidden="1"/>
    <col min="13040" max="13288" width="8" style="6" hidden="1"/>
    <col min="13289" max="13289" width="28.125" style="6" hidden="1"/>
    <col min="13290" max="13290" width="8.125" style="6" hidden="1"/>
    <col min="13291" max="13291" width="9.125" style="6" hidden="1"/>
    <col min="13292" max="13292" width="9.75" style="6" hidden="1"/>
    <col min="13293" max="13293" width="11.125" style="6" hidden="1"/>
    <col min="13294" max="13294" width="10.375" style="6" hidden="1"/>
    <col min="13295" max="13295" width="10.5" style="6" hidden="1"/>
    <col min="13296" max="13544" width="8" style="6" hidden="1"/>
    <col min="13545" max="13545" width="28.125" style="6" hidden="1"/>
    <col min="13546" max="13546" width="8.125" style="6" hidden="1"/>
    <col min="13547" max="13547" width="9.125" style="6" hidden="1"/>
    <col min="13548" max="13548" width="9.75" style="6" hidden="1"/>
    <col min="13549" max="13549" width="11.125" style="6" hidden="1"/>
    <col min="13550" max="13550" width="10.375" style="6" hidden="1"/>
    <col min="13551" max="13551" width="10.5" style="6" hidden="1"/>
    <col min="13552" max="13800" width="8" style="6" hidden="1"/>
    <col min="13801" max="13801" width="28.125" style="6" hidden="1"/>
    <col min="13802" max="13802" width="8.125" style="6" hidden="1"/>
    <col min="13803" max="13803" width="9.125" style="6" hidden="1"/>
    <col min="13804" max="13804" width="9.75" style="6" hidden="1"/>
    <col min="13805" max="13805" width="11.125" style="6" hidden="1"/>
    <col min="13806" max="13806" width="10.375" style="6" hidden="1"/>
    <col min="13807" max="13807" width="10.5" style="6" hidden="1"/>
    <col min="13808" max="14056" width="8" style="6" hidden="1"/>
    <col min="14057" max="14057" width="28.125" style="6" hidden="1"/>
    <col min="14058" max="14058" width="8.125" style="6" hidden="1"/>
    <col min="14059" max="14059" width="9.125" style="6" hidden="1"/>
    <col min="14060" max="14060" width="9.75" style="6" hidden="1"/>
    <col min="14061" max="14061" width="11.125" style="6" hidden="1"/>
    <col min="14062" max="14062" width="10.375" style="6" hidden="1"/>
    <col min="14063" max="14063" width="10.5" style="6" hidden="1"/>
    <col min="14064" max="14312" width="8" style="6" hidden="1"/>
    <col min="14313" max="14313" width="28.125" style="6" hidden="1"/>
    <col min="14314" max="14314" width="8.125" style="6" hidden="1"/>
    <col min="14315" max="14315" width="9.125" style="6" hidden="1"/>
    <col min="14316" max="14316" width="9.75" style="6" hidden="1"/>
    <col min="14317" max="14317" width="11.125" style="6" hidden="1"/>
    <col min="14318" max="14318" width="10.375" style="6" hidden="1"/>
    <col min="14319" max="14319" width="10.5" style="6" hidden="1"/>
    <col min="14320" max="14568" width="8" style="6" hidden="1"/>
    <col min="14569" max="14569" width="28.125" style="6" hidden="1"/>
    <col min="14570" max="14570" width="8.125" style="6" hidden="1"/>
    <col min="14571" max="14571" width="9.125" style="6" hidden="1"/>
    <col min="14572" max="14572" width="9.75" style="6" hidden="1"/>
    <col min="14573" max="14573" width="11.125" style="6" hidden="1"/>
    <col min="14574" max="14574" width="10.375" style="6" hidden="1"/>
    <col min="14575" max="14575" width="10.5" style="6" hidden="1"/>
    <col min="14576" max="14824" width="8" style="6" hidden="1"/>
    <col min="14825" max="14825" width="28.125" style="6" hidden="1"/>
    <col min="14826" max="14826" width="8.125" style="6" hidden="1"/>
    <col min="14827" max="14827" width="9.125" style="6" hidden="1"/>
    <col min="14828" max="14828" width="9.75" style="6" hidden="1"/>
    <col min="14829" max="14829" width="11.125" style="6" hidden="1"/>
    <col min="14830" max="14830" width="10.375" style="6" hidden="1"/>
    <col min="14831" max="14831" width="10.5" style="6" hidden="1"/>
    <col min="14832" max="15080" width="8" style="6" hidden="1"/>
    <col min="15081" max="15081" width="28.125" style="6" hidden="1"/>
    <col min="15082" max="15082" width="8.125" style="6" hidden="1"/>
    <col min="15083" max="15083" width="9.125" style="6" hidden="1"/>
    <col min="15084" max="15084" width="9.75" style="6" hidden="1"/>
    <col min="15085" max="15085" width="11.125" style="6" hidden="1"/>
    <col min="15086" max="15086" width="10.375" style="6" hidden="1"/>
    <col min="15087" max="15087" width="10.5" style="6" hidden="1"/>
    <col min="15088" max="15336" width="8" style="6" hidden="1"/>
    <col min="15337" max="15337" width="28.125" style="6" hidden="1"/>
    <col min="15338" max="15338" width="8.125" style="6" hidden="1"/>
    <col min="15339" max="15339" width="9.125" style="6" hidden="1"/>
    <col min="15340" max="15340" width="9.75" style="6" hidden="1"/>
    <col min="15341" max="15341" width="11.125" style="6" hidden="1"/>
    <col min="15342" max="15342" width="10.375" style="6" hidden="1"/>
    <col min="15343" max="15343" width="10.5" style="6" hidden="1"/>
    <col min="15344" max="15592" width="8" style="6" hidden="1"/>
    <col min="15593" max="15593" width="28.125" style="6" hidden="1"/>
    <col min="15594" max="15594" width="8.125" style="6" hidden="1"/>
    <col min="15595" max="15595" width="9.125" style="6" hidden="1"/>
    <col min="15596" max="15596" width="9.75" style="6" hidden="1"/>
    <col min="15597" max="15597" width="11.125" style="6" hidden="1"/>
    <col min="15598" max="15598" width="10.375" style="6" hidden="1"/>
    <col min="15599" max="15599" width="10.5" style="6" hidden="1"/>
    <col min="15600" max="15848" width="8" style="6" hidden="1"/>
    <col min="15849" max="15849" width="28.125" style="6" hidden="1"/>
    <col min="15850" max="15850" width="8.125" style="6" hidden="1"/>
    <col min="15851" max="15851" width="9.125" style="6" hidden="1"/>
    <col min="15852" max="15852" width="9.75" style="6" hidden="1"/>
    <col min="15853" max="15853" width="11.125" style="6" hidden="1"/>
    <col min="15854" max="15854" width="10.375" style="6" hidden="1"/>
    <col min="15855" max="15855" width="10.5" style="6" hidden="1"/>
    <col min="15856" max="16104" width="8" style="6" hidden="1"/>
    <col min="16105" max="16105" width="28.125" style="6" hidden="1"/>
    <col min="16106" max="16106" width="8.125" style="6" hidden="1"/>
    <col min="16107" max="16107" width="9.125" style="6" hidden="1"/>
    <col min="16108" max="16108" width="9.75" style="6" hidden="1"/>
    <col min="16109" max="16109" width="11.125" style="6" hidden="1"/>
    <col min="16110" max="16110" width="10.375" style="6" hidden="1"/>
    <col min="16111" max="16111" width="10.5" style="6" hidden="1"/>
    <col min="16112" max="16384" width="9" style="6" hidden="1"/>
  </cols>
  <sheetData>
    <row r="1" spans="1:17" ht="21.75" thickBot="1">
      <c r="A1" s="69"/>
      <c r="B1" s="175" t="s">
        <v>80</v>
      </c>
      <c r="C1" s="176"/>
      <c r="D1" s="176"/>
      <c r="E1" s="176"/>
      <c r="F1" s="176"/>
      <c r="G1" s="176"/>
      <c r="H1" s="176"/>
      <c r="I1" s="176"/>
      <c r="J1" s="176"/>
      <c r="K1" s="176"/>
      <c r="L1" s="176"/>
      <c r="M1" s="176"/>
      <c r="N1" s="176"/>
      <c r="O1" s="176"/>
      <c r="P1" s="192"/>
      <c r="Q1" s="74"/>
    </row>
    <row r="2" spans="1:17" ht="15.95" customHeight="1">
      <c r="A2" s="69"/>
      <c r="B2" s="202"/>
      <c r="C2" s="202"/>
      <c r="D2" s="106"/>
      <c r="E2" s="106"/>
      <c r="F2" s="106"/>
      <c r="G2" s="106"/>
      <c r="H2" s="106"/>
      <c r="I2" s="162" t="s">
        <v>98</v>
      </c>
      <c r="J2" s="106"/>
      <c r="K2" s="106"/>
      <c r="L2" s="106"/>
      <c r="M2" s="106"/>
      <c r="N2" s="106"/>
      <c r="O2" s="106"/>
      <c r="P2" s="106"/>
      <c r="Q2" s="74"/>
    </row>
    <row r="3" spans="1:17" ht="15.95" customHeight="1">
      <c r="A3" s="69"/>
      <c r="B3" s="107"/>
      <c r="C3" s="108"/>
      <c r="D3" s="108"/>
      <c r="E3" s="108"/>
      <c r="F3" s="201" t="s">
        <v>55</v>
      </c>
      <c r="G3" s="201"/>
      <c r="H3" s="69"/>
      <c r="I3" s="201" t="s">
        <v>56</v>
      </c>
      <c r="J3" s="201"/>
      <c r="K3" s="70"/>
      <c r="L3" s="201" t="s">
        <v>95</v>
      </c>
      <c r="M3" s="201"/>
      <c r="N3" s="70"/>
      <c r="O3" s="201" t="s">
        <v>94</v>
      </c>
      <c r="P3" s="201"/>
      <c r="Q3" s="70"/>
    </row>
    <row r="4" spans="1:17" ht="15.95" customHeight="1">
      <c r="A4" s="69"/>
      <c r="B4" s="29" t="s">
        <v>58</v>
      </c>
      <c r="C4" s="109" t="s">
        <v>23</v>
      </c>
      <c r="D4" s="110" t="s">
        <v>92</v>
      </c>
      <c r="E4" s="53"/>
      <c r="F4" s="110" t="s">
        <v>57</v>
      </c>
      <c r="G4" s="110" t="s">
        <v>93</v>
      </c>
      <c r="H4" s="106"/>
      <c r="I4" s="110" t="s">
        <v>57</v>
      </c>
      <c r="J4" s="110" t="s">
        <v>93</v>
      </c>
      <c r="K4" s="53"/>
      <c r="L4" s="110" t="s">
        <v>57</v>
      </c>
      <c r="M4" s="110" t="s">
        <v>93</v>
      </c>
      <c r="N4" s="53"/>
      <c r="O4" s="110" t="s">
        <v>57</v>
      </c>
      <c r="P4" s="110" t="s">
        <v>93</v>
      </c>
      <c r="Q4" s="69"/>
    </row>
    <row r="5" spans="1:17" ht="15.95" customHeight="1">
      <c r="A5" s="69"/>
      <c r="B5" s="111" t="s">
        <v>59</v>
      </c>
      <c r="C5" s="69" t="s">
        <v>79</v>
      </c>
      <c r="D5" s="112">
        <f>Inputs!E4</f>
        <v>125</v>
      </c>
      <c r="E5" s="113"/>
      <c r="F5" s="73">
        <v>0</v>
      </c>
      <c r="G5" s="83">
        <f>F5*$D$5</f>
        <v>0</v>
      </c>
      <c r="H5" s="106"/>
      <c r="I5" s="73">
        <v>0</v>
      </c>
      <c r="J5" s="83">
        <f>I5*$D5</f>
        <v>0</v>
      </c>
      <c r="K5" s="71"/>
      <c r="L5" s="73">
        <v>3</v>
      </c>
      <c r="M5" s="83">
        <f>L5*$D5</f>
        <v>375</v>
      </c>
      <c r="N5" s="71"/>
      <c r="O5" s="73">
        <v>4</v>
      </c>
      <c r="P5" s="83">
        <f>O5*$D5</f>
        <v>500</v>
      </c>
      <c r="Q5" s="69"/>
    </row>
    <row r="6" spans="1:17" ht="15.95" customHeight="1">
      <c r="A6" s="69"/>
      <c r="B6" s="111" t="s">
        <v>60</v>
      </c>
      <c r="C6" s="69" t="s">
        <v>79</v>
      </c>
      <c r="D6" s="112">
        <f>Inputs!E4</f>
        <v>125</v>
      </c>
      <c r="E6" s="113"/>
      <c r="F6" s="73">
        <v>0</v>
      </c>
      <c r="G6" s="83">
        <f t="shared" ref="G6:G7" si="0">F6*$D$5</f>
        <v>0</v>
      </c>
      <c r="H6" s="106"/>
      <c r="I6" s="73">
        <v>0</v>
      </c>
      <c r="J6" s="83">
        <f t="shared" ref="J6:J7" si="1">I6*$D6</f>
        <v>0</v>
      </c>
      <c r="K6" s="71"/>
      <c r="L6" s="73">
        <v>0</v>
      </c>
      <c r="M6" s="83">
        <f t="shared" ref="M6:M7" si="2">L6*$D6</f>
        <v>0</v>
      </c>
      <c r="N6" s="71"/>
      <c r="O6" s="73">
        <v>0</v>
      </c>
      <c r="P6" s="83">
        <f t="shared" ref="P6:P7" si="3">O6*$D6</f>
        <v>0</v>
      </c>
      <c r="Q6" s="69"/>
    </row>
    <row r="7" spans="1:17" ht="15.95" customHeight="1">
      <c r="A7" s="69"/>
      <c r="B7" s="111" t="s">
        <v>61</v>
      </c>
      <c r="C7" s="69" t="s">
        <v>160</v>
      </c>
      <c r="D7" s="112">
        <f>Inputs!E5</f>
        <v>0.7</v>
      </c>
      <c r="E7" s="113"/>
      <c r="F7" s="73">
        <v>0</v>
      </c>
      <c r="G7" s="84">
        <f t="shared" si="0"/>
        <v>0</v>
      </c>
      <c r="H7" s="106"/>
      <c r="I7" s="73">
        <v>0</v>
      </c>
      <c r="J7" s="84">
        <f t="shared" si="1"/>
        <v>0</v>
      </c>
      <c r="K7" s="71"/>
      <c r="L7" s="73">
        <v>35</v>
      </c>
      <c r="M7" s="84">
        <f t="shared" si="2"/>
        <v>24.5</v>
      </c>
      <c r="N7" s="71"/>
      <c r="O7" s="73">
        <v>70</v>
      </c>
      <c r="P7" s="84">
        <f t="shared" si="3"/>
        <v>49</v>
      </c>
      <c r="Q7" s="69"/>
    </row>
    <row r="8" spans="1:17" ht="15.95" customHeight="1">
      <c r="A8" s="69"/>
      <c r="B8" s="114" t="s">
        <v>62</v>
      </c>
      <c r="C8" s="115"/>
      <c r="D8" s="113"/>
      <c r="E8" s="113"/>
      <c r="F8" s="106"/>
      <c r="G8" s="85">
        <f>SUM(G5:G7)</f>
        <v>0</v>
      </c>
      <c r="H8" s="106"/>
      <c r="I8" s="106"/>
      <c r="J8" s="85">
        <f>SUM(J5:J7)</f>
        <v>0</v>
      </c>
      <c r="K8" s="71"/>
      <c r="L8" s="71"/>
      <c r="M8" s="85">
        <f>SUM(M5:M7)</f>
        <v>399.5</v>
      </c>
      <c r="N8" s="71"/>
      <c r="O8" s="71"/>
      <c r="P8" s="85">
        <f>SUM(P5:P7)</f>
        <v>549</v>
      </c>
      <c r="Q8" s="69"/>
    </row>
    <row r="9" spans="1:17" ht="15.95" customHeight="1">
      <c r="A9" s="69"/>
      <c r="B9" s="116"/>
      <c r="C9" s="115"/>
      <c r="D9" s="116"/>
      <c r="E9" s="116"/>
      <c r="F9" s="116"/>
      <c r="G9" s="72"/>
      <c r="H9" s="69"/>
      <c r="I9" s="69"/>
      <c r="J9" s="69"/>
      <c r="K9" s="69"/>
      <c r="L9" s="69"/>
      <c r="M9" s="69"/>
      <c r="N9" s="69"/>
      <c r="O9" s="69"/>
      <c r="P9" s="69"/>
      <c r="Q9" s="69"/>
    </row>
    <row r="10" spans="1:17" ht="15.95" customHeight="1">
      <c r="A10" s="69"/>
      <c r="B10" s="117" t="s">
        <v>63</v>
      </c>
      <c r="C10" s="109" t="s">
        <v>23</v>
      </c>
      <c r="D10" s="110" t="s">
        <v>92</v>
      </c>
      <c r="E10" s="118"/>
      <c r="F10" s="110" t="s">
        <v>57</v>
      </c>
      <c r="G10" s="110" t="s">
        <v>93</v>
      </c>
      <c r="H10" s="69"/>
      <c r="I10" s="110" t="s">
        <v>57</v>
      </c>
      <c r="J10" s="110" t="s">
        <v>93</v>
      </c>
      <c r="K10" s="53"/>
      <c r="L10" s="110" t="s">
        <v>57</v>
      </c>
      <c r="M10" s="110" t="s">
        <v>93</v>
      </c>
      <c r="N10" s="53"/>
      <c r="O10" s="110" t="s">
        <v>57</v>
      </c>
      <c r="P10" s="110" t="s">
        <v>93</v>
      </c>
      <c r="Q10" s="69"/>
    </row>
    <row r="11" spans="1:17" ht="15.95" customHeight="1">
      <c r="A11" s="69"/>
      <c r="B11" s="119" t="s">
        <v>64</v>
      </c>
      <c r="C11" s="115"/>
      <c r="D11" s="113"/>
      <c r="E11" s="120"/>
      <c r="F11" s="106"/>
      <c r="G11" s="83">
        <f>F12*$D$12+F13*$D$13+F14*$D$14+F15*$D$15</f>
        <v>0</v>
      </c>
      <c r="H11" s="106"/>
      <c r="I11" s="106"/>
      <c r="J11" s="83">
        <f>I12*$D$12+I13*$D$13+I14*$D$14+I15*$D$15</f>
        <v>275.90999999999997</v>
      </c>
      <c r="K11" s="106"/>
      <c r="L11" s="106"/>
      <c r="M11" s="94">
        <f>L12*$D$12+L13*$D$13+L14*$D$14+L15*$D$15</f>
        <v>0</v>
      </c>
      <c r="N11" s="106"/>
      <c r="O11" s="106"/>
      <c r="P11" s="94">
        <f>O12*$D$12+O13*$D$13+O14*$D$14+O15*$D$15</f>
        <v>0</v>
      </c>
      <c r="Q11" s="69"/>
    </row>
    <row r="12" spans="1:17" ht="15.95" customHeight="1">
      <c r="A12" s="69"/>
      <c r="B12" s="153" t="s">
        <v>29</v>
      </c>
      <c r="C12" s="115" t="str">
        <f>VLOOKUP(B12,Inputs!$C$6:$E$12,2,FALSE)</f>
        <v xml:space="preserve">PLS lb. </v>
      </c>
      <c r="D12" s="112">
        <f>VLOOKUP(B12,Inputs!$C$4:$E$32,3,FALSE)</f>
        <v>18.05</v>
      </c>
      <c r="E12" s="120"/>
      <c r="F12" s="73">
        <v>0</v>
      </c>
      <c r="G12" s="83"/>
      <c r="H12" s="106"/>
      <c r="I12" s="73">
        <v>5</v>
      </c>
      <c r="J12" s="121"/>
      <c r="K12" s="106"/>
      <c r="L12" s="73">
        <v>0</v>
      </c>
      <c r="M12" s="112"/>
      <c r="N12" s="106"/>
      <c r="O12" s="73">
        <v>0</v>
      </c>
      <c r="P12" s="112"/>
      <c r="Q12" s="69"/>
    </row>
    <row r="13" spans="1:17" ht="15.95" customHeight="1">
      <c r="A13" s="69"/>
      <c r="B13" s="154" t="s">
        <v>31</v>
      </c>
      <c r="C13" s="115" t="str">
        <f>VLOOKUP(B13,Inputs!$C$6:$E$12,2,FALSE)</f>
        <v xml:space="preserve">PLS lb. </v>
      </c>
      <c r="D13" s="112">
        <f>VLOOKUP(B13,Inputs!$C$4:$E$32,3,FALSE)</f>
        <v>17.5</v>
      </c>
      <c r="E13" s="120"/>
      <c r="F13" s="73">
        <v>0</v>
      </c>
      <c r="G13" s="83"/>
      <c r="H13" s="106"/>
      <c r="I13" s="73">
        <v>5</v>
      </c>
      <c r="J13" s="121"/>
      <c r="K13" s="106"/>
      <c r="L13" s="73">
        <v>0</v>
      </c>
      <c r="M13" s="112"/>
      <c r="N13" s="106"/>
      <c r="O13" s="73">
        <v>0</v>
      </c>
      <c r="P13" s="112"/>
      <c r="Q13" s="69"/>
    </row>
    <row r="14" spans="1:17" ht="15.95" customHeight="1">
      <c r="A14" s="69"/>
      <c r="B14" s="154" t="s">
        <v>32</v>
      </c>
      <c r="C14" s="115" t="str">
        <f>VLOOKUP(B14,Inputs!$C$6:$E$12,2,FALSE)</f>
        <v xml:space="preserve">PLS lb. </v>
      </c>
      <c r="D14" s="112">
        <f>VLOOKUP(B14,Inputs!$C$4:$E$32,3,FALSE)</f>
        <v>15.33</v>
      </c>
      <c r="E14" s="120"/>
      <c r="F14" s="73">
        <v>0</v>
      </c>
      <c r="G14" s="121"/>
      <c r="H14" s="106"/>
      <c r="I14" s="73">
        <v>2</v>
      </c>
      <c r="J14" s="121"/>
      <c r="K14" s="106"/>
      <c r="L14" s="73">
        <v>0</v>
      </c>
      <c r="M14" s="112"/>
      <c r="N14" s="106"/>
      <c r="O14" s="73">
        <v>0</v>
      </c>
      <c r="P14" s="112"/>
      <c r="Q14" s="69"/>
    </row>
    <row r="15" spans="1:17" ht="15.95" customHeight="1">
      <c r="A15" s="69"/>
      <c r="B15" s="154" t="s">
        <v>34</v>
      </c>
      <c r="C15" s="115" t="str">
        <f>VLOOKUP(B15,Inputs!$C$6:$E$12,2,FALSE)</f>
        <v xml:space="preserve">PLS lb. </v>
      </c>
      <c r="D15" s="112">
        <f>VLOOKUP(B15,Inputs!$C$4:$E$32,3,FALSE)</f>
        <v>67.5</v>
      </c>
      <c r="E15" s="120"/>
      <c r="F15" s="73">
        <v>0</v>
      </c>
      <c r="G15" s="121"/>
      <c r="H15" s="106"/>
      <c r="I15" s="73">
        <v>1</v>
      </c>
      <c r="J15" s="121"/>
      <c r="K15" s="106"/>
      <c r="L15" s="73">
        <v>0</v>
      </c>
      <c r="M15" s="112"/>
      <c r="N15" s="106"/>
      <c r="O15" s="73">
        <v>0</v>
      </c>
      <c r="P15" s="112"/>
      <c r="Q15" s="69"/>
    </row>
    <row r="16" spans="1:17" ht="15.95" customHeight="1">
      <c r="A16" s="69"/>
      <c r="B16" s="106" t="s">
        <v>65</v>
      </c>
      <c r="C16" s="115"/>
      <c r="D16" s="112"/>
      <c r="E16" s="120"/>
      <c r="F16" s="106"/>
      <c r="G16" s="83">
        <f>SUMPRODUCT(F17:F21,D17:D21)</f>
        <v>99.5</v>
      </c>
      <c r="H16" s="106"/>
      <c r="I16" s="106"/>
      <c r="J16" s="83">
        <f>SUMPRODUCT(I17:I21,D17:D21)</f>
        <v>0</v>
      </c>
      <c r="K16" s="106"/>
      <c r="L16" s="106"/>
      <c r="M16" s="94">
        <f>SUMPRODUCT(L17:L21,D17:D21)</f>
        <v>45.43</v>
      </c>
      <c r="N16" s="106"/>
      <c r="O16" s="106"/>
      <c r="P16" s="94">
        <f>SUMPRODUCT(O17:O21,D17:D21)</f>
        <v>75.03</v>
      </c>
      <c r="Q16" s="69"/>
    </row>
    <row r="17" spans="1:17" ht="15.95" customHeight="1">
      <c r="A17" s="69"/>
      <c r="B17" s="122" t="s">
        <v>37</v>
      </c>
      <c r="C17" s="115" t="s">
        <v>83</v>
      </c>
      <c r="D17" s="112">
        <f>Inputs!E13</f>
        <v>0.7</v>
      </c>
      <c r="E17" s="120"/>
      <c r="F17" s="73">
        <v>0</v>
      </c>
      <c r="G17" s="121"/>
      <c r="H17" s="106"/>
      <c r="I17" s="73">
        <v>0</v>
      </c>
      <c r="J17" s="121"/>
      <c r="K17" s="106"/>
      <c r="L17" s="73">
        <v>30</v>
      </c>
      <c r="M17" s="112"/>
      <c r="N17" s="106"/>
      <c r="O17" s="73">
        <v>60</v>
      </c>
      <c r="P17" s="112"/>
    </row>
    <row r="18" spans="1:17" ht="15.95" customHeight="1">
      <c r="A18" s="69"/>
      <c r="B18" s="122" t="s">
        <v>116</v>
      </c>
      <c r="C18" s="115" t="s">
        <v>96</v>
      </c>
      <c r="D18" s="112">
        <f>Inputs!E14</f>
        <v>0.73</v>
      </c>
      <c r="E18" s="120"/>
      <c r="F18" s="73">
        <v>30</v>
      </c>
      <c r="G18" s="121"/>
      <c r="H18" s="106"/>
      <c r="I18" s="73">
        <v>0</v>
      </c>
      <c r="J18" s="121"/>
      <c r="K18" s="106"/>
      <c r="L18" s="152">
        <f>ROUNDUP(((L5+L6)*Inputs!$O$4+(L7/Inputs!$S$14*Inputs!$S$15*Inputs!$O$4)),0)</f>
        <v>7</v>
      </c>
      <c r="M18" s="112"/>
      <c r="N18" s="123"/>
      <c r="O18" s="152">
        <f>ROUNDUP(((O5+O6)*Inputs!$O$4+(O7/Inputs!$S$14*Inputs!$S$15*Inputs!$O$4)),0)</f>
        <v>9</v>
      </c>
      <c r="P18" s="112"/>
      <c r="Q18" s="69"/>
    </row>
    <row r="19" spans="1:17" ht="15.95" customHeight="1">
      <c r="A19" s="69"/>
      <c r="B19" s="122" t="s">
        <v>117</v>
      </c>
      <c r="C19" s="115" t="s">
        <v>97</v>
      </c>
      <c r="D19" s="112">
        <f>Inputs!E15</f>
        <v>0.42</v>
      </c>
      <c r="E19" s="120"/>
      <c r="F19" s="73">
        <v>30</v>
      </c>
      <c r="G19" s="121"/>
      <c r="H19" s="106"/>
      <c r="I19" s="73">
        <v>0</v>
      </c>
      <c r="J19" s="121"/>
      <c r="K19" s="106"/>
      <c r="L19" s="152">
        <f>ROUNDUP(((L5+L6)*Inputs!$O$5+(L7/Inputs!$S$14*Inputs!$S$15*Inputs!$O$5)),0)</f>
        <v>46</v>
      </c>
      <c r="M19" s="112"/>
      <c r="N19" s="123"/>
      <c r="O19" s="152">
        <f>ROUNDUP(((O5+O6)*Inputs!$O$5+(O7/Inputs!$S$14*Inputs!$S$15*Inputs!$O$5)),0)</f>
        <v>63</v>
      </c>
      <c r="P19" s="112"/>
      <c r="Q19" s="69"/>
    </row>
    <row r="20" spans="1:17" ht="15.95" customHeight="1">
      <c r="A20" s="69"/>
      <c r="B20" s="122" t="s">
        <v>66</v>
      </c>
      <c r="C20" s="115" t="s">
        <v>86</v>
      </c>
      <c r="D20" s="112">
        <f>Inputs!E16</f>
        <v>35</v>
      </c>
      <c r="E20" s="120"/>
      <c r="F20" s="73">
        <v>1</v>
      </c>
      <c r="G20" s="121"/>
      <c r="H20" s="106"/>
      <c r="I20" s="73">
        <v>0</v>
      </c>
      <c r="J20" s="121"/>
      <c r="K20" s="106"/>
      <c r="L20" s="73">
        <v>0</v>
      </c>
      <c r="M20" s="112"/>
      <c r="N20" s="106"/>
      <c r="O20" s="73">
        <v>0</v>
      </c>
      <c r="P20" s="112"/>
      <c r="Q20" s="69"/>
    </row>
    <row r="21" spans="1:17" ht="15.95" customHeight="1">
      <c r="A21" s="69"/>
      <c r="B21" s="122" t="s">
        <v>40</v>
      </c>
      <c r="C21" s="115" t="s">
        <v>87</v>
      </c>
      <c r="D21" s="112">
        <f>Inputs!E17</f>
        <v>30</v>
      </c>
      <c r="E21" s="120"/>
      <c r="F21" s="73">
        <v>1</v>
      </c>
      <c r="G21" s="121"/>
      <c r="H21" s="106"/>
      <c r="I21" s="73">
        <v>0</v>
      </c>
      <c r="J21" s="121"/>
      <c r="K21" s="106"/>
      <c r="L21" s="73">
        <v>0</v>
      </c>
      <c r="M21" s="112"/>
      <c r="N21" s="106"/>
      <c r="O21" s="73">
        <v>0</v>
      </c>
      <c r="P21" s="112"/>
      <c r="Q21" s="69"/>
    </row>
    <row r="22" spans="1:17" ht="15.95" customHeight="1">
      <c r="B22" s="106" t="s">
        <v>67</v>
      </c>
      <c r="C22" s="115"/>
      <c r="D22" s="112"/>
      <c r="E22" s="124"/>
      <c r="F22" s="151"/>
      <c r="G22" s="83">
        <f>SUMPRODUCT(D23:D25,F23:F25)</f>
        <v>15.36</v>
      </c>
      <c r="H22" s="106"/>
      <c r="I22" s="119"/>
      <c r="J22" s="83">
        <f>SUMPRODUCT(D23:D25,I23:I25)</f>
        <v>7.5</v>
      </c>
      <c r="K22" s="106"/>
      <c r="L22" s="119"/>
      <c r="M22" s="94">
        <f>SUMPRODUCT(D23:D25,L23:L25)</f>
        <v>0</v>
      </c>
      <c r="N22" s="106"/>
      <c r="O22" s="119"/>
      <c r="P22" s="94">
        <f>SUMPRODUCT(D23:D25,O23:O25)</f>
        <v>0</v>
      </c>
    </row>
    <row r="23" spans="1:17" ht="15.95" customHeight="1">
      <c r="A23" s="69"/>
      <c r="B23" s="153" t="s">
        <v>42</v>
      </c>
      <c r="C23" s="115" t="s">
        <v>99</v>
      </c>
      <c r="D23" s="112">
        <f>VLOOKUP(B23,Inputs!$C$4:$E$31,3,FALSE)</f>
        <v>0.24</v>
      </c>
      <c r="E23" s="120"/>
      <c r="F23" s="73">
        <v>64</v>
      </c>
      <c r="G23" s="83"/>
      <c r="H23" s="106"/>
      <c r="I23" s="73">
        <v>0</v>
      </c>
      <c r="J23" s="121"/>
      <c r="K23" s="106"/>
      <c r="L23" s="73">
        <v>0</v>
      </c>
      <c r="M23" s="112"/>
      <c r="N23" s="106"/>
      <c r="O23" s="73">
        <v>0</v>
      </c>
      <c r="P23" s="112"/>
      <c r="Q23" s="69"/>
    </row>
    <row r="24" spans="1:17" ht="15.95" customHeight="1">
      <c r="A24" s="69"/>
      <c r="B24" s="153" t="s">
        <v>43</v>
      </c>
      <c r="C24" s="115" t="s">
        <v>99</v>
      </c>
      <c r="D24" s="112">
        <f>VLOOKUP(B24,Inputs!$C$4:$E$31,3,FALSE)</f>
        <v>1.25</v>
      </c>
      <c r="E24" s="120"/>
      <c r="F24" s="73">
        <v>0</v>
      </c>
      <c r="G24" s="83"/>
      <c r="H24" s="106"/>
      <c r="I24" s="73">
        <v>6</v>
      </c>
      <c r="J24" s="121"/>
      <c r="K24" s="106"/>
      <c r="L24" s="73">
        <v>0</v>
      </c>
      <c r="M24" s="112"/>
      <c r="N24" s="106"/>
      <c r="O24" s="73">
        <v>0</v>
      </c>
      <c r="P24" s="112"/>
      <c r="Q24" s="69"/>
    </row>
    <row r="25" spans="1:17" ht="15.95" customHeight="1">
      <c r="A25" s="69"/>
      <c r="B25" s="153" t="s">
        <v>35</v>
      </c>
      <c r="C25" s="115" t="s">
        <v>99</v>
      </c>
      <c r="D25" s="112">
        <f>VLOOKUP(B25,Inputs!$C$4:$E$32,3,FALSE)</f>
        <v>0</v>
      </c>
      <c r="E25" s="120"/>
      <c r="F25" s="73">
        <v>0</v>
      </c>
      <c r="G25" s="83"/>
      <c r="H25" s="106"/>
      <c r="I25" s="73">
        <v>0</v>
      </c>
      <c r="J25" s="121"/>
      <c r="K25" s="106"/>
      <c r="L25" s="73">
        <v>0</v>
      </c>
      <c r="M25" s="112"/>
      <c r="N25" s="106"/>
      <c r="O25" s="73">
        <v>0</v>
      </c>
      <c r="P25" s="112"/>
      <c r="Q25" s="69"/>
    </row>
    <row r="26" spans="1:17" ht="15.95" customHeight="1">
      <c r="A26" s="69"/>
      <c r="B26" s="111" t="s">
        <v>68</v>
      </c>
      <c r="C26" s="125"/>
      <c r="D26" s="126"/>
      <c r="E26" s="127"/>
      <c r="F26" s="128"/>
      <c r="G26" s="83">
        <f>SUMPRODUCT(F27:F32,$D$27:$D$32)</f>
        <v>15.84</v>
      </c>
      <c r="H26" s="106"/>
      <c r="I26" s="106"/>
      <c r="J26" s="83">
        <f>SUMPRODUCT(I27:I32,$D$27:$D$32)</f>
        <v>47.03</v>
      </c>
      <c r="K26" s="106"/>
      <c r="L26" s="106"/>
      <c r="M26" s="94">
        <f>SUMPRODUCT(L27:L32,$D$27:$D$32)</f>
        <v>152.30230769230769</v>
      </c>
      <c r="N26" s="106"/>
      <c r="O26" s="106"/>
      <c r="P26" s="94">
        <f>SUMPRODUCT(O27:O32,$D$27:$D$32)</f>
        <v>200.53307692307695</v>
      </c>
    </row>
    <row r="27" spans="1:17" ht="15.95" customHeight="1">
      <c r="A27" s="69"/>
      <c r="B27" s="111" t="s">
        <v>106</v>
      </c>
      <c r="C27" s="115" t="s">
        <v>100</v>
      </c>
      <c r="D27" s="112">
        <f>Inputs!E23</f>
        <v>7.61</v>
      </c>
      <c r="E27" s="120"/>
      <c r="F27" s="73">
        <v>1</v>
      </c>
      <c r="G27" s="83"/>
      <c r="H27" s="106"/>
      <c r="I27" s="73">
        <v>0</v>
      </c>
      <c r="J27" s="121"/>
      <c r="K27" s="106"/>
      <c r="L27" s="73">
        <v>1</v>
      </c>
      <c r="M27" s="112"/>
      <c r="N27" s="106"/>
      <c r="O27" s="73">
        <v>1</v>
      </c>
      <c r="P27" s="112"/>
      <c r="Q27" s="69"/>
    </row>
    <row r="28" spans="1:17" ht="15.95" customHeight="1">
      <c r="A28" s="69"/>
      <c r="B28" s="111" t="s">
        <v>107</v>
      </c>
      <c r="C28" s="115" t="s">
        <v>100</v>
      </c>
      <c r="D28" s="112">
        <f>Inputs!E22</f>
        <v>8.23</v>
      </c>
      <c r="E28" s="120"/>
      <c r="F28" s="73">
        <v>1</v>
      </c>
      <c r="G28" s="83"/>
      <c r="H28" s="106"/>
      <c r="I28" s="73">
        <v>1</v>
      </c>
      <c r="J28" s="121"/>
      <c r="K28" s="106"/>
      <c r="L28" s="73">
        <v>0</v>
      </c>
      <c r="M28" s="112"/>
      <c r="N28" s="106"/>
      <c r="O28" s="73">
        <v>0</v>
      </c>
      <c r="P28" s="112"/>
      <c r="Q28" s="69"/>
    </row>
    <row r="29" spans="1:17" ht="15.95" customHeight="1">
      <c r="A29" s="69"/>
      <c r="B29" s="111" t="s">
        <v>108</v>
      </c>
      <c r="C29" s="115" t="s">
        <v>100</v>
      </c>
      <c r="D29" s="112">
        <f>Inputs!E24</f>
        <v>22.05</v>
      </c>
      <c r="E29" s="120"/>
      <c r="F29" s="73">
        <v>0</v>
      </c>
      <c r="G29" s="83"/>
      <c r="H29" s="106"/>
      <c r="I29" s="73">
        <v>1</v>
      </c>
      <c r="J29" s="121"/>
      <c r="K29" s="106"/>
      <c r="L29" s="73">
        <v>0</v>
      </c>
      <c r="M29" s="112"/>
      <c r="N29" s="106"/>
      <c r="O29" s="73">
        <v>0</v>
      </c>
      <c r="P29" s="112"/>
      <c r="Q29" s="69"/>
    </row>
    <row r="30" spans="1:17" ht="15.95" customHeight="1">
      <c r="B30" s="111" t="s">
        <v>109</v>
      </c>
      <c r="C30" s="115" t="s">
        <v>90</v>
      </c>
      <c r="D30" s="112">
        <f>Inputs!E25</f>
        <v>31.35</v>
      </c>
      <c r="E30" s="120"/>
      <c r="F30" s="129">
        <f>(F5+F6)*2000/Inputs!$E$26</f>
        <v>0</v>
      </c>
      <c r="G30" s="130"/>
      <c r="H30" s="131"/>
      <c r="I30" s="129">
        <f>(I5+I6)*2000/Inputs!$E$26</f>
        <v>0</v>
      </c>
      <c r="J30" s="121"/>
      <c r="K30" s="131"/>
      <c r="L30" s="129">
        <f>(L5+L6)*2000/Inputs!$E$26</f>
        <v>4.615384615384615</v>
      </c>
      <c r="M30" s="112"/>
      <c r="N30" s="131"/>
      <c r="O30" s="129">
        <f>(O5+O6)*2000/Inputs!$E$26</f>
        <v>6.1538461538461542</v>
      </c>
      <c r="P30" s="112"/>
      <c r="Q30" s="69"/>
    </row>
    <row r="31" spans="1:17" ht="15.95" customHeight="1">
      <c r="A31" s="69"/>
      <c r="B31" s="132" t="s">
        <v>110</v>
      </c>
      <c r="C31" s="7" t="s">
        <v>100</v>
      </c>
      <c r="D31" s="112">
        <f>Inputs!$E$21</f>
        <v>16.75</v>
      </c>
      <c r="E31" s="120"/>
      <c r="F31" s="73">
        <v>0</v>
      </c>
      <c r="G31" s="86"/>
      <c r="H31" s="106"/>
      <c r="I31" s="73">
        <v>1</v>
      </c>
      <c r="J31" s="121"/>
      <c r="K31" s="106"/>
      <c r="L31" s="73">
        <v>0</v>
      </c>
      <c r="M31" s="112"/>
      <c r="N31" s="106"/>
      <c r="O31" s="73">
        <v>0</v>
      </c>
      <c r="P31" s="112"/>
      <c r="Q31" s="69"/>
    </row>
    <row r="32" spans="1:17" ht="15.95" customHeight="1">
      <c r="A32" s="69"/>
      <c r="B32" s="111" t="s">
        <v>111</v>
      </c>
      <c r="C32" s="115" t="s">
        <v>100</v>
      </c>
      <c r="D32" s="112">
        <f>Inputs!E27</f>
        <v>30</v>
      </c>
      <c r="E32" s="120"/>
      <c r="F32" s="73">
        <v>0</v>
      </c>
      <c r="G32" s="83"/>
      <c r="H32" s="106"/>
      <c r="I32" s="73">
        <v>0</v>
      </c>
      <c r="J32" s="121"/>
      <c r="K32" s="106"/>
      <c r="L32" s="73">
        <v>0</v>
      </c>
      <c r="M32" s="112"/>
      <c r="N32" s="106"/>
      <c r="O32" s="73">
        <v>0</v>
      </c>
      <c r="P32" s="112"/>
      <c r="Q32" s="69"/>
    </row>
    <row r="33" spans="1:17" ht="15.95" customHeight="1">
      <c r="A33" s="69"/>
      <c r="B33" s="111" t="s">
        <v>69</v>
      </c>
      <c r="C33" s="115" t="s">
        <v>91</v>
      </c>
      <c r="D33" s="112">
        <f>Inputs!E28</f>
        <v>22</v>
      </c>
      <c r="E33" s="120"/>
      <c r="F33" s="73">
        <v>0</v>
      </c>
      <c r="G33" s="83">
        <f>F33*$D$33</f>
        <v>0</v>
      </c>
      <c r="H33" s="106"/>
      <c r="I33" s="73">
        <v>0.5</v>
      </c>
      <c r="J33" s="83">
        <f>I33*$D$33</f>
        <v>11</v>
      </c>
      <c r="K33" s="106"/>
      <c r="L33" s="73">
        <v>0</v>
      </c>
      <c r="M33" s="94">
        <f>L33*$D$33</f>
        <v>0</v>
      </c>
      <c r="N33" s="106"/>
      <c r="O33" s="73">
        <v>0</v>
      </c>
      <c r="P33" s="94">
        <f>O33*$D$33</f>
        <v>0</v>
      </c>
      <c r="Q33" s="69"/>
    </row>
    <row r="34" spans="1:17" ht="15.95" customHeight="1">
      <c r="A34" s="69"/>
      <c r="B34" s="111" t="s">
        <v>70</v>
      </c>
      <c r="C34" s="115" t="s">
        <v>89</v>
      </c>
      <c r="D34" s="133">
        <f>Inputs!E29</f>
        <v>0</v>
      </c>
      <c r="E34" s="120"/>
      <c r="F34" s="106"/>
      <c r="G34" s="83">
        <f>D34</f>
        <v>0</v>
      </c>
      <c r="H34" s="106"/>
      <c r="I34" s="119"/>
      <c r="J34" s="83">
        <f>D34</f>
        <v>0</v>
      </c>
      <c r="K34" s="106"/>
      <c r="L34" s="119"/>
      <c r="M34" s="94">
        <f>D34</f>
        <v>0</v>
      </c>
      <c r="N34" s="106"/>
      <c r="O34" s="119"/>
      <c r="P34" s="94">
        <f>D34</f>
        <v>0</v>
      </c>
      <c r="Q34" s="69"/>
    </row>
    <row r="35" spans="1:17" ht="15.95" customHeight="1">
      <c r="A35" s="69"/>
      <c r="B35" s="111" t="s">
        <v>71</v>
      </c>
      <c r="C35" s="115" t="s">
        <v>101</v>
      </c>
      <c r="D35" s="100">
        <f>Inputs!E30</f>
        <v>7.2499999999999995E-2</v>
      </c>
      <c r="E35" s="76"/>
      <c r="F35" s="82">
        <f>SUM(G11:G34)/2</f>
        <v>65.349999999999994</v>
      </c>
      <c r="G35" s="87">
        <f>F35*$D$35</f>
        <v>4.7378749999999989</v>
      </c>
      <c r="H35" s="106"/>
      <c r="I35" s="82">
        <f>SUM(J11:J34)/2</f>
        <v>170.71999999999997</v>
      </c>
      <c r="J35" s="87">
        <f>I35*$D$35</f>
        <v>12.377199999999997</v>
      </c>
      <c r="K35" s="106"/>
      <c r="L35" s="82">
        <f>SUM(M11:M34)/2</f>
        <v>98.86615384615385</v>
      </c>
      <c r="M35" s="95">
        <f>L35*$D$35</f>
        <v>7.1677961538461537</v>
      </c>
      <c r="N35" s="106"/>
      <c r="O35" s="82">
        <f>SUM(P11:P34)/2</f>
        <v>137.78153846153847</v>
      </c>
      <c r="P35" s="95">
        <f>O35*$D$35</f>
        <v>9.9891615384615395</v>
      </c>
      <c r="Q35" s="69"/>
    </row>
    <row r="36" spans="1:17" ht="15.95" customHeight="1">
      <c r="A36" s="69"/>
      <c r="B36" s="114" t="s">
        <v>72</v>
      </c>
      <c r="C36" s="115"/>
      <c r="D36" s="115"/>
      <c r="E36" s="115"/>
      <c r="F36" s="106"/>
      <c r="G36" s="85">
        <f>SUM(G11:G35)</f>
        <v>135.43787499999999</v>
      </c>
      <c r="H36" s="106"/>
      <c r="I36" s="106"/>
      <c r="J36" s="85">
        <f>SUM(J11:J35)</f>
        <v>353.81719999999996</v>
      </c>
      <c r="K36" s="106"/>
      <c r="L36" s="106"/>
      <c r="M36" s="96">
        <f>SUM(M11:M35)</f>
        <v>204.90010384615385</v>
      </c>
      <c r="N36" s="106"/>
      <c r="O36" s="106"/>
      <c r="P36" s="96">
        <f>SUM(P11:P35)</f>
        <v>285.55223846153848</v>
      </c>
      <c r="Q36" s="69"/>
    </row>
    <row r="37" spans="1:17" ht="15.95" customHeight="1">
      <c r="A37" s="69"/>
      <c r="B37" s="134"/>
      <c r="C37" s="115"/>
      <c r="D37" s="115"/>
      <c r="E37" s="115"/>
      <c r="F37" s="75"/>
      <c r="G37" s="88"/>
      <c r="H37" s="106"/>
      <c r="I37" s="106"/>
      <c r="J37" s="121"/>
      <c r="K37" s="106"/>
      <c r="L37" s="106"/>
      <c r="M37" s="112"/>
      <c r="N37" s="106"/>
      <c r="O37" s="106"/>
      <c r="P37" s="112"/>
      <c r="Q37" s="69"/>
    </row>
    <row r="38" spans="1:17" ht="15.95" customHeight="1">
      <c r="A38" s="69"/>
      <c r="B38" s="135" t="s">
        <v>73</v>
      </c>
      <c r="C38" s="106"/>
      <c r="D38" s="112"/>
      <c r="E38" s="106"/>
      <c r="F38" s="75"/>
      <c r="G38" s="88"/>
      <c r="H38" s="106"/>
      <c r="I38" s="106"/>
      <c r="J38" s="121"/>
      <c r="K38" s="106"/>
      <c r="L38" s="106"/>
      <c r="M38" s="112"/>
      <c r="N38" s="106"/>
      <c r="O38" s="106"/>
      <c r="P38" s="112"/>
      <c r="Q38" s="69"/>
    </row>
    <row r="39" spans="1:17" ht="15.95" customHeight="1">
      <c r="A39" s="69"/>
      <c r="B39" s="111" t="s">
        <v>74</v>
      </c>
      <c r="C39" s="115" t="s">
        <v>89</v>
      </c>
      <c r="D39" s="112"/>
      <c r="E39" s="106"/>
      <c r="F39" s="75"/>
      <c r="G39" s="89">
        <v>5</v>
      </c>
      <c r="H39" s="106"/>
      <c r="I39" s="106"/>
      <c r="J39" s="89">
        <v>20</v>
      </c>
      <c r="K39" s="106"/>
      <c r="L39" s="106"/>
      <c r="M39" s="97">
        <v>20</v>
      </c>
      <c r="N39" s="106"/>
      <c r="O39" s="106"/>
      <c r="P39" s="97">
        <v>20</v>
      </c>
      <c r="Q39" s="69"/>
    </row>
    <row r="40" spans="1:17" ht="15.95" customHeight="1">
      <c r="A40" s="69"/>
      <c r="B40" s="111" t="s">
        <v>75</v>
      </c>
      <c r="C40" s="115" t="s">
        <v>89</v>
      </c>
      <c r="D40" s="112"/>
      <c r="E40" s="106"/>
      <c r="F40" s="75"/>
      <c r="G40" s="89">
        <v>0</v>
      </c>
      <c r="H40" s="106"/>
      <c r="I40" s="106"/>
      <c r="J40" s="89">
        <v>0</v>
      </c>
      <c r="K40" s="106"/>
      <c r="L40" s="106"/>
      <c r="M40" s="97">
        <v>0</v>
      </c>
      <c r="N40" s="106"/>
      <c r="O40" s="106"/>
      <c r="P40" s="97">
        <v>0</v>
      </c>
      <c r="Q40" s="69"/>
    </row>
    <row r="41" spans="1:17" ht="15.95" customHeight="1">
      <c r="A41" s="69"/>
      <c r="B41" s="111" t="s">
        <v>76</v>
      </c>
      <c r="C41" s="115" t="s">
        <v>89</v>
      </c>
      <c r="D41" s="112"/>
      <c r="E41" s="106"/>
      <c r="F41" s="75"/>
      <c r="G41" s="89">
        <v>0</v>
      </c>
      <c r="H41" s="106"/>
      <c r="I41" s="106"/>
      <c r="J41" s="89">
        <v>0</v>
      </c>
      <c r="K41" s="106"/>
      <c r="L41" s="106"/>
      <c r="M41" s="97">
        <v>0</v>
      </c>
      <c r="N41" s="106"/>
      <c r="O41" s="106"/>
      <c r="P41" s="97">
        <v>0</v>
      </c>
      <c r="Q41" s="69"/>
    </row>
    <row r="42" spans="1:17" ht="15.95" customHeight="1">
      <c r="A42" s="69"/>
      <c r="B42" s="111" t="s">
        <v>123</v>
      </c>
      <c r="C42" s="115" t="s">
        <v>89</v>
      </c>
      <c r="D42" s="112">
        <f>Inputs!E31</f>
        <v>45</v>
      </c>
      <c r="E42" s="106"/>
      <c r="F42" s="75"/>
      <c r="G42" s="90">
        <f>Inputs!E31/4</f>
        <v>11.25</v>
      </c>
      <c r="H42" s="106"/>
      <c r="I42" s="106"/>
      <c r="J42" s="87">
        <f>D42</f>
        <v>45</v>
      </c>
      <c r="K42" s="106"/>
      <c r="L42" s="106"/>
      <c r="M42" s="95">
        <f>D42</f>
        <v>45</v>
      </c>
      <c r="N42" s="106"/>
      <c r="O42" s="106"/>
      <c r="P42" s="95">
        <f>D42</f>
        <v>45</v>
      </c>
      <c r="Q42" s="69"/>
    </row>
    <row r="43" spans="1:17" ht="15.95" customHeight="1">
      <c r="A43" s="69"/>
      <c r="B43" s="114" t="s">
        <v>77</v>
      </c>
      <c r="C43" s="106"/>
      <c r="D43" s="112"/>
      <c r="E43" s="106"/>
      <c r="F43" s="75"/>
      <c r="G43" s="88">
        <f>SUM(G39:G42)</f>
        <v>16.25</v>
      </c>
      <c r="H43" s="106"/>
      <c r="I43" s="106"/>
      <c r="J43" s="88">
        <f>SUM(J39:J42)</f>
        <v>65</v>
      </c>
      <c r="K43" s="106"/>
      <c r="L43" s="106"/>
      <c r="M43" s="98">
        <f>SUM(M39:M42)</f>
        <v>65</v>
      </c>
      <c r="N43" s="106"/>
      <c r="O43" s="106"/>
      <c r="P43" s="98">
        <f>SUM(P39:P42)</f>
        <v>65</v>
      </c>
      <c r="Q43" s="69"/>
    </row>
    <row r="44" spans="1:17" ht="15.95" customHeight="1">
      <c r="A44" s="69"/>
      <c r="B44" s="136"/>
      <c r="C44" s="115"/>
      <c r="D44" s="115"/>
      <c r="E44" s="115"/>
      <c r="F44" s="76"/>
      <c r="G44" s="91"/>
      <c r="H44" s="77"/>
      <c r="I44" s="77"/>
      <c r="J44" s="93"/>
      <c r="K44" s="77"/>
      <c r="L44" s="77"/>
      <c r="M44" s="99"/>
      <c r="N44" s="77"/>
      <c r="O44" s="77"/>
      <c r="P44" s="99"/>
      <c r="Q44" s="77"/>
    </row>
    <row r="45" spans="1:17" ht="15.95" customHeight="1">
      <c r="A45" s="69"/>
      <c r="B45" s="114" t="s">
        <v>104</v>
      </c>
      <c r="C45" s="115"/>
      <c r="D45" s="115"/>
      <c r="E45" s="115"/>
      <c r="F45" s="76"/>
      <c r="G45" s="88">
        <f>G43+G36</f>
        <v>151.68787499999999</v>
      </c>
      <c r="H45" s="77"/>
      <c r="I45" s="77"/>
      <c r="J45" s="88">
        <f>J43+J36</f>
        <v>418.81719999999996</v>
      </c>
      <c r="K45" s="77"/>
      <c r="L45" s="77"/>
      <c r="M45" s="98">
        <f>M43+M36</f>
        <v>269.90010384615385</v>
      </c>
      <c r="N45" s="77"/>
      <c r="O45" s="77"/>
      <c r="P45" s="98">
        <f>P43+P36</f>
        <v>350.55223846153848</v>
      </c>
      <c r="Q45" s="77"/>
    </row>
    <row r="46" spans="1:17" ht="15.95" customHeight="1">
      <c r="A46" s="69"/>
      <c r="B46" s="137"/>
      <c r="C46" s="138"/>
      <c r="D46" s="138"/>
      <c r="E46" s="138"/>
      <c r="F46" s="80"/>
      <c r="G46" s="139"/>
      <c r="H46" s="140"/>
      <c r="I46" s="140"/>
      <c r="J46" s="141"/>
      <c r="K46" s="140"/>
      <c r="L46" s="140"/>
      <c r="M46" s="142"/>
      <c r="N46" s="140"/>
      <c r="O46" s="140"/>
      <c r="P46" s="142"/>
      <c r="Q46" s="78"/>
    </row>
    <row r="47" spans="1:17" ht="15.95" customHeight="1">
      <c r="A47" s="69"/>
      <c r="B47" s="160" t="s">
        <v>102</v>
      </c>
      <c r="C47" s="156"/>
      <c r="D47" s="156"/>
      <c r="E47" s="156"/>
      <c r="F47" s="156"/>
      <c r="G47" s="157">
        <f>G8-G36</f>
        <v>-135.43787499999999</v>
      </c>
      <c r="H47" s="156"/>
      <c r="I47" s="156"/>
      <c r="J47" s="157">
        <f>J8-J36</f>
        <v>-353.81719999999996</v>
      </c>
      <c r="K47" s="156"/>
      <c r="L47" s="156"/>
      <c r="M47" s="158">
        <f>M8-M36</f>
        <v>194.59989615384615</v>
      </c>
      <c r="N47" s="156"/>
      <c r="O47" s="156"/>
      <c r="P47" s="158">
        <f>P8-P36</f>
        <v>263.44776153846152</v>
      </c>
      <c r="Q47" s="69"/>
    </row>
    <row r="48" spans="1:17" ht="15.95" customHeight="1">
      <c r="A48" s="69"/>
      <c r="B48" s="144" t="s">
        <v>103</v>
      </c>
      <c r="C48" s="145"/>
      <c r="D48" s="145"/>
      <c r="E48" s="145"/>
      <c r="F48" s="145"/>
      <c r="G48" s="92">
        <f>G8-G45</f>
        <v>-151.68787499999999</v>
      </c>
      <c r="H48" s="145"/>
      <c r="I48" s="145"/>
      <c r="J48" s="92">
        <f>J8-J45</f>
        <v>-418.81719999999996</v>
      </c>
      <c r="K48" s="145"/>
      <c r="L48" s="145"/>
      <c r="M48" s="159">
        <f>M8-M45</f>
        <v>129.59989615384615</v>
      </c>
      <c r="N48" s="145"/>
      <c r="O48" s="145"/>
      <c r="P48" s="159">
        <f>P8-P45</f>
        <v>198.44776153846152</v>
      </c>
      <c r="Q48" s="69"/>
    </row>
    <row r="49" spans="1:17" ht="15.95" customHeight="1">
      <c r="A49" s="69"/>
      <c r="B49" s="144"/>
      <c r="C49" s="145"/>
      <c r="D49" s="145"/>
      <c r="E49" s="145"/>
      <c r="F49" s="145"/>
      <c r="G49" s="92"/>
      <c r="H49" s="145"/>
      <c r="I49" s="145"/>
      <c r="J49" s="145"/>
      <c r="K49" s="145"/>
      <c r="L49" s="145"/>
      <c r="M49" s="145"/>
      <c r="N49" s="145"/>
      <c r="O49" s="145"/>
      <c r="P49" s="145"/>
      <c r="Q49" s="69"/>
    </row>
    <row r="50" spans="1:17" ht="15.95" customHeight="1">
      <c r="A50" s="69"/>
      <c r="B50" s="143"/>
      <c r="C50" s="106"/>
      <c r="D50" s="106"/>
      <c r="E50" s="106"/>
      <c r="F50" s="106"/>
      <c r="G50" s="79"/>
      <c r="H50" s="106"/>
      <c r="I50" s="106"/>
      <c r="J50" s="146" t="s">
        <v>181</v>
      </c>
      <c r="K50" s="106"/>
      <c r="L50" s="106"/>
      <c r="M50" s="112">
        <f>M45/(L5+L6+(L7*Inputs!S13/0.85)/2000)</f>
        <v>71.552464177537871</v>
      </c>
      <c r="N50" s="106"/>
      <c r="O50" s="106"/>
      <c r="P50" s="112">
        <f>P45/(O5+O6+O7*(Inputs!S13/0.85)/2000)</f>
        <v>63.229581473168743</v>
      </c>
      <c r="Q50" s="69"/>
    </row>
    <row r="51" spans="1:17" ht="15.95" customHeight="1">
      <c r="A51" s="69"/>
      <c r="B51" s="147"/>
      <c r="C51" s="147"/>
      <c r="D51" s="147"/>
      <c r="E51" s="147"/>
      <c r="F51" s="147"/>
      <c r="G51" s="147"/>
      <c r="H51" s="147"/>
      <c r="I51" s="147"/>
      <c r="J51" s="148" t="s">
        <v>183</v>
      </c>
      <c r="K51" s="147"/>
      <c r="L51" s="147"/>
      <c r="M51" s="149">
        <f>M48/(L5+L6+L7*(Inputs!S13/0.85)/2000)</f>
        <v>34.357867206477728</v>
      </c>
      <c r="N51" s="147"/>
      <c r="O51" s="147"/>
      <c r="P51" s="149">
        <f>P48/(O5+O6+O7*(Inputs!S13/0.85)/2000)</f>
        <v>35.794291205876348</v>
      </c>
    </row>
    <row r="52" spans="1:17" ht="15.95" customHeight="1">
      <c r="A52" s="69"/>
      <c r="B52" s="150" t="s">
        <v>78</v>
      </c>
      <c r="C52" s="69"/>
      <c r="D52" s="69"/>
      <c r="E52" s="69"/>
      <c r="F52" s="69"/>
      <c r="G52" s="69"/>
      <c r="H52" s="69"/>
      <c r="I52" s="69"/>
      <c r="J52" s="69"/>
      <c r="K52" s="69"/>
      <c r="L52" s="69"/>
      <c r="M52" s="69"/>
      <c r="N52" s="69"/>
      <c r="O52" s="69"/>
      <c r="P52" s="69"/>
      <c r="Q52" s="69"/>
    </row>
    <row r="53" spans="1:17" ht="15.95" customHeight="1">
      <c r="A53" s="69"/>
      <c r="B53" s="62" t="s">
        <v>180</v>
      </c>
      <c r="C53" s="69"/>
      <c r="D53" s="69"/>
      <c r="E53" s="69"/>
      <c r="F53" s="69"/>
      <c r="G53" s="69"/>
      <c r="H53" s="69"/>
      <c r="I53" s="69"/>
      <c r="J53" s="69"/>
      <c r="K53" s="69"/>
      <c r="L53" s="69"/>
      <c r="M53" s="69"/>
      <c r="N53" s="69"/>
      <c r="O53" s="69"/>
      <c r="P53" s="69"/>
      <c r="Q53" s="69"/>
    </row>
    <row r="54" spans="1:17" ht="15.95" customHeight="1">
      <c r="A54" s="69"/>
      <c r="B54" s="69" t="s">
        <v>119</v>
      </c>
      <c r="C54" s="69"/>
      <c r="D54" s="69"/>
      <c r="E54" s="69"/>
      <c r="F54" s="69"/>
      <c r="G54" s="69"/>
      <c r="H54" s="69"/>
      <c r="I54" s="69"/>
      <c r="J54" s="69"/>
      <c r="K54" s="69"/>
      <c r="L54" s="69"/>
      <c r="M54" s="69"/>
      <c r="N54" s="69"/>
      <c r="O54" s="69"/>
      <c r="P54" s="69"/>
      <c r="Q54" s="69"/>
    </row>
    <row r="55" spans="1:17" ht="8.25" customHeight="1">
      <c r="A55" s="69"/>
      <c r="B55" s="69"/>
      <c r="C55" s="69"/>
      <c r="D55" s="69"/>
      <c r="E55" s="69"/>
      <c r="F55" s="69"/>
      <c r="G55" s="69"/>
      <c r="H55" s="69"/>
      <c r="I55" s="69"/>
      <c r="J55" s="69"/>
      <c r="K55" s="69"/>
      <c r="L55" s="69"/>
      <c r="M55" s="69"/>
      <c r="N55" s="69"/>
      <c r="O55" s="69"/>
      <c r="P55" s="69"/>
      <c r="Q55" s="69"/>
    </row>
    <row r="56" spans="1:17" ht="41.25" customHeight="1">
      <c r="A56" s="69"/>
      <c r="B56" s="200" t="s">
        <v>129</v>
      </c>
      <c r="C56" s="200"/>
      <c r="D56" s="200"/>
      <c r="E56" s="200"/>
      <c r="F56" s="200"/>
      <c r="G56" s="200"/>
      <c r="H56" s="200"/>
      <c r="I56" s="200"/>
      <c r="J56" s="200"/>
      <c r="K56" s="200"/>
      <c r="L56" s="200"/>
      <c r="M56" s="200"/>
      <c r="N56" s="200"/>
      <c r="O56" s="200"/>
      <c r="P56" s="200"/>
      <c r="Q56" s="69"/>
    </row>
    <row r="57" spans="1:17" ht="41.25" customHeight="1">
      <c r="A57" s="69"/>
      <c r="B57" s="200" t="s">
        <v>196</v>
      </c>
      <c r="C57" s="200"/>
      <c r="D57" s="200"/>
      <c r="E57" s="200"/>
      <c r="F57" s="200"/>
      <c r="G57" s="200"/>
      <c r="H57" s="200"/>
      <c r="I57" s="200"/>
      <c r="J57" s="200"/>
      <c r="K57" s="200"/>
      <c r="L57" s="200"/>
      <c r="M57" s="200"/>
      <c r="N57" s="200"/>
      <c r="O57" s="200"/>
      <c r="P57" s="200"/>
      <c r="Q57" s="69"/>
    </row>
    <row r="58" spans="1:17" ht="41.25" customHeight="1">
      <c r="A58" s="69"/>
      <c r="B58" s="200" t="s">
        <v>197</v>
      </c>
      <c r="C58" s="200"/>
      <c r="D58" s="200"/>
      <c r="E58" s="200"/>
      <c r="F58" s="200"/>
      <c r="G58" s="200"/>
      <c r="H58" s="200"/>
      <c r="I58" s="200"/>
      <c r="J58" s="200"/>
      <c r="K58" s="200"/>
      <c r="L58" s="200"/>
      <c r="M58" s="200"/>
      <c r="N58" s="200"/>
      <c r="O58" s="200"/>
      <c r="P58" s="200"/>
      <c r="Q58" s="69"/>
    </row>
    <row r="59" spans="1:17" ht="42" customHeight="1">
      <c r="A59" s="69"/>
      <c r="B59" s="200" t="s">
        <v>131</v>
      </c>
      <c r="C59" s="200"/>
      <c r="D59" s="200"/>
      <c r="E59" s="200"/>
      <c r="F59" s="200"/>
      <c r="G59" s="200"/>
      <c r="H59" s="200"/>
      <c r="I59" s="200"/>
      <c r="J59" s="200"/>
      <c r="K59" s="200"/>
      <c r="L59" s="200"/>
      <c r="M59" s="200"/>
      <c r="N59" s="200"/>
      <c r="O59" s="200"/>
      <c r="P59" s="200"/>
      <c r="Q59" s="69"/>
    </row>
    <row r="60" spans="1:17" s="8" customFormat="1" ht="15.95" hidden="1" customHeight="1">
      <c r="A60" s="103"/>
      <c r="B60" s="69"/>
      <c r="C60" s="69"/>
      <c r="D60" s="69"/>
      <c r="E60" s="69"/>
      <c r="F60" s="69"/>
      <c r="G60" s="69"/>
      <c r="H60" s="69"/>
      <c r="I60" s="69"/>
      <c r="J60" s="69"/>
      <c r="K60" s="69"/>
      <c r="L60" s="69"/>
      <c r="M60" s="69"/>
      <c r="N60" s="69"/>
      <c r="O60" s="69"/>
      <c r="P60" s="69"/>
      <c r="Q60" s="69"/>
    </row>
    <row r="61" spans="1:17" hidden="1">
      <c r="A61" s="69"/>
      <c r="B61" s="69"/>
      <c r="C61" s="69"/>
      <c r="D61" s="69"/>
      <c r="E61" s="69"/>
      <c r="F61" s="69"/>
      <c r="G61" s="69"/>
      <c r="H61" s="69"/>
      <c r="I61" s="69"/>
      <c r="J61" s="69"/>
      <c r="K61" s="69"/>
      <c r="L61" s="69"/>
      <c r="M61" s="69"/>
      <c r="N61" s="69"/>
      <c r="O61" s="69"/>
      <c r="P61" s="69"/>
      <c r="Q61" s="69"/>
    </row>
    <row r="62" spans="1:17" hidden="1">
      <c r="A62" s="69"/>
      <c r="B62" s="104"/>
      <c r="C62" s="104"/>
      <c r="D62" s="104"/>
      <c r="E62" s="104"/>
      <c r="F62" s="104"/>
      <c r="G62" s="74"/>
      <c r="H62" s="69"/>
      <c r="I62" s="69"/>
      <c r="J62" s="69"/>
      <c r="K62" s="69"/>
      <c r="L62" s="69"/>
      <c r="M62" s="69"/>
      <c r="N62" s="69"/>
      <c r="O62" s="69"/>
      <c r="P62" s="69"/>
      <c r="Q62" s="69"/>
    </row>
    <row r="63" spans="1:17" hidden="1">
      <c r="A63" s="69"/>
      <c r="B63" s="104"/>
      <c r="C63" s="104"/>
      <c r="D63" s="104"/>
      <c r="E63" s="104"/>
      <c r="F63" s="104"/>
      <c r="G63" s="104"/>
      <c r="H63" s="69"/>
      <c r="I63" s="69"/>
      <c r="J63" s="69"/>
      <c r="K63" s="69"/>
      <c r="L63" s="69"/>
      <c r="M63" s="69"/>
      <c r="N63" s="69"/>
      <c r="O63" s="69"/>
      <c r="P63" s="69"/>
      <c r="Q63" s="69"/>
    </row>
    <row r="64" spans="1:17" hidden="1">
      <c r="A64" s="69"/>
      <c r="B64" s="104"/>
      <c r="C64" s="104"/>
      <c r="D64" s="104"/>
      <c r="E64" s="104"/>
      <c r="F64" s="104"/>
      <c r="G64" s="104"/>
      <c r="H64" s="69"/>
      <c r="I64" s="69"/>
      <c r="J64" s="69"/>
      <c r="K64" s="69"/>
      <c r="L64" s="69"/>
      <c r="M64" s="69"/>
      <c r="N64" s="69"/>
      <c r="O64" s="69"/>
      <c r="P64" s="69"/>
      <c r="Q64" s="69"/>
    </row>
    <row r="65" spans="1:17" hidden="1">
      <c r="A65" s="69"/>
      <c r="B65" s="104"/>
      <c r="C65" s="105"/>
      <c r="D65" s="104"/>
      <c r="E65" s="104"/>
      <c r="F65" s="74"/>
      <c r="G65" s="104"/>
      <c r="H65" s="69"/>
      <c r="I65" s="69"/>
      <c r="J65" s="69"/>
      <c r="K65" s="69"/>
      <c r="L65" s="69"/>
      <c r="M65" s="69"/>
      <c r="N65" s="69"/>
      <c r="O65" s="69"/>
      <c r="P65" s="69"/>
      <c r="Q65" s="69"/>
    </row>
    <row r="66" spans="1:17" hidden="1">
      <c r="A66" s="69"/>
      <c r="B66" s="104"/>
      <c r="C66" s="105"/>
      <c r="D66" s="104"/>
      <c r="E66" s="104"/>
      <c r="F66" s="74"/>
      <c r="G66" s="74"/>
      <c r="H66" s="69"/>
      <c r="I66" s="69"/>
      <c r="J66" s="69"/>
      <c r="K66" s="69"/>
      <c r="L66" s="69"/>
      <c r="M66" s="69"/>
      <c r="N66" s="69"/>
      <c r="O66" s="69"/>
      <c r="P66" s="69"/>
      <c r="Q66" s="69"/>
    </row>
    <row r="67" spans="1:17" hidden="1">
      <c r="A67" s="69"/>
      <c r="B67" s="69"/>
      <c r="C67" s="69"/>
      <c r="D67" s="69"/>
      <c r="E67" s="69"/>
      <c r="F67" s="69"/>
      <c r="G67" s="74"/>
      <c r="H67" s="69"/>
      <c r="I67" s="69"/>
      <c r="J67" s="69"/>
      <c r="K67" s="69"/>
      <c r="L67" s="69"/>
      <c r="M67" s="69"/>
      <c r="N67" s="69"/>
      <c r="O67" s="69"/>
      <c r="P67" s="69"/>
      <c r="Q67" s="69"/>
    </row>
    <row r="68" spans="1:17" hidden="1">
      <c r="A68" s="69"/>
      <c r="B68" s="69"/>
      <c r="C68" s="69"/>
      <c r="D68" s="69"/>
      <c r="E68" s="69"/>
      <c r="F68" s="69"/>
      <c r="G68" s="69"/>
      <c r="H68" s="69"/>
      <c r="I68" s="69"/>
      <c r="J68" s="69"/>
      <c r="K68" s="69"/>
      <c r="L68" s="69"/>
      <c r="M68" s="69"/>
      <c r="N68" s="69"/>
      <c r="O68" s="69"/>
      <c r="P68" s="69"/>
      <c r="Q68" s="69"/>
    </row>
    <row r="69" spans="1:17" hidden="1">
      <c r="A69" s="69"/>
      <c r="B69" s="69"/>
      <c r="C69" s="69"/>
      <c r="D69" s="69"/>
      <c r="E69" s="69"/>
      <c r="F69" s="69"/>
      <c r="G69" s="69"/>
      <c r="H69" s="69"/>
      <c r="I69" s="69"/>
      <c r="J69" s="69"/>
      <c r="K69" s="69"/>
      <c r="L69" s="69"/>
      <c r="M69" s="69"/>
      <c r="N69" s="69"/>
      <c r="O69" s="69"/>
      <c r="P69" s="69"/>
      <c r="Q69" s="69"/>
    </row>
    <row r="91" spans="8:17" hidden="1">
      <c r="H91" s="8"/>
      <c r="I91" s="8"/>
      <c r="J91" s="8"/>
      <c r="K91" s="8"/>
      <c r="L91" s="8"/>
      <c r="M91" s="8"/>
      <c r="N91" s="8"/>
      <c r="O91" s="8"/>
      <c r="P91" s="8"/>
      <c r="Q91" s="8"/>
    </row>
  </sheetData>
  <sheetProtection sheet="1" objects="1" scenarios="1"/>
  <protectedRanges>
    <protectedRange algorithmName="SHA-512" hashValue="Co0C943VTtD4jxpYDwQSNm2Ts2V8Ycv9bpdIrOIPXRttIde1epco9obKYsoIyUtkJEYmjSSj4grp2j4J/Fd3pA==" saltValue="Gm9kBZQ3L+tAQ0NUvRpR+g==" spinCount="100000" sqref="O5:O7 O23:O25 O17 L23:L25 O27:O29 O20:O21" name="Year 4"/>
    <protectedRange algorithmName="SHA-512" hashValue="lJQ1fTD4Q004j1ICkYdbdq9+gDPGo05MdIMRFZvA10mrdOdLorvUCZ94T0dVMUmATsWyI6r6xHWm5Ju5iZ/E9w==" saltValue="FzUU8xDC3oqEXyHxm+qKng==" spinCount="100000" sqref="I5:I7 I27:I29 I17:I21 I23:I25" name="Year 2"/>
    <protectedRange algorithmName="SHA-512" hashValue="tB7os3uymNmRWrw2Zp9bBs8FfBTWS1ypsCBmNgzB6WNzQsjE3AcqPj2RGXzOoGnhYttavSwMiUIwiEbcyF8yzw==" saltValue="VhIhAO7qVykFl0IYTHtqBg==" spinCount="100000" sqref="D35:E35 G34 B12:B15 D12:F15 D27:F30 B23:B25 D17:F21 D5:F7 I32:I33 L32:L33 O32:O33 J34 M34 P34 J39:J41 M39:M41 P39:P41 G39:G42 D32:F33 D23:F25 I30 L30 O30" name="Year 1"/>
    <protectedRange algorithmName="SHA-512" hashValue="yMEijDzF6udNrFFfTL4OkVY686uomCymqv3DMjBN2ulPhs3D7CCWUs7goMGUCXMg3GiLRuy+AkIrnNardCL8wA==" saltValue="5ZkwvHhchgdr5n2FQJWBEA==" spinCount="100000" sqref="L18:L19" name="Year 3_1"/>
    <protectedRange algorithmName="SHA-512" hashValue="yMEijDzF6udNrFFfTL4OkVY686uomCymqv3DMjBN2ulPhs3D7CCWUs7goMGUCXMg3GiLRuy+AkIrnNardCL8wA==" saltValue="5ZkwvHhchgdr5n2FQJWBEA==" spinCount="100000" sqref="O18:O19" name="Year 3_3"/>
  </protectedRanges>
  <mergeCells count="10">
    <mergeCell ref="B56:P56"/>
    <mergeCell ref="B57:P57"/>
    <mergeCell ref="B58:P58"/>
    <mergeCell ref="B59:P59"/>
    <mergeCell ref="B1:P1"/>
    <mergeCell ref="F3:G3"/>
    <mergeCell ref="I3:J3"/>
    <mergeCell ref="L3:M3"/>
    <mergeCell ref="O3:P3"/>
    <mergeCell ref="B2:C2"/>
  </mergeCells>
  <pageMargins left="0.25" right="0.25" top="0.25" bottom="0.25" header="0.3" footer="0.3"/>
  <pageSetup scale="7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2A343F9-7022-499D-8615-239BC8CE6E95}">
          <x14:formula1>
            <xm:f>Inputs!$C$6:$C$12</xm:f>
          </x14:formula1>
          <xm:sqref>B12:B15</xm:sqref>
        </x14:dataValidation>
        <x14:dataValidation type="list" allowBlank="1" showInputMessage="1" showErrorMessage="1" xr:uid="{466DCF6E-EA70-43AF-B546-FE5B5C9ABD70}">
          <x14:formula1>
            <xm:f>Inputs!$C$18:$C$20</xm:f>
          </x14:formula1>
          <xm:sqref>B23:B25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1A94-1AE2-48DC-A13C-8C39B1177113}">
  <dimension ref="A1:WUQ93"/>
  <sheetViews>
    <sheetView topLeftCell="A28" zoomScaleNormal="100" workbookViewId="0">
      <selection activeCell="L54" sqref="L54"/>
    </sheetView>
  </sheetViews>
  <sheetFormatPr defaultColWidth="0" defaultRowHeight="13.5" customHeight="1" zeroHeight="1"/>
  <cols>
    <col min="1" max="1" width="2.625" style="6" customWidth="1"/>
    <col min="2" max="2" width="30.25" style="6" customWidth="1"/>
    <col min="3" max="3" width="9.5" style="6" customWidth="1"/>
    <col min="4" max="4" width="10.5" style="6" customWidth="1"/>
    <col min="5" max="5" width="1.625" style="6" customWidth="1"/>
    <col min="6" max="6" width="9.625" style="6" customWidth="1"/>
    <col min="7" max="7" width="10.625" style="6" customWidth="1"/>
    <col min="8" max="8" width="1.625" style="6" customWidth="1"/>
    <col min="9" max="9" width="9.625" style="6" customWidth="1"/>
    <col min="10" max="10" width="10.625" style="6" customWidth="1"/>
    <col min="11" max="11" width="1.625" style="6" customWidth="1"/>
    <col min="12" max="12" width="9.625" style="6" customWidth="1"/>
    <col min="13" max="13" width="12" style="6" customWidth="1"/>
    <col min="14" max="14" width="1.625" style="6" customWidth="1"/>
    <col min="15" max="15" width="9.625" style="6" customWidth="1"/>
    <col min="16" max="16" width="10.625" style="6" customWidth="1"/>
    <col min="17" max="17" width="1.625" style="6" customWidth="1"/>
    <col min="18" max="232" width="8" style="6" hidden="1"/>
    <col min="233" max="233" width="28.125" style="6" hidden="1"/>
    <col min="234" max="234" width="8.125" style="6" hidden="1"/>
    <col min="235" max="235" width="9.125" style="6" hidden="1"/>
    <col min="236" max="236" width="9.75" style="6" hidden="1"/>
    <col min="237" max="237" width="11.125" style="6" hidden="1"/>
    <col min="238" max="238" width="10.375" style="6" hidden="1"/>
    <col min="239" max="239" width="10.5" style="6" hidden="1"/>
    <col min="240" max="488" width="8" style="6" hidden="1"/>
    <col min="489" max="489" width="28.125" style="6" hidden="1"/>
    <col min="490" max="490" width="8.125" style="6" hidden="1"/>
    <col min="491" max="491" width="9.125" style="6" hidden="1"/>
    <col min="492" max="492" width="9.75" style="6" hidden="1"/>
    <col min="493" max="493" width="11.125" style="6" hidden="1"/>
    <col min="494" max="494" width="10.375" style="6" hidden="1"/>
    <col min="495" max="495" width="10.5" style="6" hidden="1"/>
    <col min="496" max="744" width="8" style="6" hidden="1"/>
    <col min="745" max="745" width="28.125" style="6" hidden="1"/>
    <col min="746" max="746" width="8.125" style="6" hidden="1"/>
    <col min="747" max="747" width="9.125" style="6" hidden="1"/>
    <col min="748" max="748" width="9.75" style="6" hidden="1"/>
    <col min="749" max="749" width="11.125" style="6" hidden="1"/>
    <col min="750" max="750" width="10.375" style="6" hidden="1"/>
    <col min="751" max="751" width="10.5" style="6" hidden="1"/>
    <col min="752" max="1000" width="8" style="6" hidden="1"/>
    <col min="1001" max="1001" width="28.125" style="6" hidden="1"/>
    <col min="1002" max="1002" width="8.125" style="6" hidden="1"/>
    <col min="1003" max="1003" width="9.125" style="6" hidden="1"/>
    <col min="1004" max="1004" width="9.75" style="6" hidden="1"/>
    <col min="1005" max="1005" width="11.125" style="6" hidden="1"/>
    <col min="1006" max="1006" width="10.375" style="6" hidden="1"/>
    <col min="1007" max="1007" width="10.5" style="6" hidden="1"/>
    <col min="1008" max="1256" width="8" style="6" hidden="1"/>
    <col min="1257" max="1257" width="28.125" style="6" hidden="1"/>
    <col min="1258" max="1258" width="8.125" style="6" hidden="1"/>
    <col min="1259" max="1259" width="9.125" style="6" hidden="1"/>
    <col min="1260" max="1260" width="9.75" style="6" hidden="1"/>
    <col min="1261" max="1261" width="11.125" style="6" hidden="1"/>
    <col min="1262" max="1262" width="10.375" style="6" hidden="1"/>
    <col min="1263" max="1263" width="10.5" style="6" hidden="1"/>
    <col min="1264" max="1512" width="8" style="6" hidden="1"/>
    <col min="1513" max="1513" width="28.125" style="6" hidden="1"/>
    <col min="1514" max="1514" width="8.125" style="6" hidden="1"/>
    <col min="1515" max="1515" width="9.125" style="6" hidden="1"/>
    <col min="1516" max="1516" width="9.75" style="6" hidden="1"/>
    <col min="1517" max="1517" width="11.125" style="6" hidden="1"/>
    <col min="1518" max="1518" width="10.375" style="6" hidden="1"/>
    <col min="1519" max="1519" width="10.5" style="6" hidden="1"/>
    <col min="1520" max="1768" width="8" style="6" hidden="1"/>
    <col min="1769" max="1769" width="28.125" style="6" hidden="1"/>
    <col min="1770" max="1770" width="8.125" style="6" hidden="1"/>
    <col min="1771" max="1771" width="9.125" style="6" hidden="1"/>
    <col min="1772" max="1772" width="9.75" style="6" hidden="1"/>
    <col min="1773" max="1773" width="11.125" style="6" hidden="1"/>
    <col min="1774" max="1774" width="10.375" style="6" hidden="1"/>
    <col min="1775" max="1775" width="10.5" style="6" hidden="1"/>
    <col min="1776" max="2024" width="8" style="6" hidden="1"/>
    <col min="2025" max="2025" width="28.125" style="6" hidden="1"/>
    <col min="2026" max="2026" width="8.125" style="6" hidden="1"/>
    <col min="2027" max="2027" width="9.125" style="6" hidden="1"/>
    <col min="2028" max="2028" width="9.75" style="6" hidden="1"/>
    <col min="2029" max="2029" width="11.125" style="6" hidden="1"/>
    <col min="2030" max="2030" width="10.375" style="6" hidden="1"/>
    <col min="2031" max="2031" width="10.5" style="6" hidden="1"/>
    <col min="2032" max="2280" width="8" style="6" hidden="1"/>
    <col min="2281" max="2281" width="28.125" style="6" hidden="1"/>
    <col min="2282" max="2282" width="8.125" style="6" hidden="1"/>
    <col min="2283" max="2283" width="9.125" style="6" hidden="1"/>
    <col min="2284" max="2284" width="9.75" style="6" hidden="1"/>
    <col min="2285" max="2285" width="11.125" style="6" hidden="1"/>
    <col min="2286" max="2286" width="10.375" style="6" hidden="1"/>
    <col min="2287" max="2287" width="10.5" style="6" hidden="1"/>
    <col min="2288" max="2536" width="8" style="6" hidden="1"/>
    <col min="2537" max="2537" width="28.125" style="6" hidden="1"/>
    <col min="2538" max="2538" width="8.125" style="6" hidden="1"/>
    <col min="2539" max="2539" width="9.125" style="6" hidden="1"/>
    <col min="2540" max="2540" width="9.75" style="6" hidden="1"/>
    <col min="2541" max="2541" width="11.125" style="6" hidden="1"/>
    <col min="2542" max="2542" width="10.375" style="6" hidden="1"/>
    <col min="2543" max="2543" width="10.5" style="6" hidden="1"/>
    <col min="2544" max="2792" width="8" style="6" hidden="1"/>
    <col min="2793" max="2793" width="28.125" style="6" hidden="1"/>
    <col min="2794" max="2794" width="8.125" style="6" hidden="1"/>
    <col min="2795" max="2795" width="9.125" style="6" hidden="1"/>
    <col min="2796" max="2796" width="9.75" style="6" hidden="1"/>
    <col min="2797" max="2797" width="11.125" style="6" hidden="1"/>
    <col min="2798" max="2798" width="10.375" style="6" hidden="1"/>
    <col min="2799" max="2799" width="10.5" style="6" hidden="1"/>
    <col min="2800" max="3048" width="8" style="6" hidden="1"/>
    <col min="3049" max="3049" width="28.125" style="6" hidden="1"/>
    <col min="3050" max="3050" width="8.125" style="6" hidden="1"/>
    <col min="3051" max="3051" width="9.125" style="6" hidden="1"/>
    <col min="3052" max="3052" width="9.75" style="6" hidden="1"/>
    <col min="3053" max="3053" width="11.125" style="6" hidden="1"/>
    <col min="3054" max="3054" width="10.375" style="6" hidden="1"/>
    <col min="3055" max="3055" width="10.5" style="6" hidden="1"/>
    <col min="3056" max="3304" width="8" style="6" hidden="1"/>
    <col min="3305" max="3305" width="28.125" style="6" hidden="1"/>
    <col min="3306" max="3306" width="8.125" style="6" hidden="1"/>
    <col min="3307" max="3307" width="9.125" style="6" hidden="1"/>
    <col min="3308" max="3308" width="9.75" style="6" hidden="1"/>
    <col min="3309" max="3309" width="11.125" style="6" hidden="1"/>
    <col min="3310" max="3310" width="10.375" style="6" hidden="1"/>
    <col min="3311" max="3311" width="10.5" style="6" hidden="1"/>
    <col min="3312" max="3560" width="8" style="6" hidden="1"/>
    <col min="3561" max="3561" width="28.125" style="6" hidden="1"/>
    <col min="3562" max="3562" width="8.125" style="6" hidden="1"/>
    <col min="3563" max="3563" width="9.125" style="6" hidden="1"/>
    <col min="3564" max="3564" width="9.75" style="6" hidden="1"/>
    <col min="3565" max="3565" width="11.125" style="6" hidden="1"/>
    <col min="3566" max="3566" width="10.375" style="6" hidden="1"/>
    <col min="3567" max="3567" width="10.5" style="6" hidden="1"/>
    <col min="3568" max="3816" width="8" style="6" hidden="1"/>
    <col min="3817" max="3817" width="28.125" style="6" hidden="1"/>
    <col min="3818" max="3818" width="8.125" style="6" hidden="1"/>
    <col min="3819" max="3819" width="9.125" style="6" hidden="1"/>
    <col min="3820" max="3820" width="9.75" style="6" hidden="1"/>
    <col min="3821" max="3821" width="11.125" style="6" hidden="1"/>
    <col min="3822" max="3822" width="10.375" style="6" hidden="1"/>
    <col min="3823" max="3823" width="10.5" style="6" hidden="1"/>
    <col min="3824" max="4072" width="8" style="6" hidden="1"/>
    <col min="4073" max="4073" width="28.125" style="6" hidden="1"/>
    <col min="4074" max="4074" width="8.125" style="6" hidden="1"/>
    <col min="4075" max="4075" width="9.125" style="6" hidden="1"/>
    <col min="4076" max="4076" width="9.75" style="6" hidden="1"/>
    <col min="4077" max="4077" width="11.125" style="6" hidden="1"/>
    <col min="4078" max="4078" width="10.375" style="6" hidden="1"/>
    <col min="4079" max="4079" width="10.5" style="6" hidden="1"/>
    <col min="4080" max="4328" width="8" style="6" hidden="1"/>
    <col min="4329" max="4329" width="28.125" style="6" hidden="1"/>
    <col min="4330" max="4330" width="8.125" style="6" hidden="1"/>
    <col min="4331" max="4331" width="9.125" style="6" hidden="1"/>
    <col min="4332" max="4332" width="9.75" style="6" hidden="1"/>
    <col min="4333" max="4333" width="11.125" style="6" hidden="1"/>
    <col min="4334" max="4334" width="10.375" style="6" hidden="1"/>
    <col min="4335" max="4335" width="10.5" style="6" hidden="1"/>
    <col min="4336" max="4584" width="8" style="6" hidden="1"/>
    <col min="4585" max="4585" width="28.125" style="6" hidden="1"/>
    <col min="4586" max="4586" width="8.125" style="6" hidden="1"/>
    <col min="4587" max="4587" width="9.125" style="6" hidden="1"/>
    <col min="4588" max="4588" width="9.75" style="6" hidden="1"/>
    <col min="4589" max="4589" width="11.125" style="6" hidden="1"/>
    <col min="4590" max="4590" width="10.375" style="6" hidden="1"/>
    <col min="4591" max="4591" width="10.5" style="6" hidden="1"/>
    <col min="4592" max="4840" width="8" style="6" hidden="1"/>
    <col min="4841" max="4841" width="28.125" style="6" hidden="1"/>
    <col min="4842" max="4842" width="8.125" style="6" hidden="1"/>
    <col min="4843" max="4843" width="9.125" style="6" hidden="1"/>
    <col min="4844" max="4844" width="9.75" style="6" hidden="1"/>
    <col min="4845" max="4845" width="11.125" style="6" hidden="1"/>
    <col min="4846" max="4846" width="10.375" style="6" hidden="1"/>
    <col min="4847" max="4847" width="10.5" style="6" hidden="1"/>
    <col min="4848" max="5096" width="8" style="6" hidden="1"/>
    <col min="5097" max="5097" width="28.125" style="6" hidden="1"/>
    <col min="5098" max="5098" width="8.125" style="6" hidden="1"/>
    <col min="5099" max="5099" width="9.125" style="6" hidden="1"/>
    <col min="5100" max="5100" width="9.75" style="6" hidden="1"/>
    <col min="5101" max="5101" width="11.125" style="6" hidden="1"/>
    <col min="5102" max="5102" width="10.375" style="6" hidden="1"/>
    <col min="5103" max="5103" width="10.5" style="6" hidden="1"/>
    <col min="5104" max="5352" width="8" style="6" hidden="1"/>
    <col min="5353" max="5353" width="28.125" style="6" hidden="1"/>
    <col min="5354" max="5354" width="8.125" style="6" hidden="1"/>
    <col min="5355" max="5355" width="9.125" style="6" hidden="1"/>
    <col min="5356" max="5356" width="9.75" style="6" hidden="1"/>
    <col min="5357" max="5357" width="11.125" style="6" hidden="1"/>
    <col min="5358" max="5358" width="10.375" style="6" hidden="1"/>
    <col min="5359" max="5359" width="10.5" style="6" hidden="1"/>
    <col min="5360" max="5608" width="8" style="6" hidden="1"/>
    <col min="5609" max="5609" width="28.125" style="6" hidden="1"/>
    <col min="5610" max="5610" width="8.125" style="6" hidden="1"/>
    <col min="5611" max="5611" width="9.125" style="6" hidden="1"/>
    <col min="5612" max="5612" width="9.75" style="6" hidden="1"/>
    <col min="5613" max="5613" width="11.125" style="6" hidden="1"/>
    <col min="5614" max="5614" width="10.375" style="6" hidden="1"/>
    <col min="5615" max="5615" width="10.5" style="6" hidden="1"/>
    <col min="5616" max="5864" width="8" style="6" hidden="1"/>
    <col min="5865" max="5865" width="28.125" style="6" hidden="1"/>
    <col min="5866" max="5866" width="8.125" style="6" hidden="1"/>
    <col min="5867" max="5867" width="9.125" style="6" hidden="1"/>
    <col min="5868" max="5868" width="9.75" style="6" hidden="1"/>
    <col min="5869" max="5869" width="11.125" style="6" hidden="1"/>
    <col min="5870" max="5870" width="10.375" style="6" hidden="1"/>
    <col min="5871" max="5871" width="10.5" style="6" hidden="1"/>
    <col min="5872" max="6120" width="8" style="6" hidden="1"/>
    <col min="6121" max="6121" width="28.125" style="6" hidden="1"/>
    <col min="6122" max="6122" width="8.125" style="6" hidden="1"/>
    <col min="6123" max="6123" width="9.125" style="6" hidden="1"/>
    <col min="6124" max="6124" width="9.75" style="6" hidden="1"/>
    <col min="6125" max="6125" width="11.125" style="6" hidden="1"/>
    <col min="6126" max="6126" width="10.375" style="6" hidden="1"/>
    <col min="6127" max="6127" width="10.5" style="6" hidden="1"/>
    <col min="6128" max="6376" width="8" style="6" hidden="1"/>
    <col min="6377" max="6377" width="28.125" style="6" hidden="1"/>
    <col min="6378" max="6378" width="8.125" style="6" hidden="1"/>
    <col min="6379" max="6379" width="9.125" style="6" hidden="1"/>
    <col min="6380" max="6380" width="9.75" style="6" hidden="1"/>
    <col min="6381" max="6381" width="11.125" style="6" hidden="1"/>
    <col min="6382" max="6382" width="10.375" style="6" hidden="1"/>
    <col min="6383" max="6383" width="10.5" style="6" hidden="1"/>
    <col min="6384" max="6632" width="8" style="6" hidden="1"/>
    <col min="6633" max="6633" width="28.125" style="6" hidden="1"/>
    <col min="6634" max="6634" width="8.125" style="6" hidden="1"/>
    <col min="6635" max="6635" width="9.125" style="6" hidden="1"/>
    <col min="6636" max="6636" width="9.75" style="6" hidden="1"/>
    <col min="6637" max="6637" width="11.125" style="6" hidden="1"/>
    <col min="6638" max="6638" width="10.375" style="6" hidden="1"/>
    <col min="6639" max="6639" width="10.5" style="6" hidden="1"/>
    <col min="6640" max="6888" width="8" style="6" hidden="1"/>
    <col min="6889" max="6889" width="28.125" style="6" hidden="1"/>
    <col min="6890" max="6890" width="8.125" style="6" hidden="1"/>
    <col min="6891" max="6891" width="9.125" style="6" hidden="1"/>
    <col min="6892" max="6892" width="9.75" style="6" hidden="1"/>
    <col min="6893" max="6893" width="11.125" style="6" hidden="1"/>
    <col min="6894" max="6894" width="10.375" style="6" hidden="1"/>
    <col min="6895" max="6895" width="10.5" style="6" hidden="1"/>
    <col min="6896" max="7144" width="8" style="6" hidden="1"/>
    <col min="7145" max="7145" width="28.125" style="6" hidden="1"/>
    <col min="7146" max="7146" width="8.125" style="6" hidden="1"/>
    <col min="7147" max="7147" width="9.125" style="6" hidden="1"/>
    <col min="7148" max="7148" width="9.75" style="6" hidden="1"/>
    <col min="7149" max="7149" width="11.125" style="6" hidden="1"/>
    <col min="7150" max="7150" width="10.375" style="6" hidden="1"/>
    <col min="7151" max="7151" width="10.5" style="6" hidden="1"/>
    <col min="7152" max="7400" width="8" style="6" hidden="1"/>
    <col min="7401" max="7401" width="28.125" style="6" hidden="1"/>
    <col min="7402" max="7402" width="8.125" style="6" hidden="1"/>
    <col min="7403" max="7403" width="9.125" style="6" hidden="1"/>
    <col min="7404" max="7404" width="9.75" style="6" hidden="1"/>
    <col min="7405" max="7405" width="11.125" style="6" hidden="1"/>
    <col min="7406" max="7406" width="10.375" style="6" hidden="1"/>
    <col min="7407" max="7407" width="10.5" style="6" hidden="1"/>
    <col min="7408" max="7656" width="8" style="6" hidden="1"/>
    <col min="7657" max="7657" width="28.125" style="6" hidden="1"/>
    <col min="7658" max="7658" width="8.125" style="6" hidden="1"/>
    <col min="7659" max="7659" width="9.125" style="6" hidden="1"/>
    <col min="7660" max="7660" width="9.75" style="6" hidden="1"/>
    <col min="7661" max="7661" width="11.125" style="6" hidden="1"/>
    <col min="7662" max="7662" width="10.375" style="6" hidden="1"/>
    <col min="7663" max="7663" width="10.5" style="6" hidden="1"/>
    <col min="7664" max="7912" width="8" style="6" hidden="1"/>
    <col min="7913" max="7913" width="28.125" style="6" hidden="1"/>
    <col min="7914" max="7914" width="8.125" style="6" hidden="1"/>
    <col min="7915" max="7915" width="9.125" style="6" hidden="1"/>
    <col min="7916" max="7916" width="9.75" style="6" hidden="1"/>
    <col min="7917" max="7917" width="11.125" style="6" hidden="1"/>
    <col min="7918" max="7918" width="10.375" style="6" hidden="1"/>
    <col min="7919" max="7919" width="10.5" style="6" hidden="1"/>
    <col min="7920" max="8168" width="8" style="6" hidden="1"/>
    <col min="8169" max="8169" width="28.125" style="6" hidden="1"/>
    <col min="8170" max="8170" width="8.125" style="6" hidden="1"/>
    <col min="8171" max="8171" width="9.125" style="6" hidden="1"/>
    <col min="8172" max="8172" width="9.75" style="6" hidden="1"/>
    <col min="8173" max="8173" width="11.125" style="6" hidden="1"/>
    <col min="8174" max="8174" width="10.375" style="6" hidden="1"/>
    <col min="8175" max="8175" width="10.5" style="6" hidden="1"/>
    <col min="8176" max="8424" width="8" style="6" hidden="1"/>
    <col min="8425" max="8425" width="28.125" style="6" hidden="1"/>
    <col min="8426" max="8426" width="8.125" style="6" hidden="1"/>
    <col min="8427" max="8427" width="9.125" style="6" hidden="1"/>
    <col min="8428" max="8428" width="9.75" style="6" hidden="1"/>
    <col min="8429" max="8429" width="11.125" style="6" hidden="1"/>
    <col min="8430" max="8430" width="10.375" style="6" hidden="1"/>
    <col min="8431" max="8431" width="10.5" style="6" hidden="1"/>
    <col min="8432" max="8680" width="8" style="6" hidden="1"/>
    <col min="8681" max="8681" width="28.125" style="6" hidden="1"/>
    <col min="8682" max="8682" width="8.125" style="6" hidden="1"/>
    <col min="8683" max="8683" width="9.125" style="6" hidden="1"/>
    <col min="8684" max="8684" width="9.75" style="6" hidden="1"/>
    <col min="8685" max="8685" width="11.125" style="6" hidden="1"/>
    <col min="8686" max="8686" width="10.375" style="6" hidden="1"/>
    <col min="8687" max="8687" width="10.5" style="6" hidden="1"/>
    <col min="8688" max="8936" width="8" style="6" hidden="1"/>
    <col min="8937" max="8937" width="28.125" style="6" hidden="1"/>
    <col min="8938" max="8938" width="8.125" style="6" hidden="1"/>
    <col min="8939" max="8939" width="9.125" style="6" hidden="1"/>
    <col min="8940" max="8940" width="9.75" style="6" hidden="1"/>
    <col min="8941" max="8941" width="11.125" style="6" hidden="1"/>
    <col min="8942" max="8942" width="10.375" style="6" hidden="1"/>
    <col min="8943" max="8943" width="10.5" style="6" hidden="1"/>
    <col min="8944" max="9192" width="8" style="6" hidden="1"/>
    <col min="9193" max="9193" width="28.125" style="6" hidden="1"/>
    <col min="9194" max="9194" width="8.125" style="6" hidden="1"/>
    <col min="9195" max="9195" width="9.125" style="6" hidden="1"/>
    <col min="9196" max="9196" width="9.75" style="6" hidden="1"/>
    <col min="9197" max="9197" width="11.125" style="6" hidden="1"/>
    <col min="9198" max="9198" width="10.375" style="6" hidden="1"/>
    <col min="9199" max="9199" width="10.5" style="6" hidden="1"/>
    <col min="9200" max="9448" width="8" style="6" hidden="1"/>
    <col min="9449" max="9449" width="28.125" style="6" hidden="1"/>
    <col min="9450" max="9450" width="8.125" style="6" hidden="1"/>
    <col min="9451" max="9451" width="9.125" style="6" hidden="1"/>
    <col min="9452" max="9452" width="9.75" style="6" hidden="1"/>
    <col min="9453" max="9453" width="11.125" style="6" hidden="1"/>
    <col min="9454" max="9454" width="10.375" style="6" hidden="1"/>
    <col min="9455" max="9455" width="10.5" style="6" hidden="1"/>
    <col min="9456" max="9704" width="8" style="6" hidden="1"/>
    <col min="9705" max="9705" width="28.125" style="6" hidden="1"/>
    <col min="9706" max="9706" width="8.125" style="6" hidden="1"/>
    <col min="9707" max="9707" width="9.125" style="6" hidden="1"/>
    <col min="9708" max="9708" width="9.75" style="6" hidden="1"/>
    <col min="9709" max="9709" width="11.125" style="6" hidden="1"/>
    <col min="9710" max="9710" width="10.375" style="6" hidden="1"/>
    <col min="9711" max="9711" width="10.5" style="6" hidden="1"/>
    <col min="9712" max="9960" width="8" style="6" hidden="1"/>
    <col min="9961" max="9961" width="28.125" style="6" hidden="1"/>
    <col min="9962" max="9962" width="8.125" style="6" hidden="1"/>
    <col min="9963" max="9963" width="9.125" style="6" hidden="1"/>
    <col min="9964" max="9964" width="9.75" style="6" hidden="1"/>
    <col min="9965" max="9965" width="11.125" style="6" hidden="1"/>
    <col min="9966" max="9966" width="10.375" style="6" hidden="1"/>
    <col min="9967" max="9967" width="10.5" style="6" hidden="1"/>
    <col min="9968" max="10216" width="8" style="6" hidden="1"/>
    <col min="10217" max="10217" width="28.125" style="6" hidden="1"/>
    <col min="10218" max="10218" width="8.125" style="6" hidden="1"/>
    <col min="10219" max="10219" width="9.125" style="6" hidden="1"/>
    <col min="10220" max="10220" width="9.75" style="6" hidden="1"/>
    <col min="10221" max="10221" width="11.125" style="6" hidden="1"/>
    <col min="10222" max="10222" width="10.375" style="6" hidden="1"/>
    <col min="10223" max="10223" width="10.5" style="6" hidden="1"/>
    <col min="10224" max="10472" width="8" style="6" hidden="1"/>
    <col min="10473" max="10473" width="28.125" style="6" hidden="1"/>
    <col min="10474" max="10474" width="8.125" style="6" hidden="1"/>
    <col min="10475" max="10475" width="9.125" style="6" hidden="1"/>
    <col min="10476" max="10476" width="9.75" style="6" hidden="1"/>
    <col min="10477" max="10477" width="11.125" style="6" hidden="1"/>
    <col min="10478" max="10478" width="10.375" style="6" hidden="1"/>
    <col min="10479" max="10479" width="10.5" style="6" hidden="1"/>
    <col min="10480" max="10728" width="8" style="6" hidden="1"/>
    <col min="10729" max="10729" width="28.125" style="6" hidden="1"/>
    <col min="10730" max="10730" width="8.125" style="6" hidden="1"/>
    <col min="10731" max="10731" width="9.125" style="6" hidden="1"/>
    <col min="10732" max="10732" width="9.75" style="6" hidden="1"/>
    <col min="10733" max="10733" width="11.125" style="6" hidden="1"/>
    <col min="10734" max="10734" width="10.375" style="6" hidden="1"/>
    <col min="10735" max="10735" width="10.5" style="6" hidden="1"/>
    <col min="10736" max="10984" width="8" style="6" hidden="1"/>
    <col min="10985" max="10985" width="28.125" style="6" hidden="1"/>
    <col min="10986" max="10986" width="8.125" style="6" hidden="1"/>
    <col min="10987" max="10987" width="9.125" style="6" hidden="1"/>
    <col min="10988" max="10988" width="9.75" style="6" hidden="1"/>
    <col min="10989" max="10989" width="11.125" style="6" hidden="1"/>
    <col min="10990" max="10990" width="10.375" style="6" hidden="1"/>
    <col min="10991" max="10991" width="10.5" style="6" hidden="1"/>
    <col min="10992" max="11240" width="8" style="6" hidden="1"/>
    <col min="11241" max="11241" width="28.125" style="6" hidden="1"/>
    <col min="11242" max="11242" width="8.125" style="6" hidden="1"/>
    <col min="11243" max="11243" width="9.125" style="6" hidden="1"/>
    <col min="11244" max="11244" width="9.75" style="6" hidden="1"/>
    <col min="11245" max="11245" width="11.125" style="6" hidden="1"/>
    <col min="11246" max="11246" width="10.375" style="6" hidden="1"/>
    <col min="11247" max="11247" width="10.5" style="6" hidden="1"/>
    <col min="11248" max="11496" width="8" style="6" hidden="1"/>
    <col min="11497" max="11497" width="28.125" style="6" hidden="1"/>
    <col min="11498" max="11498" width="8.125" style="6" hidden="1"/>
    <col min="11499" max="11499" width="9.125" style="6" hidden="1"/>
    <col min="11500" max="11500" width="9.75" style="6" hidden="1"/>
    <col min="11501" max="11501" width="11.125" style="6" hidden="1"/>
    <col min="11502" max="11502" width="10.375" style="6" hidden="1"/>
    <col min="11503" max="11503" width="10.5" style="6" hidden="1"/>
    <col min="11504" max="11752" width="8" style="6" hidden="1"/>
    <col min="11753" max="11753" width="28.125" style="6" hidden="1"/>
    <col min="11754" max="11754" width="8.125" style="6" hidden="1"/>
    <col min="11755" max="11755" width="9.125" style="6" hidden="1"/>
    <col min="11756" max="11756" width="9.75" style="6" hidden="1"/>
    <col min="11757" max="11757" width="11.125" style="6" hidden="1"/>
    <col min="11758" max="11758" width="10.375" style="6" hidden="1"/>
    <col min="11759" max="11759" width="10.5" style="6" hidden="1"/>
    <col min="11760" max="12008" width="8" style="6" hidden="1"/>
    <col min="12009" max="12009" width="28.125" style="6" hidden="1"/>
    <col min="12010" max="12010" width="8.125" style="6" hidden="1"/>
    <col min="12011" max="12011" width="9.125" style="6" hidden="1"/>
    <col min="12012" max="12012" width="9.75" style="6" hidden="1"/>
    <col min="12013" max="12013" width="11.125" style="6" hidden="1"/>
    <col min="12014" max="12014" width="10.375" style="6" hidden="1"/>
    <col min="12015" max="12015" width="10.5" style="6" hidden="1"/>
    <col min="12016" max="12264" width="8" style="6" hidden="1"/>
    <col min="12265" max="12265" width="28.125" style="6" hidden="1"/>
    <col min="12266" max="12266" width="8.125" style="6" hidden="1"/>
    <col min="12267" max="12267" width="9.125" style="6" hidden="1"/>
    <col min="12268" max="12268" width="9.75" style="6" hidden="1"/>
    <col min="12269" max="12269" width="11.125" style="6" hidden="1"/>
    <col min="12270" max="12270" width="10.375" style="6" hidden="1"/>
    <col min="12271" max="12271" width="10.5" style="6" hidden="1"/>
    <col min="12272" max="12520" width="8" style="6" hidden="1"/>
    <col min="12521" max="12521" width="28.125" style="6" hidden="1"/>
    <col min="12522" max="12522" width="8.125" style="6" hidden="1"/>
    <col min="12523" max="12523" width="9.125" style="6" hidden="1"/>
    <col min="12524" max="12524" width="9.75" style="6" hidden="1"/>
    <col min="12525" max="12525" width="11.125" style="6" hidden="1"/>
    <col min="12526" max="12526" width="10.375" style="6" hidden="1"/>
    <col min="12527" max="12527" width="10.5" style="6" hidden="1"/>
    <col min="12528" max="12776" width="8" style="6" hidden="1"/>
    <col min="12777" max="12777" width="28.125" style="6" hidden="1"/>
    <col min="12778" max="12778" width="8.125" style="6" hidden="1"/>
    <col min="12779" max="12779" width="9.125" style="6" hidden="1"/>
    <col min="12780" max="12780" width="9.75" style="6" hidden="1"/>
    <col min="12781" max="12781" width="11.125" style="6" hidden="1"/>
    <col min="12782" max="12782" width="10.375" style="6" hidden="1"/>
    <col min="12783" max="12783" width="10.5" style="6" hidden="1"/>
    <col min="12784" max="13032" width="8" style="6" hidden="1"/>
    <col min="13033" max="13033" width="28.125" style="6" hidden="1"/>
    <col min="13034" max="13034" width="8.125" style="6" hidden="1"/>
    <col min="13035" max="13035" width="9.125" style="6" hidden="1"/>
    <col min="13036" max="13036" width="9.75" style="6" hidden="1"/>
    <col min="13037" max="13037" width="11.125" style="6" hidden="1"/>
    <col min="13038" max="13038" width="10.375" style="6" hidden="1"/>
    <col min="13039" max="13039" width="10.5" style="6" hidden="1"/>
    <col min="13040" max="13288" width="8" style="6" hidden="1"/>
    <col min="13289" max="13289" width="28.125" style="6" hidden="1"/>
    <col min="13290" max="13290" width="8.125" style="6" hidden="1"/>
    <col min="13291" max="13291" width="9.125" style="6" hidden="1"/>
    <col min="13292" max="13292" width="9.75" style="6" hidden="1"/>
    <col min="13293" max="13293" width="11.125" style="6" hidden="1"/>
    <col min="13294" max="13294" width="10.375" style="6" hidden="1"/>
    <col min="13295" max="13295" width="10.5" style="6" hidden="1"/>
    <col min="13296" max="13544" width="8" style="6" hidden="1"/>
    <col min="13545" max="13545" width="28.125" style="6" hidden="1"/>
    <col min="13546" max="13546" width="8.125" style="6" hidden="1"/>
    <col min="13547" max="13547" width="9.125" style="6" hidden="1"/>
    <col min="13548" max="13548" width="9.75" style="6" hidden="1"/>
    <col min="13549" max="13549" width="11.125" style="6" hidden="1"/>
    <col min="13550" max="13550" width="10.375" style="6" hidden="1"/>
    <col min="13551" max="13551" width="10.5" style="6" hidden="1"/>
    <col min="13552" max="13800" width="8" style="6" hidden="1"/>
    <col min="13801" max="13801" width="28.125" style="6" hidden="1"/>
    <col min="13802" max="13802" width="8.125" style="6" hidden="1"/>
    <col min="13803" max="13803" width="9.125" style="6" hidden="1"/>
    <col min="13804" max="13804" width="9.75" style="6" hidden="1"/>
    <col min="13805" max="13805" width="11.125" style="6" hidden="1"/>
    <col min="13806" max="13806" width="10.375" style="6" hidden="1"/>
    <col min="13807" max="13807" width="10.5" style="6" hidden="1"/>
    <col min="13808" max="14056" width="8" style="6" hidden="1"/>
    <col min="14057" max="14057" width="28.125" style="6" hidden="1"/>
    <col min="14058" max="14058" width="8.125" style="6" hidden="1"/>
    <col min="14059" max="14059" width="9.125" style="6" hidden="1"/>
    <col min="14060" max="14060" width="9.75" style="6" hidden="1"/>
    <col min="14061" max="14061" width="11.125" style="6" hidden="1"/>
    <col min="14062" max="14062" width="10.375" style="6" hidden="1"/>
    <col min="14063" max="14063" width="10.5" style="6" hidden="1"/>
    <col min="14064" max="14312" width="8" style="6" hidden="1"/>
    <col min="14313" max="14313" width="28.125" style="6" hidden="1"/>
    <col min="14314" max="14314" width="8.125" style="6" hidden="1"/>
    <col min="14315" max="14315" width="9.125" style="6" hidden="1"/>
    <col min="14316" max="14316" width="9.75" style="6" hidden="1"/>
    <col min="14317" max="14317" width="11.125" style="6" hidden="1"/>
    <col min="14318" max="14318" width="10.375" style="6" hidden="1"/>
    <col min="14319" max="14319" width="10.5" style="6" hidden="1"/>
    <col min="14320" max="14568" width="8" style="6" hidden="1"/>
    <col min="14569" max="14569" width="28.125" style="6" hidden="1"/>
    <col min="14570" max="14570" width="8.125" style="6" hidden="1"/>
    <col min="14571" max="14571" width="9.125" style="6" hidden="1"/>
    <col min="14572" max="14572" width="9.75" style="6" hidden="1"/>
    <col min="14573" max="14573" width="11.125" style="6" hidden="1"/>
    <col min="14574" max="14574" width="10.375" style="6" hidden="1"/>
    <col min="14575" max="14575" width="10.5" style="6" hidden="1"/>
    <col min="14576" max="14824" width="8" style="6" hidden="1"/>
    <col min="14825" max="14825" width="28.125" style="6" hidden="1"/>
    <col min="14826" max="14826" width="8.125" style="6" hidden="1"/>
    <col min="14827" max="14827" width="9.125" style="6" hidden="1"/>
    <col min="14828" max="14828" width="9.75" style="6" hidden="1"/>
    <col min="14829" max="14829" width="11.125" style="6" hidden="1"/>
    <col min="14830" max="14830" width="10.375" style="6" hidden="1"/>
    <col min="14831" max="14831" width="10.5" style="6" hidden="1"/>
    <col min="14832" max="15080" width="8" style="6" hidden="1"/>
    <col min="15081" max="15081" width="28.125" style="6" hidden="1"/>
    <col min="15082" max="15082" width="8.125" style="6" hidden="1"/>
    <col min="15083" max="15083" width="9.125" style="6" hidden="1"/>
    <col min="15084" max="15084" width="9.75" style="6" hidden="1"/>
    <col min="15085" max="15085" width="11.125" style="6" hidden="1"/>
    <col min="15086" max="15086" width="10.375" style="6" hidden="1"/>
    <col min="15087" max="15087" width="10.5" style="6" hidden="1"/>
    <col min="15088" max="15336" width="8" style="6" hidden="1"/>
    <col min="15337" max="15337" width="28.125" style="6" hidden="1"/>
    <col min="15338" max="15338" width="8.125" style="6" hidden="1"/>
    <col min="15339" max="15339" width="9.125" style="6" hidden="1"/>
    <col min="15340" max="15340" width="9.75" style="6" hidden="1"/>
    <col min="15341" max="15341" width="11.125" style="6" hidden="1"/>
    <col min="15342" max="15342" width="10.375" style="6" hidden="1"/>
    <col min="15343" max="15343" width="10.5" style="6" hidden="1"/>
    <col min="15344" max="15592" width="8" style="6" hidden="1"/>
    <col min="15593" max="15593" width="28.125" style="6" hidden="1"/>
    <col min="15594" max="15594" width="8.125" style="6" hidden="1"/>
    <col min="15595" max="15595" width="9.125" style="6" hidden="1"/>
    <col min="15596" max="15596" width="9.75" style="6" hidden="1"/>
    <col min="15597" max="15597" width="11.125" style="6" hidden="1"/>
    <col min="15598" max="15598" width="10.375" style="6" hidden="1"/>
    <col min="15599" max="15599" width="10.5" style="6" hidden="1"/>
    <col min="15600" max="15848" width="8" style="6" hidden="1"/>
    <col min="15849" max="15849" width="28.125" style="6" hidden="1"/>
    <col min="15850" max="15850" width="8.125" style="6" hidden="1"/>
    <col min="15851" max="15851" width="9.125" style="6" hidden="1"/>
    <col min="15852" max="15852" width="9.75" style="6" hidden="1"/>
    <col min="15853" max="15853" width="11.125" style="6" hidden="1"/>
    <col min="15854" max="15854" width="10.375" style="6" hidden="1"/>
    <col min="15855" max="15855" width="10.5" style="6" hidden="1"/>
    <col min="15856" max="16104" width="8" style="6" hidden="1"/>
    <col min="16105" max="16105" width="28.125" style="6" hidden="1"/>
    <col min="16106" max="16106" width="8.125" style="6" hidden="1"/>
    <col min="16107" max="16107" width="9.125" style="6" hidden="1"/>
    <col min="16108" max="16108" width="9.75" style="6" hidden="1"/>
    <col min="16109" max="16109" width="11.125" style="6" hidden="1"/>
    <col min="16110" max="16110" width="10.375" style="6" hidden="1"/>
    <col min="16111" max="16111" width="10.5" style="6" hidden="1"/>
    <col min="16112" max="16384" width="9" style="6" hidden="1"/>
  </cols>
  <sheetData>
    <row r="1" spans="1:17" ht="21.75" thickBot="1">
      <c r="A1" s="69"/>
      <c r="B1" s="175" t="s">
        <v>80</v>
      </c>
      <c r="C1" s="176"/>
      <c r="D1" s="176"/>
      <c r="E1" s="176"/>
      <c r="F1" s="176"/>
      <c r="G1" s="176"/>
      <c r="H1" s="176"/>
      <c r="I1" s="176"/>
      <c r="J1" s="176"/>
      <c r="K1" s="176"/>
      <c r="L1" s="176"/>
      <c r="M1" s="176"/>
      <c r="N1" s="176"/>
      <c r="O1" s="176"/>
      <c r="P1" s="192"/>
      <c r="Q1" s="74"/>
    </row>
    <row r="2" spans="1:17" ht="15.95" customHeight="1">
      <c r="A2" s="69"/>
      <c r="B2" s="202"/>
      <c r="C2" s="202"/>
      <c r="D2" s="106"/>
      <c r="E2" s="106"/>
      <c r="F2" s="106"/>
      <c r="G2" s="106"/>
      <c r="H2" s="106"/>
      <c r="I2" s="162" t="s">
        <v>158</v>
      </c>
      <c r="J2" s="106"/>
      <c r="K2" s="106"/>
      <c r="L2" s="106"/>
      <c r="M2" s="106"/>
      <c r="N2" s="106"/>
      <c r="O2" s="106"/>
      <c r="P2" s="106"/>
      <c r="Q2" s="74"/>
    </row>
    <row r="3" spans="1:17" ht="15.95" customHeight="1">
      <c r="A3" s="69"/>
      <c r="B3" s="107"/>
      <c r="C3" s="108"/>
      <c r="D3" s="108"/>
      <c r="E3" s="108"/>
      <c r="F3" s="201" t="s">
        <v>55</v>
      </c>
      <c r="G3" s="201"/>
      <c r="H3" s="69"/>
      <c r="I3" s="201" t="s">
        <v>56</v>
      </c>
      <c r="J3" s="201"/>
      <c r="K3" s="70"/>
      <c r="L3" s="201" t="s">
        <v>95</v>
      </c>
      <c r="M3" s="201"/>
      <c r="N3" s="70"/>
      <c r="O3" s="201" t="s">
        <v>94</v>
      </c>
      <c r="P3" s="201"/>
      <c r="Q3" s="70"/>
    </row>
    <row r="4" spans="1:17" ht="15.95" customHeight="1">
      <c r="A4" s="69"/>
      <c r="B4" s="29" t="s">
        <v>58</v>
      </c>
      <c r="C4" s="109" t="s">
        <v>23</v>
      </c>
      <c r="D4" s="110" t="s">
        <v>92</v>
      </c>
      <c r="E4" s="53"/>
      <c r="F4" s="110" t="s">
        <v>57</v>
      </c>
      <c r="G4" s="110" t="s">
        <v>93</v>
      </c>
      <c r="H4" s="106"/>
      <c r="I4" s="110" t="s">
        <v>57</v>
      </c>
      <c r="J4" s="110" t="s">
        <v>93</v>
      </c>
      <c r="K4" s="53"/>
      <c r="L4" s="110" t="s">
        <v>57</v>
      </c>
      <c r="M4" s="110" t="s">
        <v>93</v>
      </c>
      <c r="N4" s="53"/>
      <c r="O4" s="110" t="s">
        <v>57</v>
      </c>
      <c r="P4" s="110" t="s">
        <v>93</v>
      </c>
      <c r="Q4" s="69"/>
    </row>
    <row r="5" spans="1:17" ht="15.95" customHeight="1">
      <c r="A5" s="69"/>
      <c r="B5" s="111" t="s">
        <v>59</v>
      </c>
      <c r="C5" s="69" t="s">
        <v>79</v>
      </c>
      <c r="D5" s="112">
        <f>Inputs!E4</f>
        <v>125</v>
      </c>
      <c r="E5" s="113"/>
      <c r="F5" s="73">
        <v>0</v>
      </c>
      <c r="G5" s="83">
        <f>F5*$D$5</f>
        <v>0</v>
      </c>
      <c r="H5" s="106"/>
      <c r="I5" s="73">
        <v>0</v>
      </c>
      <c r="J5" s="83">
        <f>I5*$D5</f>
        <v>0</v>
      </c>
      <c r="K5" s="71"/>
      <c r="L5" s="73">
        <v>3</v>
      </c>
      <c r="M5" s="83">
        <f>L5*$D5</f>
        <v>375</v>
      </c>
      <c r="N5" s="71"/>
      <c r="O5" s="73">
        <v>4</v>
      </c>
      <c r="P5" s="83">
        <f>O5*$D5</f>
        <v>500</v>
      </c>
      <c r="Q5" s="69"/>
    </row>
    <row r="6" spans="1:17" ht="15.95" customHeight="1">
      <c r="A6" s="69"/>
      <c r="B6" s="111" t="s">
        <v>60</v>
      </c>
      <c r="C6" s="69" t="s">
        <v>79</v>
      </c>
      <c r="D6" s="112">
        <f>Inputs!E4</f>
        <v>125</v>
      </c>
      <c r="E6" s="113"/>
      <c r="F6" s="73">
        <v>0</v>
      </c>
      <c r="G6" s="83">
        <f t="shared" ref="G6:G7" si="0">F6*$D$5</f>
        <v>0</v>
      </c>
      <c r="H6" s="106"/>
      <c r="I6" s="73">
        <v>0</v>
      </c>
      <c r="J6" s="83">
        <f t="shared" ref="J6:J7" si="1">I6*$D6</f>
        <v>0</v>
      </c>
      <c r="K6" s="71"/>
      <c r="L6" s="73">
        <v>0</v>
      </c>
      <c r="M6" s="83">
        <f t="shared" ref="M6:M7" si="2">L6*$D6</f>
        <v>0</v>
      </c>
      <c r="N6" s="71"/>
      <c r="O6" s="73">
        <v>0</v>
      </c>
      <c r="P6" s="83">
        <f t="shared" ref="P6:P7" si="3">O6*$D6</f>
        <v>0</v>
      </c>
      <c r="Q6" s="69"/>
    </row>
    <row r="7" spans="1:17" ht="15.95" customHeight="1">
      <c r="A7" s="69"/>
      <c r="B7" s="111" t="s">
        <v>61</v>
      </c>
      <c r="C7" s="69" t="s">
        <v>160</v>
      </c>
      <c r="D7" s="112">
        <f>Inputs!E5</f>
        <v>0.7</v>
      </c>
      <c r="E7" s="113"/>
      <c r="F7" s="73">
        <v>0</v>
      </c>
      <c r="G7" s="84">
        <f t="shared" si="0"/>
        <v>0</v>
      </c>
      <c r="H7" s="106"/>
      <c r="I7" s="73">
        <v>70</v>
      </c>
      <c r="J7" s="84">
        <f t="shared" si="1"/>
        <v>49</v>
      </c>
      <c r="K7" s="71"/>
      <c r="L7" s="73">
        <v>35</v>
      </c>
      <c r="M7" s="84">
        <f t="shared" si="2"/>
        <v>24.5</v>
      </c>
      <c r="N7" s="71"/>
      <c r="O7" s="73">
        <v>70</v>
      </c>
      <c r="P7" s="84">
        <f t="shared" si="3"/>
        <v>49</v>
      </c>
      <c r="Q7" s="69"/>
    </row>
    <row r="8" spans="1:17" ht="15.95" customHeight="1">
      <c r="A8" s="69"/>
      <c r="B8" s="114" t="s">
        <v>62</v>
      </c>
      <c r="C8" s="115"/>
      <c r="D8" s="113"/>
      <c r="E8" s="113"/>
      <c r="F8" s="106"/>
      <c r="G8" s="85">
        <f>SUM(G5:G7)</f>
        <v>0</v>
      </c>
      <c r="H8" s="106"/>
      <c r="I8" s="106"/>
      <c r="J8" s="85">
        <f>SUM(J5:J7)</f>
        <v>49</v>
      </c>
      <c r="K8" s="71"/>
      <c r="L8" s="71"/>
      <c r="M8" s="85">
        <f>SUM(M5:M7)</f>
        <v>399.5</v>
      </c>
      <c r="N8" s="71"/>
      <c r="O8" s="71"/>
      <c r="P8" s="85">
        <f>SUM(P5:P7)</f>
        <v>549</v>
      </c>
      <c r="Q8" s="69"/>
    </row>
    <row r="9" spans="1:17" ht="15.95" customHeight="1">
      <c r="A9" s="69"/>
      <c r="B9" s="116"/>
      <c r="C9" s="115"/>
      <c r="D9" s="116"/>
      <c r="E9" s="116"/>
      <c r="F9" s="116"/>
      <c r="G9" s="72"/>
      <c r="H9" s="69"/>
      <c r="I9" s="69"/>
      <c r="J9" s="69"/>
      <c r="K9" s="69"/>
      <c r="L9" s="69"/>
      <c r="M9" s="69"/>
      <c r="N9" s="69"/>
      <c r="O9" s="69"/>
      <c r="P9" s="69"/>
      <c r="Q9" s="69"/>
    </row>
    <row r="10" spans="1:17" ht="15.95" customHeight="1">
      <c r="A10" s="69"/>
      <c r="B10" s="117" t="s">
        <v>63</v>
      </c>
      <c r="C10" s="109" t="s">
        <v>23</v>
      </c>
      <c r="D10" s="110" t="s">
        <v>92</v>
      </c>
      <c r="E10" s="118"/>
      <c r="F10" s="110" t="s">
        <v>57</v>
      </c>
      <c r="G10" s="110" t="s">
        <v>93</v>
      </c>
      <c r="H10" s="69"/>
      <c r="I10" s="110" t="s">
        <v>57</v>
      </c>
      <c r="J10" s="110" t="s">
        <v>93</v>
      </c>
      <c r="K10" s="53"/>
      <c r="L10" s="110" t="s">
        <v>57</v>
      </c>
      <c r="M10" s="110" t="s">
        <v>93</v>
      </c>
      <c r="N10" s="53"/>
      <c r="O10" s="110" t="s">
        <v>57</v>
      </c>
      <c r="P10" s="110" t="s">
        <v>93</v>
      </c>
      <c r="Q10" s="69"/>
    </row>
    <row r="11" spans="1:17" ht="15.95" customHeight="1">
      <c r="A11" s="69"/>
      <c r="B11" s="119" t="s">
        <v>64</v>
      </c>
      <c r="C11" s="115"/>
      <c r="D11" s="113"/>
      <c r="E11" s="120"/>
      <c r="F11" s="106"/>
      <c r="G11" s="83">
        <f>SUMPRODUCT(D12:D16,F12:F16)</f>
        <v>38.5</v>
      </c>
      <c r="H11" s="106"/>
      <c r="I11" s="106"/>
      <c r="J11" s="83">
        <f>SUMPRODUCT(D12:D16,I12:I16)</f>
        <v>275.90999999999997</v>
      </c>
      <c r="K11" s="106"/>
      <c r="L11" s="106"/>
      <c r="M11" s="94">
        <f>SUMPRODUCT(D12:D16,L12:L16)</f>
        <v>0</v>
      </c>
      <c r="N11" s="106"/>
      <c r="O11" s="106"/>
      <c r="P11" s="94">
        <f>SUMPRODUCT(D12:D16,O12:O16)</f>
        <v>0</v>
      </c>
      <c r="Q11" s="69"/>
    </row>
    <row r="12" spans="1:17" ht="15.95" customHeight="1">
      <c r="A12" s="69"/>
      <c r="B12" s="153" t="s">
        <v>29</v>
      </c>
      <c r="C12" s="115" t="str">
        <f>VLOOKUP(B12,Inputs!$C$6:$E$12,2,FALSE)</f>
        <v xml:space="preserve">PLS lb. </v>
      </c>
      <c r="D12" s="112">
        <f>VLOOKUP(B12,Inputs!$C$4:$E$32,3,FALSE)</f>
        <v>18.05</v>
      </c>
      <c r="E12" s="120"/>
      <c r="F12" s="73">
        <v>0</v>
      </c>
      <c r="G12" s="83"/>
      <c r="H12" s="106"/>
      <c r="I12" s="73">
        <v>5</v>
      </c>
      <c r="J12" s="121"/>
      <c r="K12" s="106"/>
      <c r="L12" s="73">
        <v>0</v>
      </c>
      <c r="M12" s="112"/>
      <c r="N12" s="106"/>
      <c r="O12" s="73">
        <v>0</v>
      </c>
      <c r="P12" s="112"/>
      <c r="Q12" s="69"/>
    </row>
    <row r="13" spans="1:17" ht="15.95" customHeight="1">
      <c r="A13" s="69"/>
      <c r="B13" s="154" t="s">
        <v>31</v>
      </c>
      <c r="C13" s="115" t="str">
        <f>VLOOKUP(B13,Inputs!$C$6:$E$12,2,FALSE)</f>
        <v xml:space="preserve">PLS lb. </v>
      </c>
      <c r="D13" s="112">
        <f>VLOOKUP(B13,Inputs!$C$4:$E$32,3,FALSE)</f>
        <v>17.5</v>
      </c>
      <c r="E13" s="120"/>
      <c r="F13" s="73">
        <v>0</v>
      </c>
      <c r="G13" s="83"/>
      <c r="H13" s="106"/>
      <c r="I13" s="73">
        <v>5</v>
      </c>
      <c r="J13" s="121"/>
      <c r="K13" s="106"/>
      <c r="L13" s="73">
        <v>0</v>
      </c>
      <c r="M13" s="112"/>
      <c r="N13" s="106"/>
      <c r="O13" s="73">
        <v>0</v>
      </c>
      <c r="P13" s="112"/>
      <c r="Q13" s="69"/>
    </row>
    <row r="14" spans="1:17" ht="15.95" customHeight="1">
      <c r="A14" s="69"/>
      <c r="B14" s="154" t="s">
        <v>32</v>
      </c>
      <c r="C14" s="115" t="str">
        <f>VLOOKUP(B14,Inputs!$C$6:$E$12,2,FALSE)</f>
        <v xml:space="preserve">PLS lb. </v>
      </c>
      <c r="D14" s="112">
        <f>VLOOKUP(B14,Inputs!$C$4:$E$32,3,FALSE)</f>
        <v>15.33</v>
      </c>
      <c r="E14" s="120"/>
      <c r="F14" s="73">
        <v>0</v>
      </c>
      <c r="G14" s="121"/>
      <c r="H14" s="106"/>
      <c r="I14" s="73">
        <v>2</v>
      </c>
      <c r="J14" s="121"/>
      <c r="K14" s="106"/>
      <c r="L14" s="73">
        <v>0</v>
      </c>
      <c r="M14" s="112"/>
      <c r="N14" s="106"/>
      <c r="O14" s="73">
        <v>0</v>
      </c>
      <c r="P14" s="112"/>
      <c r="Q14" s="69"/>
    </row>
    <row r="15" spans="1:17" ht="15.95" customHeight="1">
      <c r="A15" s="69"/>
      <c r="B15" s="154" t="s">
        <v>34</v>
      </c>
      <c r="C15" s="115" t="str">
        <f>VLOOKUP(B15,Inputs!$C$6:$E$12,2,FALSE)</f>
        <v xml:space="preserve">PLS lb. </v>
      </c>
      <c r="D15" s="112">
        <f>VLOOKUP(B15,Inputs!$C$4:$E$32,3,FALSE)</f>
        <v>67.5</v>
      </c>
      <c r="E15" s="120"/>
      <c r="F15" s="73">
        <v>0</v>
      </c>
      <c r="G15" s="121"/>
      <c r="H15" s="106"/>
      <c r="I15" s="73">
        <v>1</v>
      </c>
      <c r="J15" s="121"/>
      <c r="K15" s="106"/>
      <c r="L15" s="73">
        <v>0</v>
      </c>
      <c r="M15" s="112"/>
      <c r="N15" s="106"/>
      <c r="O15" s="73">
        <v>0</v>
      </c>
      <c r="P15" s="112"/>
      <c r="Q15" s="69"/>
    </row>
    <row r="16" spans="1:17" ht="15.95" customHeight="1">
      <c r="A16" s="69"/>
      <c r="B16" s="154" t="s">
        <v>28</v>
      </c>
      <c r="C16" s="115" t="str">
        <f>VLOOKUP(B16,Inputs!$C$6:$E$12,2,FALSE)</f>
        <v>bushel</v>
      </c>
      <c r="D16" s="112">
        <f>VLOOKUP(B16,Inputs!$C$4:$E$32,3,FALSE)</f>
        <v>19.25</v>
      </c>
      <c r="E16" s="120"/>
      <c r="F16" s="73">
        <v>2</v>
      </c>
      <c r="G16" s="121"/>
      <c r="H16" s="106"/>
      <c r="I16" s="73">
        <v>0</v>
      </c>
      <c r="J16" s="121"/>
      <c r="K16" s="106"/>
      <c r="L16" s="73">
        <v>0</v>
      </c>
      <c r="M16" s="112"/>
      <c r="N16" s="106"/>
      <c r="O16" s="73">
        <v>0</v>
      </c>
      <c r="P16" s="112"/>
      <c r="Q16" s="69"/>
    </row>
    <row r="17" spans="1:17" ht="15.95" customHeight="1">
      <c r="A17" s="69"/>
      <c r="B17" s="106" t="s">
        <v>65</v>
      </c>
      <c r="C17" s="115"/>
      <c r="D17" s="112"/>
      <c r="E17" s="120"/>
      <c r="F17" s="106"/>
      <c r="G17" s="83">
        <f>SUMPRODUCT(F18:F22,D18:D22)</f>
        <v>86</v>
      </c>
      <c r="H17" s="106"/>
      <c r="I17" s="106"/>
      <c r="J17" s="83">
        <f>SUMPRODUCT(I18:I22,D18:D22)</f>
        <v>34.5</v>
      </c>
      <c r="K17" s="106"/>
      <c r="L17" s="106"/>
      <c r="M17" s="94">
        <f>SUMPRODUCT(L18:L22,D18:D22)</f>
        <v>45.43</v>
      </c>
      <c r="N17" s="106"/>
      <c r="O17" s="106"/>
      <c r="P17" s="94">
        <f>SUMPRODUCT(O18:O22,D18:D22)</f>
        <v>75.03</v>
      </c>
      <c r="Q17" s="69"/>
    </row>
    <row r="18" spans="1:17" ht="15.95" customHeight="1">
      <c r="A18" s="69"/>
      <c r="B18" s="122" t="s">
        <v>37</v>
      </c>
      <c r="C18" s="115" t="s">
        <v>83</v>
      </c>
      <c r="D18" s="112">
        <f>Inputs!E13</f>
        <v>0.7</v>
      </c>
      <c r="E18" s="120"/>
      <c r="F18" s="73">
        <v>30</v>
      </c>
      <c r="G18" s="121"/>
      <c r="H18" s="106"/>
      <c r="I18" s="73">
        <v>0</v>
      </c>
      <c r="J18" s="121"/>
      <c r="K18" s="106"/>
      <c r="L18" s="73">
        <v>30</v>
      </c>
      <c r="M18" s="112"/>
      <c r="N18" s="106"/>
      <c r="O18" s="73">
        <v>60</v>
      </c>
      <c r="P18" s="112"/>
    </row>
    <row r="19" spans="1:17" ht="15.95" customHeight="1">
      <c r="A19" s="69"/>
      <c r="B19" s="122" t="s">
        <v>116</v>
      </c>
      <c r="C19" s="115" t="s">
        <v>96</v>
      </c>
      <c r="D19" s="112">
        <f>Inputs!E14</f>
        <v>0.73</v>
      </c>
      <c r="E19" s="120"/>
      <c r="F19" s="73">
        <v>0</v>
      </c>
      <c r="G19" s="121"/>
      <c r="H19" s="106"/>
      <c r="I19" s="73">
        <v>30</v>
      </c>
      <c r="J19" s="121"/>
      <c r="K19" s="106"/>
      <c r="L19" s="152">
        <f>ROUNDUP(((L5+L6)*Inputs!$O$4+(L7/Inputs!$S$14*Inputs!$S$15*Inputs!$O$4)),0)</f>
        <v>7</v>
      </c>
      <c r="M19" s="112"/>
      <c r="N19" s="123"/>
      <c r="O19" s="152">
        <f>ROUNDUP(((O5+O6)*Inputs!$O$4+(O7/Inputs!$S$14*Inputs!$S$15*Inputs!$O$4)),0)</f>
        <v>9</v>
      </c>
      <c r="P19" s="112"/>
      <c r="Q19" s="69"/>
    </row>
    <row r="20" spans="1:17" ht="15.95" customHeight="1">
      <c r="A20" s="69"/>
      <c r="B20" s="122" t="s">
        <v>117</v>
      </c>
      <c r="C20" s="115" t="s">
        <v>97</v>
      </c>
      <c r="D20" s="112">
        <f>Inputs!E15</f>
        <v>0.42</v>
      </c>
      <c r="E20" s="120"/>
      <c r="F20" s="73">
        <v>0</v>
      </c>
      <c r="G20" s="121"/>
      <c r="H20" s="106"/>
      <c r="I20" s="73">
        <v>30</v>
      </c>
      <c r="J20" s="121"/>
      <c r="K20" s="106"/>
      <c r="L20" s="152">
        <f>ROUNDUP(((L5+L6)*Inputs!$O$5+(L7/Inputs!$S$14*Inputs!$S$15*Inputs!$O$5)),0)</f>
        <v>46</v>
      </c>
      <c r="M20" s="112"/>
      <c r="N20" s="123"/>
      <c r="O20" s="152">
        <f>ROUNDUP(((O5+O6)*Inputs!$O$5+(O7/Inputs!$S$14*Inputs!$S$15*Inputs!$O$5)),0)</f>
        <v>63</v>
      </c>
      <c r="P20" s="112"/>
      <c r="Q20" s="69"/>
    </row>
    <row r="21" spans="1:17" ht="15.95" customHeight="1">
      <c r="A21" s="69"/>
      <c r="B21" s="122" t="s">
        <v>66</v>
      </c>
      <c r="C21" s="115" t="s">
        <v>86</v>
      </c>
      <c r="D21" s="112">
        <f>Inputs!E16</f>
        <v>35</v>
      </c>
      <c r="E21" s="120"/>
      <c r="F21" s="73">
        <v>1</v>
      </c>
      <c r="G21" s="121"/>
      <c r="H21" s="106"/>
      <c r="I21" s="73">
        <v>0</v>
      </c>
      <c r="J21" s="121"/>
      <c r="K21" s="106"/>
      <c r="L21" s="73">
        <v>0</v>
      </c>
      <c r="M21" s="112"/>
      <c r="N21" s="106"/>
      <c r="O21" s="73">
        <v>0</v>
      </c>
      <c r="P21" s="112"/>
      <c r="Q21" s="69"/>
    </row>
    <row r="22" spans="1:17" ht="15.95" customHeight="1">
      <c r="A22" s="69"/>
      <c r="B22" s="122" t="s">
        <v>40</v>
      </c>
      <c r="C22" s="115" t="s">
        <v>87</v>
      </c>
      <c r="D22" s="112">
        <f>Inputs!E17</f>
        <v>30</v>
      </c>
      <c r="E22" s="120"/>
      <c r="F22" s="73">
        <v>1</v>
      </c>
      <c r="G22" s="121"/>
      <c r="H22" s="106"/>
      <c r="I22" s="73">
        <v>0</v>
      </c>
      <c r="J22" s="121"/>
      <c r="K22" s="106"/>
      <c r="L22" s="73">
        <v>0</v>
      </c>
      <c r="M22" s="112"/>
      <c r="N22" s="106"/>
      <c r="O22" s="73">
        <v>0</v>
      </c>
      <c r="P22" s="112"/>
      <c r="Q22" s="69"/>
    </row>
    <row r="23" spans="1:17" ht="15.95" customHeight="1">
      <c r="B23" s="106" t="s">
        <v>67</v>
      </c>
      <c r="C23" s="115"/>
      <c r="D23" s="112"/>
      <c r="E23" s="124"/>
      <c r="F23" s="151"/>
      <c r="G23" s="83">
        <f>SUMPRODUCT(D24:D26,F24:F26)</f>
        <v>15.36</v>
      </c>
      <c r="H23" s="106"/>
      <c r="I23" s="119"/>
      <c r="J23" s="83">
        <f>SUMPRODUCT(D24:D26,I24:I26)</f>
        <v>22.86</v>
      </c>
      <c r="K23" s="106"/>
      <c r="L23" s="119"/>
      <c r="M23" s="94">
        <f>SUMPRODUCT(D24:D26,L24:L26)</f>
        <v>0</v>
      </c>
      <c r="N23" s="106"/>
      <c r="O23" s="119"/>
      <c r="P23" s="94">
        <f>SUMPRODUCT(D24:D26,O24:O26)</f>
        <v>0</v>
      </c>
    </row>
    <row r="24" spans="1:17" ht="15.95" customHeight="1">
      <c r="A24" s="69"/>
      <c r="B24" s="153" t="s">
        <v>42</v>
      </c>
      <c r="C24" s="115" t="s">
        <v>99</v>
      </c>
      <c r="D24" s="112">
        <f>VLOOKUP(B24,Inputs!$C$4:$E$31,3,FALSE)</f>
        <v>0.24</v>
      </c>
      <c r="E24" s="120"/>
      <c r="F24" s="73">
        <v>64</v>
      </c>
      <c r="G24" s="83"/>
      <c r="H24" s="106"/>
      <c r="I24" s="73">
        <v>64</v>
      </c>
      <c r="J24" s="121"/>
      <c r="K24" s="106"/>
      <c r="L24" s="73">
        <v>0</v>
      </c>
      <c r="M24" s="112"/>
      <c r="N24" s="106"/>
      <c r="O24" s="73">
        <v>0</v>
      </c>
      <c r="P24" s="112"/>
      <c r="Q24" s="69"/>
    </row>
    <row r="25" spans="1:17" ht="15.95" customHeight="1">
      <c r="A25" s="69"/>
      <c r="B25" s="153" t="s">
        <v>43</v>
      </c>
      <c r="C25" s="115" t="s">
        <v>99</v>
      </c>
      <c r="D25" s="112">
        <f>VLOOKUP(B25,Inputs!$C$4:$E$31,3,FALSE)</f>
        <v>1.25</v>
      </c>
      <c r="E25" s="120"/>
      <c r="F25" s="73">
        <v>0</v>
      </c>
      <c r="G25" s="83"/>
      <c r="H25" s="106"/>
      <c r="I25" s="73">
        <v>6</v>
      </c>
      <c r="J25" s="121"/>
      <c r="K25" s="106"/>
      <c r="L25" s="73">
        <v>0</v>
      </c>
      <c r="M25" s="112"/>
      <c r="N25" s="106"/>
      <c r="O25" s="73">
        <v>0</v>
      </c>
      <c r="P25" s="112"/>
      <c r="Q25" s="69"/>
    </row>
    <row r="26" spans="1:17" ht="15.95" customHeight="1">
      <c r="A26" s="69"/>
      <c r="B26" s="153" t="s">
        <v>35</v>
      </c>
      <c r="C26" s="115" t="s">
        <v>99</v>
      </c>
      <c r="D26" s="112">
        <f>VLOOKUP(B26,Inputs!$C$4:$E$32,3,FALSE)</f>
        <v>0</v>
      </c>
      <c r="E26" s="120"/>
      <c r="F26" s="73">
        <v>0</v>
      </c>
      <c r="G26" s="83"/>
      <c r="H26" s="106"/>
      <c r="I26" s="73">
        <v>0</v>
      </c>
      <c r="J26" s="121"/>
      <c r="K26" s="106"/>
      <c r="L26" s="73">
        <v>0</v>
      </c>
      <c r="M26" s="112"/>
      <c r="N26" s="106"/>
      <c r="O26" s="73">
        <v>0</v>
      </c>
      <c r="P26" s="112"/>
      <c r="Q26" s="69"/>
    </row>
    <row r="27" spans="1:17" ht="15.95" customHeight="1">
      <c r="A27" s="69"/>
      <c r="B27" s="111" t="s">
        <v>68</v>
      </c>
      <c r="C27" s="125"/>
      <c r="D27" s="126"/>
      <c r="E27" s="127"/>
      <c r="F27" s="128"/>
      <c r="G27" s="83">
        <f>SUMPRODUCT(F28:F33,$D$28:$D$33)</f>
        <v>30.28</v>
      </c>
      <c r="H27" s="106"/>
      <c r="I27" s="106"/>
      <c r="J27" s="83">
        <f>SUMPRODUCT(I28:I33,$D$28:$D$33)</f>
        <v>54.64</v>
      </c>
      <c r="K27" s="106"/>
      <c r="L27" s="106"/>
      <c r="M27" s="94">
        <f>SUMPRODUCT(L28:L33,$D$28:$D$33)</f>
        <v>152.30230769230769</v>
      </c>
      <c r="N27" s="106"/>
      <c r="O27" s="106"/>
      <c r="P27" s="94">
        <f>SUMPRODUCT(O28:O33,$D$28:$D$33)</f>
        <v>200.53307692307695</v>
      </c>
    </row>
    <row r="28" spans="1:17" ht="15.95" customHeight="1">
      <c r="A28" s="69"/>
      <c r="B28" s="111" t="s">
        <v>106</v>
      </c>
      <c r="C28" s="115" t="s">
        <v>100</v>
      </c>
      <c r="D28" s="112">
        <f>Inputs!E23</f>
        <v>7.61</v>
      </c>
      <c r="E28" s="120"/>
      <c r="F28" s="73">
        <v>0</v>
      </c>
      <c r="G28" s="83"/>
      <c r="H28" s="106"/>
      <c r="I28" s="73">
        <v>1</v>
      </c>
      <c r="J28" s="121"/>
      <c r="K28" s="106"/>
      <c r="L28" s="73">
        <v>1</v>
      </c>
      <c r="M28" s="112"/>
      <c r="N28" s="106"/>
      <c r="O28" s="73">
        <v>1</v>
      </c>
      <c r="P28" s="112"/>
      <c r="Q28" s="69"/>
    </row>
    <row r="29" spans="1:17" ht="15.95" customHeight="1">
      <c r="A29" s="69"/>
      <c r="B29" s="111" t="s">
        <v>107</v>
      </c>
      <c r="C29" s="115" t="s">
        <v>100</v>
      </c>
      <c r="D29" s="112">
        <f>Inputs!E22</f>
        <v>8.23</v>
      </c>
      <c r="E29" s="120"/>
      <c r="F29" s="73">
        <v>1</v>
      </c>
      <c r="G29" s="83"/>
      <c r="H29" s="106"/>
      <c r="I29" s="73">
        <v>1</v>
      </c>
      <c r="J29" s="121"/>
      <c r="K29" s="106"/>
      <c r="L29" s="73">
        <v>0</v>
      </c>
      <c r="M29" s="112"/>
      <c r="N29" s="106"/>
      <c r="O29" s="73">
        <v>0</v>
      </c>
      <c r="P29" s="112"/>
      <c r="Q29" s="69"/>
    </row>
    <row r="30" spans="1:17" ht="15.95" customHeight="1">
      <c r="A30" s="69"/>
      <c r="B30" s="111" t="s">
        <v>108</v>
      </c>
      <c r="C30" s="115" t="s">
        <v>100</v>
      </c>
      <c r="D30" s="112">
        <f>Inputs!E24</f>
        <v>22.05</v>
      </c>
      <c r="E30" s="120"/>
      <c r="F30" s="73">
        <v>1</v>
      </c>
      <c r="G30" s="83"/>
      <c r="H30" s="106"/>
      <c r="I30" s="73">
        <v>1</v>
      </c>
      <c r="J30" s="121"/>
      <c r="K30" s="106"/>
      <c r="L30" s="73">
        <v>0</v>
      </c>
      <c r="M30" s="112"/>
      <c r="N30" s="106"/>
      <c r="O30" s="73">
        <v>0</v>
      </c>
      <c r="P30" s="112"/>
      <c r="Q30" s="69"/>
    </row>
    <row r="31" spans="1:17" ht="15.95" customHeight="1">
      <c r="B31" s="111" t="s">
        <v>109</v>
      </c>
      <c r="C31" s="115" t="s">
        <v>90</v>
      </c>
      <c r="D31" s="112">
        <f>Inputs!E25</f>
        <v>31.35</v>
      </c>
      <c r="E31" s="120"/>
      <c r="F31" s="129">
        <f>(F5+F6)*2000/Inputs!$E$26</f>
        <v>0</v>
      </c>
      <c r="G31" s="130"/>
      <c r="H31" s="131"/>
      <c r="I31" s="129">
        <f>(I5+I6)*2000/Inputs!$E$26</f>
        <v>0</v>
      </c>
      <c r="J31" s="121"/>
      <c r="K31" s="131"/>
      <c r="L31" s="129">
        <f>(L5+L6)*2000/Inputs!$E$26</f>
        <v>4.615384615384615</v>
      </c>
      <c r="M31" s="112"/>
      <c r="N31" s="131"/>
      <c r="O31" s="129">
        <f>(O5+O6)*2000/Inputs!$E$26</f>
        <v>6.1538461538461542</v>
      </c>
      <c r="P31" s="112"/>
      <c r="Q31" s="69"/>
    </row>
    <row r="32" spans="1:17" ht="15.95" customHeight="1">
      <c r="A32" s="69"/>
      <c r="B32" s="132" t="s">
        <v>110</v>
      </c>
      <c r="C32" s="7" t="s">
        <v>100</v>
      </c>
      <c r="D32" s="112">
        <f>Inputs!$E$21</f>
        <v>16.75</v>
      </c>
      <c r="E32" s="120"/>
      <c r="F32" s="73">
        <v>0</v>
      </c>
      <c r="G32" s="86"/>
      <c r="H32" s="106"/>
      <c r="I32" s="73">
        <v>1</v>
      </c>
      <c r="J32" s="121"/>
      <c r="K32" s="106"/>
      <c r="L32" s="73">
        <v>0</v>
      </c>
      <c r="M32" s="112"/>
      <c r="N32" s="106"/>
      <c r="O32" s="73">
        <v>0</v>
      </c>
      <c r="P32" s="112"/>
      <c r="Q32" s="69"/>
    </row>
    <row r="33" spans="1:17" ht="15.95" customHeight="1">
      <c r="A33" s="69"/>
      <c r="B33" s="111" t="s">
        <v>111</v>
      </c>
      <c r="C33" s="115" t="s">
        <v>100</v>
      </c>
      <c r="D33" s="112">
        <f>Inputs!E27</f>
        <v>30</v>
      </c>
      <c r="E33" s="120"/>
      <c r="F33" s="73">
        <v>0</v>
      </c>
      <c r="G33" s="83"/>
      <c r="H33" s="106"/>
      <c r="I33" s="73">
        <v>0</v>
      </c>
      <c r="J33" s="121"/>
      <c r="K33" s="106"/>
      <c r="L33" s="73">
        <v>0</v>
      </c>
      <c r="M33" s="112"/>
      <c r="N33" s="106"/>
      <c r="O33" s="73">
        <v>0</v>
      </c>
      <c r="P33" s="112"/>
      <c r="Q33" s="69"/>
    </row>
    <row r="34" spans="1:17" ht="15.95" customHeight="1">
      <c r="A34" s="69"/>
      <c r="B34" s="111" t="s">
        <v>69</v>
      </c>
      <c r="C34" s="115" t="s">
        <v>91</v>
      </c>
      <c r="D34" s="112">
        <f>Inputs!E28</f>
        <v>22</v>
      </c>
      <c r="E34" s="120"/>
      <c r="F34" s="73">
        <v>0</v>
      </c>
      <c r="G34" s="83">
        <f>F34*$D$34</f>
        <v>0</v>
      </c>
      <c r="H34" s="106"/>
      <c r="I34" s="73">
        <v>0.5</v>
      </c>
      <c r="J34" s="83">
        <f>I34*$D$34</f>
        <v>11</v>
      </c>
      <c r="K34" s="106"/>
      <c r="L34" s="73">
        <v>0</v>
      </c>
      <c r="M34" s="94">
        <f>L34*$D$34</f>
        <v>0</v>
      </c>
      <c r="N34" s="106"/>
      <c r="O34" s="73">
        <v>0.5</v>
      </c>
      <c r="P34" s="94">
        <f>O34*$D$34</f>
        <v>11</v>
      </c>
      <c r="Q34" s="69"/>
    </row>
    <row r="35" spans="1:17" ht="15.95" customHeight="1">
      <c r="A35" s="69"/>
      <c r="B35" s="111" t="s">
        <v>70</v>
      </c>
      <c r="C35" s="115" t="s">
        <v>89</v>
      </c>
      <c r="D35" s="133">
        <f>Inputs!E29</f>
        <v>0</v>
      </c>
      <c r="E35" s="120"/>
      <c r="F35" s="106"/>
      <c r="G35" s="83">
        <f>D35</f>
        <v>0</v>
      </c>
      <c r="H35" s="106"/>
      <c r="I35" s="119"/>
      <c r="J35" s="83">
        <f>D35</f>
        <v>0</v>
      </c>
      <c r="K35" s="106"/>
      <c r="L35" s="119"/>
      <c r="M35" s="94">
        <f>D35</f>
        <v>0</v>
      </c>
      <c r="N35" s="106"/>
      <c r="O35" s="119"/>
      <c r="P35" s="94">
        <f>D35</f>
        <v>0</v>
      </c>
      <c r="Q35" s="69"/>
    </row>
    <row r="36" spans="1:17" ht="15.95" customHeight="1">
      <c r="A36" s="69"/>
      <c r="B36" s="111" t="s">
        <v>71</v>
      </c>
      <c r="C36" s="115" t="s">
        <v>101</v>
      </c>
      <c r="D36" s="100">
        <f>Inputs!E30</f>
        <v>7.2499999999999995E-2</v>
      </c>
      <c r="E36" s="76"/>
      <c r="F36" s="82">
        <f>SUM(G11:G35)/2</f>
        <v>85.070000000000007</v>
      </c>
      <c r="G36" s="87">
        <f>F36*$D$36</f>
        <v>6.1675750000000003</v>
      </c>
      <c r="H36" s="106"/>
      <c r="I36" s="82">
        <f>SUM(J11:J35)/2</f>
        <v>199.45499999999998</v>
      </c>
      <c r="J36" s="87">
        <f>I36*$D$36</f>
        <v>14.460487499999997</v>
      </c>
      <c r="K36" s="106"/>
      <c r="L36" s="82">
        <f>SUM(M11:M35)/2</f>
        <v>98.86615384615385</v>
      </c>
      <c r="M36" s="95">
        <f>L36*$D$36</f>
        <v>7.1677961538461537</v>
      </c>
      <c r="N36" s="106"/>
      <c r="O36" s="82">
        <f>SUM(P11:P35)/2</f>
        <v>143.28153846153847</v>
      </c>
      <c r="P36" s="95">
        <f>O36*$D$36</f>
        <v>10.387911538461539</v>
      </c>
      <c r="Q36" s="69"/>
    </row>
    <row r="37" spans="1:17" ht="15.95" customHeight="1">
      <c r="A37" s="69"/>
      <c r="B37" s="114" t="s">
        <v>72</v>
      </c>
      <c r="C37" s="115"/>
      <c r="D37" s="115"/>
      <c r="E37" s="115"/>
      <c r="F37" s="106"/>
      <c r="G37" s="85">
        <f>SUM(G11:G36)</f>
        <v>176.30757500000001</v>
      </c>
      <c r="H37" s="106"/>
      <c r="I37" s="106"/>
      <c r="J37" s="85">
        <f>SUM(J11:J36)</f>
        <v>413.37048749999997</v>
      </c>
      <c r="K37" s="106"/>
      <c r="L37" s="106"/>
      <c r="M37" s="96">
        <f>SUM(M11:M36)</f>
        <v>204.90010384615385</v>
      </c>
      <c r="N37" s="106"/>
      <c r="O37" s="106"/>
      <c r="P37" s="96">
        <f>SUM(P11:P36)</f>
        <v>296.95098846153849</v>
      </c>
      <c r="Q37" s="69"/>
    </row>
    <row r="38" spans="1:17" ht="15.95" customHeight="1">
      <c r="A38" s="69"/>
      <c r="B38" s="134"/>
      <c r="C38" s="115"/>
      <c r="D38" s="115"/>
      <c r="E38" s="115"/>
      <c r="F38" s="75"/>
      <c r="G38" s="88"/>
      <c r="H38" s="106"/>
      <c r="I38" s="106"/>
      <c r="J38" s="121"/>
      <c r="K38" s="106"/>
      <c r="L38" s="106"/>
      <c r="M38" s="112"/>
      <c r="N38" s="106"/>
      <c r="O38" s="106"/>
      <c r="P38" s="112"/>
      <c r="Q38" s="69"/>
    </row>
    <row r="39" spans="1:17" ht="15.95" customHeight="1">
      <c r="A39" s="69"/>
      <c r="B39" s="135" t="s">
        <v>73</v>
      </c>
      <c r="C39" s="106"/>
      <c r="D39" s="112"/>
      <c r="E39" s="106"/>
      <c r="F39" s="75"/>
      <c r="G39" s="88"/>
      <c r="H39" s="106"/>
      <c r="I39" s="106"/>
      <c r="J39" s="121"/>
      <c r="K39" s="106"/>
      <c r="L39" s="106"/>
      <c r="M39" s="112"/>
      <c r="N39" s="106"/>
      <c r="O39" s="106"/>
      <c r="P39" s="112"/>
      <c r="Q39" s="69"/>
    </row>
    <row r="40" spans="1:17" ht="15.95" customHeight="1">
      <c r="A40" s="69"/>
      <c r="B40" s="111" t="s">
        <v>74</v>
      </c>
      <c r="C40" s="115" t="s">
        <v>89</v>
      </c>
      <c r="D40" s="112"/>
      <c r="E40" s="106"/>
      <c r="F40" s="75"/>
      <c r="G40" s="89">
        <v>5</v>
      </c>
      <c r="H40" s="106"/>
      <c r="I40" s="106"/>
      <c r="J40" s="89">
        <v>20</v>
      </c>
      <c r="K40" s="106"/>
      <c r="L40" s="106"/>
      <c r="M40" s="97">
        <v>20</v>
      </c>
      <c r="N40" s="106"/>
      <c r="O40" s="106"/>
      <c r="P40" s="97">
        <v>20</v>
      </c>
      <c r="Q40" s="69"/>
    </row>
    <row r="41" spans="1:17" ht="15.95" customHeight="1">
      <c r="A41" s="69"/>
      <c r="B41" s="111" t="s">
        <v>75</v>
      </c>
      <c r="C41" s="115" t="s">
        <v>89</v>
      </c>
      <c r="D41" s="112"/>
      <c r="E41" s="106"/>
      <c r="F41" s="75"/>
      <c r="G41" s="89">
        <v>0</v>
      </c>
      <c r="H41" s="106"/>
      <c r="I41" s="106"/>
      <c r="J41" s="89">
        <v>0</v>
      </c>
      <c r="K41" s="106"/>
      <c r="L41" s="106"/>
      <c r="M41" s="97">
        <v>0</v>
      </c>
      <c r="N41" s="106"/>
      <c r="O41" s="106"/>
      <c r="P41" s="97">
        <v>0</v>
      </c>
      <c r="Q41" s="69"/>
    </row>
    <row r="42" spans="1:17" ht="15.95" customHeight="1">
      <c r="A42" s="69"/>
      <c r="B42" s="111" t="s">
        <v>76</v>
      </c>
      <c r="C42" s="115" t="s">
        <v>89</v>
      </c>
      <c r="D42" s="112"/>
      <c r="E42" s="106"/>
      <c r="F42" s="75"/>
      <c r="G42" s="89">
        <v>0</v>
      </c>
      <c r="H42" s="106"/>
      <c r="I42" s="106"/>
      <c r="J42" s="89">
        <v>0</v>
      </c>
      <c r="K42" s="106"/>
      <c r="L42" s="106"/>
      <c r="M42" s="97">
        <v>0</v>
      </c>
      <c r="N42" s="106"/>
      <c r="O42" s="106"/>
      <c r="P42" s="97">
        <v>0</v>
      </c>
      <c r="Q42" s="69"/>
    </row>
    <row r="43" spans="1:17" ht="15.95" customHeight="1">
      <c r="A43" s="69"/>
      <c r="B43" s="111" t="s">
        <v>123</v>
      </c>
      <c r="C43" s="115" t="s">
        <v>89</v>
      </c>
      <c r="D43" s="112">
        <f>Inputs!E31</f>
        <v>45</v>
      </c>
      <c r="E43" s="106"/>
      <c r="F43" s="75"/>
      <c r="G43" s="90">
        <f>Inputs!E31/4</f>
        <v>11.25</v>
      </c>
      <c r="H43" s="106"/>
      <c r="I43" s="106"/>
      <c r="J43" s="87">
        <f>D43</f>
        <v>45</v>
      </c>
      <c r="K43" s="106"/>
      <c r="L43" s="106"/>
      <c r="M43" s="95">
        <f>D43</f>
        <v>45</v>
      </c>
      <c r="N43" s="106"/>
      <c r="O43" s="106"/>
      <c r="P43" s="95">
        <f>D43</f>
        <v>45</v>
      </c>
      <c r="Q43" s="69"/>
    </row>
    <row r="44" spans="1:17" ht="15.95" customHeight="1">
      <c r="A44" s="69"/>
      <c r="B44" s="114" t="s">
        <v>77</v>
      </c>
      <c r="C44" s="106"/>
      <c r="D44" s="112"/>
      <c r="E44" s="106"/>
      <c r="F44" s="75"/>
      <c r="G44" s="88">
        <f>SUM(G40:G43)</f>
        <v>16.25</v>
      </c>
      <c r="H44" s="106"/>
      <c r="I44" s="106"/>
      <c r="J44" s="88">
        <f>SUM(J40:J43)</f>
        <v>65</v>
      </c>
      <c r="K44" s="106"/>
      <c r="L44" s="106"/>
      <c r="M44" s="98">
        <f>SUM(M40:M43)</f>
        <v>65</v>
      </c>
      <c r="N44" s="106"/>
      <c r="O44" s="106"/>
      <c r="P44" s="98">
        <f>SUM(P40:P43)</f>
        <v>65</v>
      </c>
      <c r="Q44" s="69"/>
    </row>
    <row r="45" spans="1:17" ht="15.95" customHeight="1">
      <c r="A45" s="69"/>
      <c r="B45" s="136"/>
      <c r="C45" s="115"/>
      <c r="D45" s="115"/>
      <c r="E45" s="115"/>
      <c r="F45" s="76"/>
      <c r="G45" s="91"/>
      <c r="H45" s="77"/>
      <c r="I45" s="77"/>
      <c r="J45" s="93"/>
      <c r="K45" s="77"/>
      <c r="L45" s="77"/>
      <c r="M45" s="99"/>
      <c r="N45" s="77"/>
      <c r="O45" s="77"/>
      <c r="P45" s="99"/>
      <c r="Q45" s="77"/>
    </row>
    <row r="46" spans="1:17" ht="15.95" customHeight="1">
      <c r="A46" s="69"/>
      <c r="B46" s="114" t="s">
        <v>104</v>
      </c>
      <c r="C46" s="115"/>
      <c r="D46" s="115"/>
      <c r="E46" s="115"/>
      <c r="F46" s="76"/>
      <c r="G46" s="88">
        <f>G44+G37</f>
        <v>192.55757500000001</v>
      </c>
      <c r="H46" s="77"/>
      <c r="I46" s="77"/>
      <c r="J46" s="88">
        <f>J44+J37</f>
        <v>478.37048749999997</v>
      </c>
      <c r="K46" s="77"/>
      <c r="L46" s="77"/>
      <c r="M46" s="98">
        <f>M44+M37</f>
        <v>269.90010384615385</v>
      </c>
      <c r="N46" s="77"/>
      <c r="O46" s="77"/>
      <c r="P46" s="98">
        <f>P44+P37</f>
        <v>361.95098846153849</v>
      </c>
      <c r="Q46" s="77"/>
    </row>
    <row r="47" spans="1:17" ht="15.95" customHeight="1">
      <c r="A47" s="69"/>
      <c r="B47" s="137"/>
      <c r="C47" s="138"/>
      <c r="D47" s="138"/>
      <c r="E47" s="138"/>
      <c r="F47" s="80"/>
      <c r="G47" s="139"/>
      <c r="H47" s="140"/>
      <c r="I47" s="140"/>
      <c r="J47" s="141"/>
      <c r="K47" s="140"/>
      <c r="L47" s="140"/>
      <c r="M47" s="142"/>
      <c r="N47" s="140"/>
      <c r="O47" s="140"/>
      <c r="P47" s="142"/>
      <c r="Q47" s="78"/>
    </row>
    <row r="48" spans="1:17" ht="15.95" customHeight="1">
      <c r="A48" s="69"/>
      <c r="B48" s="155" t="s">
        <v>102</v>
      </c>
      <c r="C48" s="156"/>
      <c r="D48" s="156"/>
      <c r="E48" s="156"/>
      <c r="F48" s="156"/>
      <c r="G48" s="157">
        <f>G8-G37</f>
        <v>-176.30757500000001</v>
      </c>
      <c r="H48" s="156"/>
      <c r="I48" s="156"/>
      <c r="J48" s="157">
        <f>J8-J37</f>
        <v>-364.37048749999997</v>
      </c>
      <c r="K48" s="156"/>
      <c r="L48" s="156"/>
      <c r="M48" s="158">
        <f>M8-M37</f>
        <v>194.59989615384615</v>
      </c>
      <c r="N48" s="156"/>
      <c r="O48" s="156"/>
      <c r="P48" s="158">
        <f>P8-P37</f>
        <v>252.04901153846151</v>
      </c>
      <c r="Q48" s="69"/>
    </row>
    <row r="49" spans="1:17" ht="15.95" customHeight="1">
      <c r="A49" s="69"/>
      <c r="B49" s="144" t="s">
        <v>103</v>
      </c>
      <c r="C49" s="145"/>
      <c r="D49" s="145"/>
      <c r="E49" s="145"/>
      <c r="F49" s="145"/>
      <c r="G49" s="92">
        <f>G8-G46</f>
        <v>-192.55757500000001</v>
      </c>
      <c r="H49" s="145"/>
      <c r="I49" s="145"/>
      <c r="J49" s="92">
        <f>J8-J46</f>
        <v>-429.37048749999997</v>
      </c>
      <c r="K49" s="145"/>
      <c r="L49" s="145"/>
      <c r="M49" s="159">
        <f>M8-M46</f>
        <v>129.59989615384615</v>
      </c>
      <c r="N49" s="145"/>
      <c r="O49" s="145"/>
      <c r="P49" s="159">
        <f>P8-P46</f>
        <v>187.04901153846151</v>
      </c>
      <c r="Q49" s="69"/>
    </row>
    <row r="50" spans="1:17" ht="15.95" customHeight="1">
      <c r="A50" s="69"/>
      <c r="B50" s="109"/>
      <c r="C50" s="163"/>
      <c r="D50" s="163"/>
      <c r="E50" s="163"/>
      <c r="F50" s="163"/>
      <c r="G50" s="164"/>
      <c r="H50" s="163"/>
      <c r="I50" s="163"/>
      <c r="J50" s="164"/>
      <c r="K50" s="163"/>
      <c r="L50" s="163"/>
      <c r="M50" s="165"/>
      <c r="N50" s="163"/>
      <c r="O50" s="163"/>
      <c r="P50" s="165"/>
      <c r="Q50" s="69"/>
    </row>
    <row r="51" spans="1:17" ht="15.95" customHeight="1">
      <c r="A51" s="69"/>
      <c r="B51" s="143"/>
      <c r="C51" s="106"/>
      <c r="D51" s="106"/>
      <c r="E51" s="106"/>
      <c r="F51" s="106"/>
      <c r="G51" s="79"/>
      <c r="H51" s="106"/>
      <c r="I51" s="106"/>
      <c r="J51" s="146" t="s">
        <v>181</v>
      </c>
      <c r="K51" s="106"/>
      <c r="L51" s="106"/>
      <c r="M51" s="112">
        <f>M46/(L5+L6+(L7*Inputs!S13/0.85)/2000)</f>
        <v>71.552464177537871</v>
      </c>
      <c r="N51" s="106"/>
      <c r="O51" s="106"/>
      <c r="P51" s="112">
        <f>P46/(O5+O6+O7*(Inputs!S13/0.85)/2000)</f>
        <v>65.285589430728436</v>
      </c>
      <c r="Q51" s="69"/>
    </row>
    <row r="52" spans="1:17" ht="15.95" customHeight="1">
      <c r="A52" s="69"/>
      <c r="B52" s="147"/>
      <c r="C52" s="147"/>
      <c r="D52" s="147"/>
      <c r="E52" s="147"/>
      <c r="F52" s="147"/>
      <c r="G52" s="147"/>
      <c r="H52" s="147"/>
      <c r="I52" s="147"/>
      <c r="J52" s="148" t="s">
        <v>183</v>
      </c>
      <c r="K52" s="147"/>
      <c r="L52" s="147"/>
      <c r="M52" s="149">
        <f>M49/(L5+L6+L7*(Inputs!S13/0.85)/2000)</f>
        <v>34.357867206477728</v>
      </c>
      <c r="N52" s="147"/>
      <c r="O52" s="147"/>
      <c r="P52" s="149">
        <f>P49/(O5+O6+O7*(Inputs!S13/0.85)/2000)</f>
        <v>33.738283248316669</v>
      </c>
      <c r="Q52" s="69"/>
    </row>
    <row r="53" spans="1:17" ht="15.95" customHeight="1">
      <c r="A53" s="69"/>
      <c r="B53" s="150" t="s">
        <v>78</v>
      </c>
      <c r="C53" s="69"/>
      <c r="D53" s="69"/>
      <c r="E53" s="69"/>
      <c r="F53" s="69"/>
      <c r="G53" s="69"/>
      <c r="H53" s="69"/>
      <c r="I53" s="69"/>
      <c r="J53" s="69"/>
      <c r="K53" s="69"/>
      <c r="L53" s="69"/>
      <c r="M53" s="69"/>
      <c r="N53" s="69"/>
      <c r="O53" s="69"/>
      <c r="P53" s="69"/>
    </row>
    <row r="54" spans="1:17" ht="15.95" customHeight="1">
      <c r="A54" s="69"/>
      <c r="B54" s="62" t="s">
        <v>180</v>
      </c>
      <c r="C54" s="69"/>
      <c r="D54" s="69"/>
      <c r="E54" s="69"/>
      <c r="F54" s="69"/>
      <c r="G54" s="69"/>
      <c r="H54" s="69"/>
      <c r="I54" s="69"/>
      <c r="J54" s="69"/>
      <c r="K54" s="69"/>
      <c r="L54" s="69"/>
      <c r="M54" s="69"/>
      <c r="N54" s="69"/>
      <c r="O54" s="69"/>
      <c r="P54" s="69"/>
      <c r="Q54" s="69"/>
    </row>
    <row r="55" spans="1:17" ht="15.95" customHeight="1">
      <c r="A55" s="69"/>
      <c r="B55" s="69" t="s">
        <v>119</v>
      </c>
      <c r="C55" s="69"/>
      <c r="D55" s="69"/>
      <c r="E55" s="69"/>
      <c r="F55" s="69"/>
      <c r="G55" s="69"/>
      <c r="H55" s="69"/>
      <c r="I55" s="69"/>
      <c r="J55" s="69"/>
      <c r="K55" s="69"/>
      <c r="L55" s="69"/>
      <c r="M55" s="69"/>
      <c r="N55" s="69"/>
      <c r="O55" s="69"/>
      <c r="P55" s="69"/>
      <c r="Q55" s="69"/>
    </row>
    <row r="56" spans="1:17" ht="8.25" customHeight="1">
      <c r="A56" s="69"/>
      <c r="B56" s="69"/>
      <c r="C56" s="69"/>
      <c r="D56" s="69"/>
      <c r="E56" s="69"/>
      <c r="F56" s="69"/>
      <c r="G56" s="69"/>
      <c r="H56" s="69"/>
      <c r="I56" s="69"/>
      <c r="J56" s="69"/>
      <c r="K56" s="69"/>
      <c r="L56" s="69"/>
      <c r="M56" s="69"/>
      <c r="N56" s="69"/>
      <c r="O56" s="69"/>
      <c r="P56" s="69"/>
      <c r="Q56" s="69"/>
    </row>
    <row r="57" spans="1:17" ht="45" customHeight="1">
      <c r="A57" s="69"/>
      <c r="B57" s="200" t="s">
        <v>132</v>
      </c>
      <c r="C57" s="200"/>
      <c r="D57" s="200"/>
      <c r="E57" s="200"/>
      <c r="F57" s="200"/>
      <c r="G57" s="200"/>
      <c r="H57" s="200"/>
      <c r="I57" s="200"/>
      <c r="J57" s="200"/>
      <c r="K57" s="200"/>
      <c r="L57" s="200"/>
      <c r="M57" s="200"/>
      <c r="N57" s="200"/>
      <c r="O57" s="200"/>
      <c r="P57" s="200"/>
      <c r="Q57" s="69"/>
    </row>
    <row r="58" spans="1:17" ht="41.25" customHeight="1">
      <c r="A58" s="69"/>
      <c r="B58" s="200" t="s">
        <v>130</v>
      </c>
      <c r="C58" s="200"/>
      <c r="D58" s="200"/>
      <c r="E58" s="200"/>
      <c r="F58" s="200"/>
      <c r="G58" s="200"/>
      <c r="H58" s="200"/>
      <c r="I58" s="200"/>
      <c r="J58" s="200"/>
      <c r="K58" s="200"/>
      <c r="L58" s="200"/>
      <c r="M58" s="200"/>
      <c r="N58" s="200"/>
      <c r="O58" s="200"/>
      <c r="P58" s="200"/>
      <c r="Q58" s="69"/>
    </row>
    <row r="59" spans="1:17" ht="41.25" customHeight="1">
      <c r="A59" s="69"/>
      <c r="B59" s="200" t="s">
        <v>133</v>
      </c>
      <c r="C59" s="200"/>
      <c r="D59" s="200"/>
      <c r="E59" s="200"/>
      <c r="F59" s="200"/>
      <c r="G59" s="200"/>
      <c r="H59" s="200"/>
      <c r="I59" s="200"/>
      <c r="J59" s="200"/>
      <c r="K59" s="200"/>
      <c r="L59" s="200"/>
      <c r="M59" s="200"/>
      <c r="N59" s="200"/>
      <c r="O59" s="200"/>
      <c r="P59" s="200"/>
      <c r="Q59" s="69"/>
    </row>
    <row r="60" spans="1:17" ht="41.25" customHeight="1">
      <c r="A60" s="69"/>
      <c r="B60" s="200" t="s">
        <v>134</v>
      </c>
      <c r="C60" s="200"/>
      <c r="D60" s="200"/>
      <c r="E60" s="200"/>
      <c r="F60" s="200"/>
      <c r="G60" s="200"/>
      <c r="H60" s="200"/>
      <c r="I60" s="200"/>
      <c r="J60" s="200"/>
      <c r="K60" s="200"/>
      <c r="L60" s="200"/>
      <c r="M60" s="200"/>
      <c r="N60" s="200"/>
      <c r="O60" s="200"/>
      <c r="P60" s="200"/>
      <c r="Q60" s="69"/>
    </row>
    <row r="61" spans="1:17" ht="28.5" hidden="1" customHeight="1">
      <c r="A61" s="69"/>
      <c r="B61" s="69"/>
      <c r="C61" s="69"/>
      <c r="D61" s="69"/>
      <c r="E61" s="69"/>
      <c r="F61" s="69"/>
      <c r="G61" s="69"/>
      <c r="H61" s="69"/>
      <c r="I61" s="69"/>
      <c r="J61" s="69"/>
      <c r="K61" s="69"/>
      <c r="L61" s="69"/>
      <c r="M61" s="69"/>
      <c r="N61" s="69"/>
      <c r="O61" s="69"/>
      <c r="P61" s="69"/>
      <c r="Q61" s="69"/>
    </row>
    <row r="62" spans="1:17" s="8" customFormat="1" ht="15.95" hidden="1" customHeight="1">
      <c r="A62" s="103"/>
      <c r="B62" s="69"/>
      <c r="C62" s="69"/>
      <c r="D62" s="69"/>
      <c r="E62" s="69"/>
      <c r="F62" s="69"/>
      <c r="G62" s="69"/>
      <c r="H62" s="69"/>
      <c r="I62" s="69"/>
      <c r="J62" s="69"/>
      <c r="K62" s="69"/>
      <c r="L62" s="69"/>
      <c r="M62" s="69"/>
      <c r="N62" s="69"/>
      <c r="O62" s="69"/>
      <c r="P62" s="69"/>
      <c r="Q62" s="69"/>
    </row>
    <row r="63" spans="1:17" hidden="1">
      <c r="A63" s="69"/>
      <c r="B63" s="104"/>
      <c r="C63" s="104"/>
      <c r="D63" s="104"/>
      <c r="E63" s="104"/>
      <c r="F63" s="104"/>
      <c r="G63" s="74"/>
      <c r="H63" s="69"/>
      <c r="I63" s="69"/>
      <c r="J63" s="69"/>
      <c r="K63" s="69"/>
      <c r="L63" s="69"/>
      <c r="M63" s="69"/>
      <c r="N63" s="69"/>
      <c r="O63" s="69"/>
      <c r="P63" s="69"/>
      <c r="Q63" s="69"/>
    </row>
    <row r="64" spans="1:17" hidden="1">
      <c r="A64" s="69"/>
      <c r="B64" s="104"/>
      <c r="C64" s="104"/>
      <c r="D64" s="104"/>
      <c r="E64" s="104"/>
      <c r="F64" s="104"/>
      <c r="G64" s="104"/>
      <c r="H64" s="69"/>
      <c r="I64" s="69"/>
      <c r="J64" s="69"/>
      <c r="K64" s="69"/>
      <c r="L64" s="69"/>
      <c r="M64" s="69"/>
      <c r="N64" s="69"/>
      <c r="O64" s="69"/>
      <c r="P64" s="69"/>
      <c r="Q64" s="69"/>
    </row>
    <row r="65" spans="1:17" hidden="1">
      <c r="A65" s="69"/>
      <c r="B65" s="104"/>
      <c r="C65" s="104"/>
      <c r="D65" s="104"/>
      <c r="E65" s="104"/>
      <c r="F65" s="104"/>
      <c r="G65" s="104"/>
      <c r="H65" s="69"/>
      <c r="I65" s="69"/>
      <c r="J65" s="69"/>
      <c r="K65" s="69"/>
      <c r="L65" s="69"/>
      <c r="M65" s="69"/>
      <c r="N65" s="69"/>
      <c r="O65" s="69"/>
      <c r="P65" s="69"/>
      <c r="Q65" s="69"/>
    </row>
    <row r="66" spans="1:17" hidden="1">
      <c r="A66" s="69"/>
      <c r="B66" s="104"/>
      <c r="C66" s="105"/>
      <c r="D66" s="104"/>
      <c r="E66" s="104"/>
      <c r="F66" s="74"/>
      <c r="G66" s="104"/>
      <c r="H66" s="69"/>
      <c r="I66" s="69"/>
      <c r="J66" s="69"/>
      <c r="K66" s="69"/>
      <c r="L66" s="69"/>
      <c r="M66" s="69"/>
      <c r="N66" s="69"/>
      <c r="O66" s="69"/>
      <c r="P66" s="69"/>
      <c r="Q66" s="69"/>
    </row>
    <row r="67" spans="1:17" hidden="1">
      <c r="A67" s="69"/>
      <c r="B67" s="104"/>
      <c r="C67" s="105"/>
      <c r="D67" s="104"/>
      <c r="E67" s="104"/>
      <c r="F67" s="74"/>
      <c r="G67" s="74"/>
      <c r="H67" s="69"/>
      <c r="I67" s="69"/>
      <c r="J67" s="69"/>
      <c r="K67" s="69"/>
      <c r="L67" s="69"/>
      <c r="M67" s="69"/>
      <c r="N67" s="69"/>
      <c r="O67" s="69"/>
      <c r="P67" s="69"/>
      <c r="Q67" s="69"/>
    </row>
    <row r="68" spans="1:17" hidden="1">
      <c r="A68" s="69"/>
      <c r="B68" s="69"/>
      <c r="C68" s="69"/>
      <c r="D68" s="69"/>
      <c r="E68" s="69"/>
      <c r="F68" s="69"/>
      <c r="G68" s="74"/>
      <c r="H68" s="69"/>
      <c r="I68" s="69"/>
      <c r="J68" s="69"/>
      <c r="K68" s="69"/>
      <c r="L68" s="69"/>
      <c r="M68" s="69"/>
      <c r="N68" s="69"/>
      <c r="O68" s="69"/>
      <c r="P68" s="69"/>
      <c r="Q68" s="69"/>
    </row>
    <row r="69" spans="1:17" hidden="1">
      <c r="A69" s="69"/>
      <c r="B69" s="69"/>
      <c r="C69" s="69"/>
      <c r="D69" s="69"/>
      <c r="E69" s="69"/>
      <c r="F69" s="69"/>
      <c r="G69" s="69"/>
      <c r="H69" s="69"/>
      <c r="I69" s="69"/>
      <c r="J69" s="69"/>
      <c r="K69" s="69"/>
      <c r="L69" s="69"/>
      <c r="M69" s="69"/>
      <c r="N69" s="69"/>
      <c r="O69" s="69"/>
      <c r="P69" s="69"/>
      <c r="Q69" s="69"/>
    </row>
    <row r="70" spans="1:17" hidden="1">
      <c r="A70" s="69"/>
      <c r="B70" s="69"/>
      <c r="C70" s="69"/>
      <c r="D70" s="69"/>
      <c r="E70" s="69"/>
      <c r="F70" s="69"/>
      <c r="G70" s="69"/>
      <c r="H70" s="69"/>
      <c r="I70" s="69"/>
      <c r="J70" s="69"/>
      <c r="K70" s="69"/>
      <c r="L70" s="69"/>
      <c r="M70" s="69"/>
      <c r="N70" s="69"/>
      <c r="O70" s="69"/>
      <c r="P70" s="69"/>
      <c r="Q70" s="69"/>
    </row>
    <row r="71" spans="1:17" hidden="1">
      <c r="A71" s="69"/>
      <c r="Q71" s="69"/>
    </row>
    <row r="92" spans="8:17" ht="13.5" hidden="1" customHeight="1">
      <c r="H92" s="8"/>
      <c r="I92" s="8"/>
      <c r="J92" s="8"/>
      <c r="K92" s="8"/>
      <c r="L92" s="8"/>
      <c r="M92" s="8"/>
      <c r="N92" s="8"/>
      <c r="O92" s="8"/>
      <c r="P92" s="8"/>
    </row>
    <row r="93" spans="8:17" hidden="1">
      <c r="Q93" s="8"/>
    </row>
  </sheetData>
  <sheetProtection sheet="1" objects="1" scenarios="1"/>
  <protectedRanges>
    <protectedRange algorithmName="SHA-512" hashValue="Co0C943VTtD4jxpYDwQSNm2Ts2V8Ycv9bpdIrOIPXRttIde1epco9obKYsoIyUtkJEYmjSSj4grp2j4J/Fd3pA==" saltValue="Gm9kBZQ3L+tAQ0NUvRpR+g==" spinCount="100000" sqref="O5:O7 O24:O26 O18 L24:L26 O28:O30 O21:O22" name="Year 4"/>
    <protectedRange algorithmName="SHA-512" hashValue="yMEijDzF6udNrFFfTL4OkVY686uomCymqv3DMjBN2ulPhs3D7CCWUs7goMGUCXMg3GiLRuy+AkIrnNardCL8wA==" saltValue="5ZkwvHhchgdr5n2FQJWBEA==" spinCount="100000" sqref="L5:L7 L28:L30 L18 L21:L22" name="Year 3"/>
    <protectedRange algorithmName="SHA-512" hashValue="lJQ1fTD4Q004j1ICkYdbdq9+gDPGo05MdIMRFZvA10mrdOdLorvUCZ94T0dVMUmATsWyI6r6xHWm5Ju5iZ/E9w==" saltValue="FzUU8xDC3oqEXyHxm+qKng==" spinCount="100000" sqref="I5:I7 I28:I30 I18:I22 I24:I26" name="Year 2"/>
    <protectedRange algorithmName="SHA-512" hashValue="tB7os3uymNmRWrw2Zp9bBs8FfBTWS1ypsCBmNgzB6WNzQsjE3AcqPj2RGXzOoGnhYttavSwMiUIwiEbcyF8yzw==" saltValue="VhIhAO7qVykFl0IYTHtqBg==" spinCount="100000" sqref="D36:E36 G35 B12:B16 D28:F31 B24:B26 D18:F22 D5:F7 I33:I34 L33:L34 O33:O34 J35 M35 P35 J40:J42 M40:M42 P40:P42 G40:G43 D33:F34 D24:F26 I31 L31 O31 D12:F16" name="Year 1"/>
    <protectedRange algorithmName="SHA-512" hashValue="yMEijDzF6udNrFFfTL4OkVY686uomCymqv3DMjBN2ulPhs3D7CCWUs7goMGUCXMg3GiLRuy+AkIrnNardCL8wA==" saltValue="5ZkwvHhchgdr5n2FQJWBEA==" spinCount="100000" sqref="L19:L20 O19:O20" name="Year 3_1"/>
  </protectedRanges>
  <mergeCells count="10">
    <mergeCell ref="B57:P57"/>
    <mergeCell ref="B58:P58"/>
    <mergeCell ref="B59:P59"/>
    <mergeCell ref="B60:P60"/>
    <mergeCell ref="B1:P1"/>
    <mergeCell ref="F3:G3"/>
    <mergeCell ref="I3:J3"/>
    <mergeCell ref="L3:M3"/>
    <mergeCell ref="O3:P3"/>
    <mergeCell ref="B2:C2"/>
  </mergeCells>
  <pageMargins left="0.25" right="0.25" top="0.25" bottom="0.25" header="0.3" footer="0.3"/>
  <pageSetup scale="7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31FC0903-52C1-46CC-AB90-AB91FFD8315D}">
          <x14:formula1>
            <xm:f>Inputs!$C$18:$C$20</xm:f>
          </x14:formula1>
          <xm:sqref>B24:B26</xm:sqref>
        </x14:dataValidation>
        <x14:dataValidation type="list" allowBlank="1" showInputMessage="1" showErrorMessage="1" xr:uid="{A3821663-D60C-4DE5-AE6F-E90004C7F520}">
          <x14:formula1>
            <xm:f>Inputs!$C$6:$C$12</xm:f>
          </x14:formula1>
          <xm:sqref>B12:B16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9578-8A3F-488D-8640-328F4B4C3E2F}">
  <dimension ref="A1:WUQ92"/>
  <sheetViews>
    <sheetView topLeftCell="A34" zoomScaleNormal="100" workbookViewId="0">
      <selection activeCell="B57" sqref="B57:P57"/>
    </sheetView>
  </sheetViews>
  <sheetFormatPr defaultColWidth="0" defaultRowHeight="13.5" customHeight="1" zeroHeight="1"/>
  <cols>
    <col min="1" max="1" width="2.625" style="6" customWidth="1"/>
    <col min="2" max="2" width="30.25" style="6" customWidth="1"/>
    <col min="3" max="3" width="9.5" style="6" customWidth="1"/>
    <col min="4" max="4" width="10.5" style="6" customWidth="1"/>
    <col min="5" max="5" width="1.625" style="6" customWidth="1"/>
    <col min="6" max="6" width="9.625" style="6" customWidth="1"/>
    <col min="7" max="7" width="10.625" style="6" customWidth="1"/>
    <col min="8" max="8" width="1.625" style="6" customWidth="1"/>
    <col min="9" max="9" width="9.625" style="6" customWidth="1"/>
    <col min="10" max="10" width="10.625" style="6" customWidth="1"/>
    <col min="11" max="11" width="1.625" style="6" customWidth="1"/>
    <col min="12" max="12" width="9.625" style="6" customWidth="1"/>
    <col min="13" max="13" width="12" style="6" customWidth="1"/>
    <col min="14" max="14" width="1.625" style="6" customWidth="1"/>
    <col min="15" max="15" width="9.625" style="6" customWidth="1"/>
    <col min="16" max="16" width="10.625" style="6" customWidth="1"/>
    <col min="17" max="17" width="1.625" style="6" customWidth="1"/>
    <col min="18" max="232" width="8" style="6" hidden="1"/>
    <col min="233" max="233" width="28.125" style="6" hidden="1"/>
    <col min="234" max="234" width="8.125" style="6" hidden="1"/>
    <col min="235" max="235" width="9.125" style="6" hidden="1"/>
    <col min="236" max="236" width="9.75" style="6" hidden="1"/>
    <col min="237" max="237" width="11.125" style="6" hidden="1"/>
    <col min="238" max="238" width="10.375" style="6" hidden="1"/>
    <col min="239" max="239" width="10.5" style="6" hidden="1"/>
    <col min="240" max="488" width="8" style="6" hidden="1"/>
    <col min="489" max="489" width="28.125" style="6" hidden="1"/>
    <col min="490" max="490" width="8.125" style="6" hidden="1"/>
    <col min="491" max="491" width="9.125" style="6" hidden="1"/>
    <col min="492" max="492" width="9.75" style="6" hidden="1"/>
    <col min="493" max="493" width="11.125" style="6" hidden="1"/>
    <col min="494" max="494" width="10.375" style="6" hidden="1"/>
    <col min="495" max="495" width="10.5" style="6" hidden="1"/>
    <col min="496" max="744" width="8" style="6" hidden="1"/>
    <col min="745" max="745" width="28.125" style="6" hidden="1"/>
    <col min="746" max="746" width="8.125" style="6" hidden="1"/>
    <col min="747" max="747" width="9.125" style="6" hidden="1"/>
    <col min="748" max="748" width="9.75" style="6" hidden="1"/>
    <col min="749" max="749" width="11.125" style="6" hidden="1"/>
    <col min="750" max="750" width="10.375" style="6" hidden="1"/>
    <col min="751" max="751" width="10.5" style="6" hidden="1"/>
    <col min="752" max="1000" width="8" style="6" hidden="1"/>
    <col min="1001" max="1001" width="28.125" style="6" hidden="1"/>
    <col min="1002" max="1002" width="8.125" style="6" hidden="1"/>
    <col min="1003" max="1003" width="9.125" style="6" hidden="1"/>
    <col min="1004" max="1004" width="9.75" style="6" hidden="1"/>
    <col min="1005" max="1005" width="11.125" style="6" hidden="1"/>
    <col min="1006" max="1006" width="10.375" style="6" hidden="1"/>
    <col min="1007" max="1007" width="10.5" style="6" hidden="1"/>
    <col min="1008" max="1256" width="8" style="6" hidden="1"/>
    <col min="1257" max="1257" width="28.125" style="6" hidden="1"/>
    <col min="1258" max="1258" width="8.125" style="6" hidden="1"/>
    <col min="1259" max="1259" width="9.125" style="6" hidden="1"/>
    <col min="1260" max="1260" width="9.75" style="6" hidden="1"/>
    <col min="1261" max="1261" width="11.125" style="6" hidden="1"/>
    <col min="1262" max="1262" width="10.375" style="6" hidden="1"/>
    <col min="1263" max="1263" width="10.5" style="6" hidden="1"/>
    <col min="1264" max="1512" width="8" style="6" hidden="1"/>
    <col min="1513" max="1513" width="28.125" style="6" hidden="1"/>
    <col min="1514" max="1514" width="8.125" style="6" hidden="1"/>
    <col min="1515" max="1515" width="9.125" style="6" hidden="1"/>
    <col min="1516" max="1516" width="9.75" style="6" hidden="1"/>
    <col min="1517" max="1517" width="11.125" style="6" hidden="1"/>
    <col min="1518" max="1518" width="10.375" style="6" hidden="1"/>
    <col min="1519" max="1519" width="10.5" style="6" hidden="1"/>
    <col min="1520" max="1768" width="8" style="6" hidden="1"/>
    <col min="1769" max="1769" width="28.125" style="6" hidden="1"/>
    <col min="1770" max="1770" width="8.125" style="6" hidden="1"/>
    <col min="1771" max="1771" width="9.125" style="6" hidden="1"/>
    <col min="1772" max="1772" width="9.75" style="6" hidden="1"/>
    <col min="1773" max="1773" width="11.125" style="6" hidden="1"/>
    <col min="1774" max="1774" width="10.375" style="6" hidden="1"/>
    <col min="1775" max="1775" width="10.5" style="6" hidden="1"/>
    <col min="1776" max="2024" width="8" style="6" hidden="1"/>
    <col min="2025" max="2025" width="28.125" style="6" hidden="1"/>
    <col min="2026" max="2026" width="8.125" style="6" hidden="1"/>
    <col min="2027" max="2027" width="9.125" style="6" hidden="1"/>
    <col min="2028" max="2028" width="9.75" style="6" hidden="1"/>
    <col min="2029" max="2029" width="11.125" style="6" hidden="1"/>
    <col min="2030" max="2030" width="10.375" style="6" hidden="1"/>
    <col min="2031" max="2031" width="10.5" style="6" hidden="1"/>
    <col min="2032" max="2280" width="8" style="6" hidden="1"/>
    <col min="2281" max="2281" width="28.125" style="6" hidden="1"/>
    <col min="2282" max="2282" width="8.125" style="6" hidden="1"/>
    <col min="2283" max="2283" width="9.125" style="6" hidden="1"/>
    <col min="2284" max="2284" width="9.75" style="6" hidden="1"/>
    <col min="2285" max="2285" width="11.125" style="6" hidden="1"/>
    <col min="2286" max="2286" width="10.375" style="6" hidden="1"/>
    <col min="2287" max="2287" width="10.5" style="6" hidden="1"/>
    <col min="2288" max="2536" width="8" style="6" hidden="1"/>
    <col min="2537" max="2537" width="28.125" style="6" hidden="1"/>
    <col min="2538" max="2538" width="8.125" style="6" hidden="1"/>
    <col min="2539" max="2539" width="9.125" style="6" hidden="1"/>
    <col min="2540" max="2540" width="9.75" style="6" hidden="1"/>
    <col min="2541" max="2541" width="11.125" style="6" hidden="1"/>
    <col min="2542" max="2542" width="10.375" style="6" hidden="1"/>
    <col min="2543" max="2543" width="10.5" style="6" hidden="1"/>
    <col min="2544" max="2792" width="8" style="6" hidden="1"/>
    <col min="2793" max="2793" width="28.125" style="6" hidden="1"/>
    <col min="2794" max="2794" width="8.125" style="6" hidden="1"/>
    <col min="2795" max="2795" width="9.125" style="6" hidden="1"/>
    <col min="2796" max="2796" width="9.75" style="6" hidden="1"/>
    <col min="2797" max="2797" width="11.125" style="6" hidden="1"/>
    <col min="2798" max="2798" width="10.375" style="6" hidden="1"/>
    <col min="2799" max="2799" width="10.5" style="6" hidden="1"/>
    <col min="2800" max="3048" width="8" style="6" hidden="1"/>
    <col min="3049" max="3049" width="28.125" style="6" hidden="1"/>
    <col min="3050" max="3050" width="8.125" style="6" hidden="1"/>
    <col min="3051" max="3051" width="9.125" style="6" hidden="1"/>
    <col min="3052" max="3052" width="9.75" style="6" hidden="1"/>
    <col min="3053" max="3053" width="11.125" style="6" hidden="1"/>
    <col min="3054" max="3054" width="10.375" style="6" hidden="1"/>
    <col min="3055" max="3055" width="10.5" style="6" hidden="1"/>
    <col min="3056" max="3304" width="8" style="6" hidden="1"/>
    <col min="3305" max="3305" width="28.125" style="6" hidden="1"/>
    <col min="3306" max="3306" width="8.125" style="6" hidden="1"/>
    <col min="3307" max="3307" width="9.125" style="6" hidden="1"/>
    <col min="3308" max="3308" width="9.75" style="6" hidden="1"/>
    <col min="3309" max="3309" width="11.125" style="6" hidden="1"/>
    <col min="3310" max="3310" width="10.375" style="6" hidden="1"/>
    <col min="3311" max="3311" width="10.5" style="6" hidden="1"/>
    <col min="3312" max="3560" width="8" style="6" hidden="1"/>
    <col min="3561" max="3561" width="28.125" style="6" hidden="1"/>
    <col min="3562" max="3562" width="8.125" style="6" hidden="1"/>
    <col min="3563" max="3563" width="9.125" style="6" hidden="1"/>
    <col min="3564" max="3564" width="9.75" style="6" hidden="1"/>
    <col min="3565" max="3565" width="11.125" style="6" hidden="1"/>
    <col min="3566" max="3566" width="10.375" style="6" hidden="1"/>
    <col min="3567" max="3567" width="10.5" style="6" hidden="1"/>
    <col min="3568" max="3816" width="8" style="6" hidden="1"/>
    <col min="3817" max="3817" width="28.125" style="6" hidden="1"/>
    <col min="3818" max="3818" width="8.125" style="6" hidden="1"/>
    <col min="3819" max="3819" width="9.125" style="6" hidden="1"/>
    <col min="3820" max="3820" width="9.75" style="6" hidden="1"/>
    <col min="3821" max="3821" width="11.125" style="6" hidden="1"/>
    <col min="3822" max="3822" width="10.375" style="6" hidden="1"/>
    <col min="3823" max="3823" width="10.5" style="6" hidden="1"/>
    <col min="3824" max="4072" width="8" style="6" hidden="1"/>
    <col min="4073" max="4073" width="28.125" style="6" hidden="1"/>
    <col min="4074" max="4074" width="8.125" style="6" hidden="1"/>
    <col min="4075" max="4075" width="9.125" style="6" hidden="1"/>
    <col min="4076" max="4076" width="9.75" style="6" hidden="1"/>
    <col min="4077" max="4077" width="11.125" style="6" hidden="1"/>
    <col min="4078" max="4078" width="10.375" style="6" hidden="1"/>
    <col min="4079" max="4079" width="10.5" style="6" hidden="1"/>
    <col min="4080" max="4328" width="8" style="6" hidden="1"/>
    <col min="4329" max="4329" width="28.125" style="6" hidden="1"/>
    <col min="4330" max="4330" width="8.125" style="6" hidden="1"/>
    <col min="4331" max="4331" width="9.125" style="6" hidden="1"/>
    <col min="4332" max="4332" width="9.75" style="6" hidden="1"/>
    <col min="4333" max="4333" width="11.125" style="6" hidden="1"/>
    <col min="4334" max="4334" width="10.375" style="6" hidden="1"/>
    <col min="4335" max="4335" width="10.5" style="6" hidden="1"/>
    <col min="4336" max="4584" width="8" style="6" hidden="1"/>
    <col min="4585" max="4585" width="28.125" style="6" hidden="1"/>
    <col min="4586" max="4586" width="8.125" style="6" hidden="1"/>
    <col min="4587" max="4587" width="9.125" style="6" hidden="1"/>
    <col min="4588" max="4588" width="9.75" style="6" hidden="1"/>
    <col min="4589" max="4589" width="11.125" style="6" hidden="1"/>
    <col min="4590" max="4590" width="10.375" style="6" hidden="1"/>
    <col min="4591" max="4591" width="10.5" style="6" hidden="1"/>
    <col min="4592" max="4840" width="8" style="6" hidden="1"/>
    <col min="4841" max="4841" width="28.125" style="6" hidden="1"/>
    <col min="4842" max="4842" width="8.125" style="6" hidden="1"/>
    <col min="4843" max="4843" width="9.125" style="6" hidden="1"/>
    <col min="4844" max="4844" width="9.75" style="6" hidden="1"/>
    <col min="4845" max="4845" width="11.125" style="6" hidden="1"/>
    <col min="4846" max="4846" width="10.375" style="6" hidden="1"/>
    <col min="4847" max="4847" width="10.5" style="6" hidden="1"/>
    <col min="4848" max="5096" width="8" style="6" hidden="1"/>
    <col min="5097" max="5097" width="28.125" style="6" hidden="1"/>
    <col min="5098" max="5098" width="8.125" style="6" hidden="1"/>
    <col min="5099" max="5099" width="9.125" style="6" hidden="1"/>
    <col min="5100" max="5100" width="9.75" style="6" hidden="1"/>
    <col min="5101" max="5101" width="11.125" style="6" hidden="1"/>
    <col min="5102" max="5102" width="10.375" style="6" hidden="1"/>
    <col min="5103" max="5103" width="10.5" style="6" hidden="1"/>
    <col min="5104" max="5352" width="8" style="6" hidden="1"/>
    <col min="5353" max="5353" width="28.125" style="6" hidden="1"/>
    <col min="5354" max="5354" width="8.125" style="6" hidden="1"/>
    <col min="5355" max="5355" width="9.125" style="6" hidden="1"/>
    <col min="5356" max="5356" width="9.75" style="6" hidden="1"/>
    <col min="5357" max="5357" width="11.125" style="6" hidden="1"/>
    <col min="5358" max="5358" width="10.375" style="6" hidden="1"/>
    <col min="5359" max="5359" width="10.5" style="6" hidden="1"/>
    <col min="5360" max="5608" width="8" style="6" hidden="1"/>
    <col min="5609" max="5609" width="28.125" style="6" hidden="1"/>
    <col min="5610" max="5610" width="8.125" style="6" hidden="1"/>
    <col min="5611" max="5611" width="9.125" style="6" hidden="1"/>
    <col min="5612" max="5612" width="9.75" style="6" hidden="1"/>
    <col min="5613" max="5613" width="11.125" style="6" hidden="1"/>
    <col min="5614" max="5614" width="10.375" style="6" hidden="1"/>
    <col min="5615" max="5615" width="10.5" style="6" hidden="1"/>
    <col min="5616" max="5864" width="8" style="6" hidden="1"/>
    <col min="5865" max="5865" width="28.125" style="6" hidden="1"/>
    <col min="5866" max="5866" width="8.125" style="6" hidden="1"/>
    <col min="5867" max="5867" width="9.125" style="6" hidden="1"/>
    <col min="5868" max="5868" width="9.75" style="6" hidden="1"/>
    <col min="5869" max="5869" width="11.125" style="6" hidden="1"/>
    <col min="5870" max="5870" width="10.375" style="6" hidden="1"/>
    <col min="5871" max="5871" width="10.5" style="6" hidden="1"/>
    <col min="5872" max="6120" width="8" style="6" hidden="1"/>
    <col min="6121" max="6121" width="28.125" style="6" hidden="1"/>
    <col min="6122" max="6122" width="8.125" style="6" hidden="1"/>
    <col min="6123" max="6123" width="9.125" style="6" hidden="1"/>
    <col min="6124" max="6124" width="9.75" style="6" hidden="1"/>
    <col min="6125" max="6125" width="11.125" style="6" hidden="1"/>
    <col min="6126" max="6126" width="10.375" style="6" hidden="1"/>
    <col min="6127" max="6127" width="10.5" style="6" hidden="1"/>
    <col min="6128" max="6376" width="8" style="6" hidden="1"/>
    <col min="6377" max="6377" width="28.125" style="6" hidden="1"/>
    <col min="6378" max="6378" width="8.125" style="6" hidden="1"/>
    <col min="6379" max="6379" width="9.125" style="6" hidden="1"/>
    <col min="6380" max="6380" width="9.75" style="6" hidden="1"/>
    <col min="6381" max="6381" width="11.125" style="6" hidden="1"/>
    <col min="6382" max="6382" width="10.375" style="6" hidden="1"/>
    <col min="6383" max="6383" width="10.5" style="6" hidden="1"/>
    <col min="6384" max="6632" width="8" style="6" hidden="1"/>
    <col min="6633" max="6633" width="28.125" style="6" hidden="1"/>
    <col min="6634" max="6634" width="8.125" style="6" hidden="1"/>
    <col min="6635" max="6635" width="9.125" style="6" hidden="1"/>
    <col min="6636" max="6636" width="9.75" style="6" hidden="1"/>
    <col min="6637" max="6637" width="11.125" style="6" hidden="1"/>
    <col min="6638" max="6638" width="10.375" style="6" hidden="1"/>
    <col min="6639" max="6639" width="10.5" style="6" hidden="1"/>
    <col min="6640" max="6888" width="8" style="6" hidden="1"/>
    <col min="6889" max="6889" width="28.125" style="6" hidden="1"/>
    <col min="6890" max="6890" width="8.125" style="6" hidden="1"/>
    <col min="6891" max="6891" width="9.125" style="6" hidden="1"/>
    <col min="6892" max="6892" width="9.75" style="6" hidden="1"/>
    <col min="6893" max="6893" width="11.125" style="6" hidden="1"/>
    <col min="6894" max="6894" width="10.375" style="6" hidden="1"/>
    <col min="6895" max="6895" width="10.5" style="6" hidden="1"/>
    <col min="6896" max="7144" width="8" style="6" hidden="1"/>
    <col min="7145" max="7145" width="28.125" style="6" hidden="1"/>
    <col min="7146" max="7146" width="8.125" style="6" hidden="1"/>
    <col min="7147" max="7147" width="9.125" style="6" hidden="1"/>
    <col min="7148" max="7148" width="9.75" style="6" hidden="1"/>
    <col min="7149" max="7149" width="11.125" style="6" hidden="1"/>
    <col min="7150" max="7150" width="10.375" style="6" hidden="1"/>
    <col min="7151" max="7151" width="10.5" style="6" hidden="1"/>
    <col min="7152" max="7400" width="8" style="6" hidden="1"/>
    <col min="7401" max="7401" width="28.125" style="6" hidden="1"/>
    <col min="7402" max="7402" width="8.125" style="6" hidden="1"/>
    <col min="7403" max="7403" width="9.125" style="6" hidden="1"/>
    <col min="7404" max="7404" width="9.75" style="6" hidden="1"/>
    <col min="7405" max="7405" width="11.125" style="6" hidden="1"/>
    <col min="7406" max="7406" width="10.375" style="6" hidden="1"/>
    <col min="7407" max="7407" width="10.5" style="6" hidden="1"/>
    <col min="7408" max="7656" width="8" style="6" hidden="1"/>
    <col min="7657" max="7657" width="28.125" style="6" hidden="1"/>
    <col min="7658" max="7658" width="8.125" style="6" hidden="1"/>
    <col min="7659" max="7659" width="9.125" style="6" hidden="1"/>
    <col min="7660" max="7660" width="9.75" style="6" hidden="1"/>
    <col min="7661" max="7661" width="11.125" style="6" hidden="1"/>
    <col min="7662" max="7662" width="10.375" style="6" hidden="1"/>
    <col min="7663" max="7663" width="10.5" style="6" hidden="1"/>
    <col min="7664" max="7912" width="8" style="6" hidden="1"/>
    <col min="7913" max="7913" width="28.125" style="6" hidden="1"/>
    <col min="7914" max="7914" width="8.125" style="6" hidden="1"/>
    <col min="7915" max="7915" width="9.125" style="6" hidden="1"/>
    <col min="7916" max="7916" width="9.75" style="6" hidden="1"/>
    <col min="7917" max="7917" width="11.125" style="6" hidden="1"/>
    <col min="7918" max="7918" width="10.375" style="6" hidden="1"/>
    <col min="7919" max="7919" width="10.5" style="6" hidden="1"/>
    <col min="7920" max="8168" width="8" style="6" hidden="1"/>
    <col min="8169" max="8169" width="28.125" style="6" hidden="1"/>
    <col min="8170" max="8170" width="8.125" style="6" hidden="1"/>
    <col min="8171" max="8171" width="9.125" style="6" hidden="1"/>
    <col min="8172" max="8172" width="9.75" style="6" hidden="1"/>
    <col min="8173" max="8173" width="11.125" style="6" hidden="1"/>
    <col min="8174" max="8174" width="10.375" style="6" hidden="1"/>
    <col min="8175" max="8175" width="10.5" style="6" hidden="1"/>
    <col min="8176" max="8424" width="8" style="6" hidden="1"/>
    <col min="8425" max="8425" width="28.125" style="6" hidden="1"/>
    <col min="8426" max="8426" width="8.125" style="6" hidden="1"/>
    <col min="8427" max="8427" width="9.125" style="6" hidden="1"/>
    <col min="8428" max="8428" width="9.75" style="6" hidden="1"/>
    <col min="8429" max="8429" width="11.125" style="6" hidden="1"/>
    <col min="8430" max="8430" width="10.375" style="6" hidden="1"/>
    <col min="8431" max="8431" width="10.5" style="6" hidden="1"/>
    <col min="8432" max="8680" width="8" style="6" hidden="1"/>
    <col min="8681" max="8681" width="28.125" style="6" hidden="1"/>
    <col min="8682" max="8682" width="8.125" style="6" hidden="1"/>
    <col min="8683" max="8683" width="9.125" style="6" hidden="1"/>
    <col min="8684" max="8684" width="9.75" style="6" hidden="1"/>
    <col min="8685" max="8685" width="11.125" style="6" hidden="1"/>
    <col min="8686" max="8686" width="10.375" style="6" hidden="1"/>
    <col min="8687" max="8687" width="10.5" style="6" hidden="1"/>
    <col min="8688" max="8936" width="8" style="6" hidden="1"/>
    <col min="8937" max="8937" width="28.125" style="6" hidden="1"/>
    <col min="8938" max="8938" width="8.125" style="6" hidden="1"/>
    <col min="8939" max="8939" width="9.125" style="6" hidden="1"/>
    <col min="8940" max="8940" width="9.75" style="6" hidden="1"/>
    <col min="8941" max="8941" width="11.125" style="6" hidden="1"/>
    <col min="8942" max="8942" width="10.375" style="6" hidden="1"/>
    <col min="8943" max="8943" width="10.5" style="6" hidden="1"/>
    <col min="8944" max="9192" width="8" style="6" hidden="1"/>
    <col min="9193" max="9193" width="28.125" style="6" hidden="1"/>
    <col min="9194" max="9194" width="8.125" style="6" hidden="1"/>
    <col min="9195" max="9195" width="9.125" style="6" hidden="1"/>
    <col min="9196" max="9196" width="9.75" style="6" hidden="1"/>
    <col min="9197" max="9197" width="11.125" style="6" hidden="1"/>
    <col min="9198" max="9198" width="10.375" style="6" hidden="1"/>
    <col min="9199" max="9199" width="10.5" style="6" hidden="1"/>
    <col min="9200" max="9448" width="8" style="6" hidden="1"/>
    <col min="9449" max="9449" width="28.125" style="6" hidden="1"/>
    <col min="9450" max="9450" width="8.125" style="6" hidden="1"/>
    <col min="9451" max="9451" width="9.125" style="6" hidden="1"/>
    <col min="9452" max="9452" width="9.75" style="6" hidden="1"/>
    <col min="9453" max="9453" width="11.125" style="6" hidden="1"/>
    <col min="9454" max="9454" width="10.375" style="6" hidden="1"/>
    <col min="9455" max="9455" width="10.5" style="6" hidden="1"/>
    <col min="9456" max="9704" width="8" style="6" hidden="1"/>
    <col min="9705" max="9705" width="28.125" style="6" hidden="1"/>
    <col min="9706" max="9706" width="8.125" style="6" hidden="1"/>
    <col min="9707" max="9707" width="9.125" style="6" hidden="1"/>
    <col min="9708" max="9708" width="9.75" style="6" hidden="1"/>
    <col min="9709" max="9709" width="11.125" style="6" hidden="1"/>
    <col min="9710" max="9710" width="10.375" style="6" hidden="1"/>
    <col min="9711" max="9711" width="10.5" style="6" hidden="1"/>
    <col min="9712" max="9960" width="8" style="6" hidden="1"/>
    <col min="9961" max="9961" width="28.125" style="6" hidden="1"/>
    <col min="9962" max="9962" width="8.125" style="6" hidden="1"/>
    <col min="9963" max="9963" width="9.125" style="6" hidden="1"/>
    <col min="9964" max="9964" width="9.75" style="6" hidden="1"/>
    <col min="9965" max="9965" width="11.125" style="6" hidden="1"/>
    <col min="9966" max="9966" width="10.375" style="6" hidden="1"/>
    <col min="9967" max="9967" width="10.5" style="6" hidden="1"/>
    <col min="9968" max="10216" width="8" style="6" hidden="1"/>
    <col min="10217" max="10217" width="28.125" style="6" hidden="1"/>
    <col min="10218" max="10218" width="8.125" style="6" hidden="1"/>
    <col min="10219" max="10219" width="9.125" style="6" hidden="1"/>
    <col min="10220" max="10220" width="9.75" style="6" hidden="1"/>
    <col min="10221" max="10221" width="11.125" style="6" hidden="1"/>
    <col min="10222" max="10222" width="10.375" style="6" hidden="1"/>
    <col min="10223" max="10223" width="10.5" style="6" hidden="1"/>
    <col min="10224" max="10472" width="8" style="6" hidden="1"/>
    <col min="10473" max="10473" width="28.125" style="6" hidden="1"/>
    <col min="10474" max="10474" width="8.125" style="6" hidden="1"/>
    <col min="10475" max="10475" width="9.125" style="6" hidden="1"/>
    <col min="10476" max="10476" width="9.75" style="6" hidden="1"/>
    <col min="10477" max="10477" width="11.125" style="6" hidden="1"/>
    <col min="10478" max="10478" width="10.375" style="6" hidden="1"/>
    <col min="10479" max="10479" width="10.5" style="6" hidden="1"/>
    <col min="10480" max="10728" width="8" style="6" hidden="1"/>
    <col min="10729" max="10729" width="28.125" style="6" hidden="1"/>
    <col min="10730" max="10730" width="8.125" style="6" hidden="1"/>
    <col min="10731" max="10731" width="9.125" style="6" hidden="1"/>
    <col min="10732" max="10732" width="9.75" style="6" hidden="1"/>
    <col min="10733" max="10733" width="11.125" style="6" hidden="1"/>
    <col min="10734" max="10734" width="10.375" style="6" hidden="1"/>
    <col min="10735" max="10735" width="10.5" style="6" hidden="1"/>
    <col min="10736" max="10984" width="8" style="6" hidden="1"/>
    <col min="10985" max="10985" width="28.125" style="6" hidden="1"/>
    <col min="10986" max="10986" width="8.125" style="6" hidden="1"/>
    <col min="10987" max="10987" width="9.125" style="6" hidden="1"/>
    <col min="10988" max="10988" width="9.75" style="6" hidden="1"/>
    <col min="10989" max="10989" width="11.125" style="6" hidden="1"/>
    <col min="10990" max="10990" width="10.375" style="6" hidden="1"/>
    <col min="10991" max="10991" width="10.5" style="6" hidden="1"/>
    <col min="10992" max="11240" width="8" style="6" hidden="1"/>
    <col min="11241" max="11241" width="28.125" style="6" hidden="1"/>
    <col min="11242" max="11242" width="8.125" style="6" hidden="1"/>
    <col min="11243" max="11243" width="9.125" style="6" hidden="1"/>
    <col min="11244" max="11244" width="9.75" style="6" hidden="1"/>
    <col min="11245" max="11245" width="11.125" style="6" hidden="1"/>
    <col min="11246" max="11246" width="10.375" style="6" hidden="1"/>
    <col min="11247" max="11247" width="10.5" style="6" hidden="1"/>
    <col min="11248" max="11496" width="8" style="6" hidden="1"/>
    <col min="11497" max="11497" width="28.125" style="6" hidden="1"/>
    <col min="11498" max="11498" width="8.125" style="6" hidden="1"/>
    <col min="11499" max="11499" width="9.125" style="6" hidden="1"/>
    <col min="11500" max="11500" width="9.75" style="6" hidden="1"/>
    <col min="11501" max="11501" width="11.125" style="6" hidden="1"/>
    <col min="11502" max="11502" width="10.375" style="6" hidden="1"/>
    <col min="11503" max="11503" width="10.5" style="6" hidden="1"/>
    <col min="11504" max="11752" width="8" style="6" hidden="1"/>
    <col min="11753" max="11753" width="28.125" style="6" hidden="1"/>
    <col min="11754" max="11754" width="8.125" style="6" hidden="1"/>
    <col min="11755" max="11755" width="9.125" style="6" hidden="1"/>
    <col min="11756" max="11756" width="9.75" style="6" hidden="1"/>
    <col min="11757" max="11757" width="11.125" style="6" hidden="1"/>
    <col min="11758" max="11758" width="10.375" style="6" hidden="1"/>
    <col min="11759" max="11759" width="10.5" style="6" hidden="1"/>
    <col min="11760" max="12008" width="8" style="6" hidden="1"/>
    <col min="12009" max="12009" width="28.125" style="6" hidden="1"/>
    <col min="12010" max="12010" width="8.125" style="6" hidden="1"/>
    <col min="12011" max="12011" width="9.125" style="6" hidden="1"/>
    <col min="12012" max="12012" width="9.75" style="6" hidden="1"/>
    <col min="12013" max="12013" width="11.125" style="6" hidden="1"/>
    <col min="12014" max="12014" width="10.375" style="6" hidden="1"/>
    <col min="12015" max="12015" width="10.5" style="6" hidden="1"/>
    <col min="12016" max="12264" width="8" style="6" hidden="1"/>
    <col min="12265" max="12265" width="28.125" style="6" hidden="1"/>
    <col min="12266" max="12266" width="8.125" style="6" hidden="1"/>
    <col min="12267" max="12267" width="9.125" style="6" hidden="1"/>
    <col min="12268" max="12268" width="9.75" style="6" hidden="1"/>
    <col min="12269" max="12269" width="11.125" style="6" hidden="1"/>
    <col min="12270" max="12270" width="10.375" style="6" hidden="1"/>
    <col min="12271" max="12271" width="10.5" style="6" hidden="1"/>
    <col min="12272" max="12520" width="8" style="6" hidden="1"/>
    <col min="12521" max="12521" width="28.125" style="6" hidden="1"/>
    <col min="12522" max="12522" width="8.125" style="6" hidden="1"/>
    <col min="12523" max="12523" width="9.125" style="6" hidden="1"/>
    <col min="12524" max="12524" width="9.75" style="6" hidden="1"/>
    <col min="12525" max="12525" width="11.125" style="6" hidden="1"/>
    <col min="12526" max="12526" width="10.375" style="6" hidden="1"/>
    <col min="12527" max="12527" width="10.5" style="6" hidden="1"/>
    <col min="12528" max="12776" width="8" style="6" hidden="1"/>
    <col min="12777" max="12777" width="28.125" style="6" hidden="1"/>
    <col min="12778" max="12778" width="8.125" style="6" hidden="1"/>
    <col min="12779" max="12779" width="9.125" style="6" hidden="1"/>
    <col min="12780" max="12780" width="9.75" style="6" hidden="1"/>
    <col min="12781" max="12781" width="11.125" style="6" hidden="1"/>
    <col min="12782" max="12782" width="10.375" style="6" hidden="1"/>
    <col min="12783" max="12783" width="10.5" style="6" hidden="1"/>
    <col min="12784" max="13032" width="8" style="6" hidden="1"/>
    <col min="13033" max="13033" width="28.125" style="6" hidden="1"/>
    <col min="13034" max="13034" width="8.125" style="6" hidden="1"/>
    <col min="13035" max="13035" width="9.125" style="6" hidden="1"/>
    <col min="13036" max="13036" width="9.75" style="6" hidden="1"/>
    <col min="13037" max="13037" width="11.125" style="6" hidden="1"/>
    <col min="13038" max="13038" width="10.375" style="6" hidden="1"/>
    <col min="13039" max="13039" width="10.5" style="6" hidden="1"/>
    <col min="13040" max="13288" width="8" style="6" hidden="1"/>
    <col min="13289" max="13289" width="28.125" style="6" hidden="1"/>
    <col min="13290" max="13290" width="8.125" style="6" hidden="1"/>
    <col min="13291" max="13291" width="9.125" style="6" hidden="1"/>
    <col min="13292" max="13292" width="9.75" style="6" hidden="1"/>
    <col min="13293" max="13293" width="11.125" style="6" hidden="1"/>
    <col min="13294" max="13294" width="10.375" style="6" hidden="1"/>
    <col min="13295" max="13295" width="10.5" style="6" hidden="1"/>
    <col min="13296" max="13544" width="8" style="6" hidden="1"/>
    <col min="13545" max="13545" width="28.125" style="6" hidden="1"/>
    <col min="13546" max="13546" width="8.125" style="6" hidden="1"/>
    <col min="13547" max="13547" width="9.125" style="6" hidden="1"/>
    <col min="13548" max="13548" width="9.75" style="6" hidden="1"/>
    <col min="13549" max="13549" width="11.125" style="6" hidden="1"/>
    <col min="13550" max="13550" width="10.375" style="6" hidden="1"/>
    <col min="13551" max="13551" width="10.5" style="6" hidden="1"/>
    <col min="13552" max="13800" width="8" style="6" hidden="1"/>
    <col min="13801" max="13801" width="28.125" style="6" hidden="1"/>
    <col min="13802" max="13802" width="8.125" style="6" hidden="1"/>
    <col min="13803" max="13803" width="9.125" style="6" hidden="1"/>
    <col min="13804" max="13804" width="9.75" style="6" hidden="1"/>
    <col min="13805" max="13805" width="11.125" style="6" hidden="1"/>
    <col min="13806" max="13806" width="10.375" style="6" hidden="1"/>
    <col min="13807" max="13807" width="10.5" style="6" hidden="1"/>
    <col min="13808" max="14056" width="8" style="6" hidden="1"/>
    <col min="14057" max="14057" width="28.125" style="6" hidden="1"/>
    <col min="14058" max="14058" width="8.125" style="6" hidden="1"/>
    <col min="14059" max="14059" width="9.125" style="6" hidden="1"/>
    <col min="14060" max="14060" width="9.75" style="6" hidden="1"/>
    <col min="14061" max="14061" width="11.125" style="6" hidden="1"/>
    <col min="14062" max="14062" width="10.375" style="6" hidden="1"/>
    <col min="14063" max="14063" width="10.5" style="6" hidden="1"/>
    <col min="14064" max="14312" width="8" style="6" hidden="1"/>
    <col min="14313" max="14313" width="28.125" style="6" hidden="1"/>
    <col min="14314" max="14314" width="8.125" style="6" hidden="1"/>
    <col min="14315" max="14315" width="9.125" style="6" hidden="1"/>
    <col min="14316" max="14316" width="9.75" style="6" hidden="1"/>
    <col min="14317" max="14317" width="11.125" style="6" hidden="1"/>
    <col min="14318" max="14318" width="10.375" style="6" hidden="1"/>
    <col min="14319" max="14319" width="10.5" style="6" hidden="1"/>
    <col min="14320" max="14568" width="8" style="6" hidden="1"/>
    <col min="14569" max="14569" width="28.125" style="6" hidden="1"/>
    <col min="14570" max="14570" width="8.125" style="6" hidden="1"/>
    <col min="14571" max="14571" width="9.125" style="6" hidden="1"/>
    <col min="14572" max="14572" width="9.75" style="6" hidden="1"/>
    <col min="14573" max="14573" width="11.125" style="6" hidden="1"/>
    <col min="14574" max="14574" width="10.375" style="6" hidden="1"/>
    <col min="14575" max="14575" width="10.5" style="6" hidden="1"/>
    <col min="14576" max="14824" width="8" style="6" hidden="1"/>
    <col min="14825" max="14825" width="28.125" style="6" hidden="1"/>
    <col min="14826" max="14826" width="8.125" style="6" hidden="1"/>
    <col min="14827" max="14827" width="9.125" style="6" hidden="1"/>
    <col min="14828" max="14828" width="9.75" style="6" hidden="1"/>
    <col min="14829" max="14829" width="11.125" style="6" hidden="1"/>
    <col min="14830" max="14830" width="10.375" style="6" hidden="1"/>
    <col min="14831" max="14831" width="10.5" style="6" hidden="1"/>
    <col min="14832" max="15080" width="8" style="6" hidden="1"/>
    <col min="15081" max="15081" width="28.125" style="6" hidden="1"/>
    <col min="15082" max="15082" width="8.125" style="6" hidden="1"/>
    <col min="15083" max="15083" width="9.125" style="6" hidden="1"/>
    <col min="15084" max="15084" width="9.75" style="6" hidden="1"/>
    <col min="15085" max="15085" width="11.125" style="6" hidden="1"/>
    <col min="15086" max="15086" width="10.375" style="6" hidden="1"/>
    <col min="15087" max="15087" width="10.5" style="6" hidden="1"/>
    <col min="15088" max="15336" width="8" style="6" hidden="1"/>
    <col min="15337" max="15337" width="28.125" style="6" hidden="1"/>
    <col min="15338" max="15338" width="8.125" style="6" hidden="1"/>
    <col min="15339" max="15339" width="9.125" style="6" hidden="1"/>
    <col min="15340" max="15340" width="9.75" style="6" hidden="1"/>
    <col min="15341" max="15341" width="11.125" style="6" hidden="1"/>
    <col min="15342" max="15342" width="10.375" style="6" hidden="1"/>
    <col min="15343" max="15343" width="10.5" style="6" hidden="1"/>
    <col min="15344" max="15592" width="8" style="6" hidden="1"/>
    <col min="15593" max="15593" width="28.125" style="6" hidden="1"/>
    <col min="15594" max="15594" width="8.125" style="6" hidden="1"/>
    <col min="15595" max="15595" width="9.125" style="6" hidden="1"/>
    <col min="15596" max="15596" width="9.75" style="6" hidden="1"/>
    <col min="15597" max="15597" width="11.125" style="6" hidden="1"/>
    <col min="15598" max="15598" width="10.375" style="6" hidden="1"/>
    <col min="15599" max="15599" width="10.5" style="6" hidden="1"/>
    <col min="15600" max="15848" width="8" style="6" hidden="1"/>
    <col min="15849" max="15849" width="28.125" style="6" hidden="1"/>
    <col min="15850" max="15850" width="8.125" style="6" hidden="1"/>
    <col min="15851" max="15851" width="9.125" style="6" hidden="1"/>
    <col min="15852" max="15852" width="9.75" style="6" hidden="1"/>
    <col min="15853" max="15853" width="11.125" style="6" hidden="1"/>
    <col min="15854" max="15854" width="10.375" style="6" hidden="1"/>
    <col min="15855" max="15855" width="10.5" style="6" hidden="1"/>
    <col min="15856" max="16104" width="8" style="6" hidden="1"/>
    <col min="16105" max="16105" width="28.125" style="6" hidden="1"/>
    <col min="16106" max="16106" width="8.125" style="6" hidden="1"/>
    <col min="16107" max="16107" width="9.125" style="6" hidden="1"/>
    <col min="16108" max="16108" width="9.75" style="6" hidden="1"/>
    <col min="16109" max="16109" width="11.125" style="6" hidden="1"/>
    <col min="16110" max="16110" width="10.375" style="6" hidden="1"/>
    <col min="16111" max="16111" width="10.5" style="6" hidden="1"/>
    <col min="16112" max="16384" width="9" style="6" hidden="1"/>
  </cols>
  <sheetData>
    <row r="1" spans="1:17" ht="21.75" thickBot="1">
      <c r="A1" s="69"/>
      <c r="B1" s="175" t="s">
        <v>81</v>
      </c>
      <c r="C1" s="176"/>
      <c r="D1" s="176"/>
      <c r="E1" s="176"/>
      <c r="F1" s="176"/>
      <c r="G1" s="176"/>
      <c r="H1" s="176"/>
      <c r="I1" s="176"/>
      <c r="J1" s="176"/>
      <c r="K1" s="176"/>
      <c r="L1" s="176"/>
      <c r="M1" s="176"/>
      <c r="N1" s="176"/>
      <c r="O1" s="176"/>
      <c r="P1" s="192"/>
      <c r="Q1" s="74"/>
    </row>
    <row r="2" spans="1:17" ht="15.95" customHeight="1">
      <c r="A2" s="69"/>
      <c r="B2" s="202"/>
      <c r="C2" s="202"/>
      <c r="D2" s="106"/>
      <c r="E2" s="106"/>
      <c r="F2" s="106"/>
      <c r="G2" s="106"/>
      <c r="H2" s="106"/>
      <c r="I2" s="162" t="s">
        <v>98</v>
      </c>
      <c r="J2" s="106"/>
      <c r="K2" s="106"/>
      <c r="L2" s="106"/>
      <c r="M2" s="106"/>
      <c r="N2" s="106"/>
      <c r="O2" s="106"/>
      <c r="P2" s="106"/>
      <c r="Q2" s="74"/>
    </row>
    <row r="3" spans="1:17" ht="15.95" customHeight="1">
      <c r="A3" s="69"/>
      <c r="B3" s="107"/>
      <c r="C3" s="108"/>
      <c r="D3" s="108"/>
      <c r="E3" s="108"/>
      <c r="F3" s="201" t="s">
        <v>55</v>
      </c>
      <c r="G3" s="201"/>
      <c r="H3" s="69"/>
      <c r="I3" s="201" t="s">
        <v>56</v>
      </c>
      <c r="J3" s="201"/>
      <c r="K3" s="70"/>
      <c r="L3" s="201" t="s">
        <v>95</v>
      </c>
      <c r="M3" s="201"/>
      <c r="N3" s="70"/>
      <c r="O3" s="201" t="s">
        <v>94</v>
      </c>
      <c r="P3" s="201"/>
      <c r="Q3" s="70"/>
    </row>
    <row r="4" spans="1:17" ht="15.95" customHeight="1">
      <c r="A4" s="69"/>
      <c r="B4" s="29" t="s">
        <v>58</v>
      </c>
      <c r="C4" s="109" t="s">
        <v>23</v>
      </c>
      <c r="D4" s="110" t="s">
        <v>92</v>
      </c>
      <c r="E4" s="53"/>
      <c r="F4" s="110" t="s">
        <v>57</v>
      </c>
      <c r="G4" s="110" t="s">
        <v>93</v>
      </c>
      <c r="H4" s="106"/>
      <c r="I4" s="110" t="s">
        <v>57</v>
      </c>
      <c r="J4" s="110" t="s">
        <v>93</v>
      </c>
      <c r="K4" s="53"/>
      <c r="L4" s="110" t="s">
        <v>57</v>
      </c>
      <c r="M4" s="110" t="s">
        <v>93</v>
      </c>
      <c r="N4" s="53"/>
      <c r="O4" s="110" t="s">
        <v>57</v>
      </c>
      <c r="P4" s="110" t="s">
        <v>93</v>
      </c>
      <c r="Q4" s="69"/>
    </row>
    <row r="5" spans="1:17" ht="15.95" customHeight="1">
      <c r="A5" s="69"/>
      <c r="B5" s="111" t="s">
        <v>59</v>
      </c>
      <c r="C5" s="69" t="s">
        <v>79</v>
      </c>
      <c r="D5" s="112">
        <f>Inputs!E4</f>
        <v>125</v>
      </c>
      <c r="E5" s="113"/>
      <c r="F5" s="73">
        <v>0</v>
      </c>
      <c r="G5" s="83">
        <f>F5*$D$5</f>
        <v>0</v>
      </c>
      <c r="H5" s="106"/>
      <c r="I5" s="73">
        <v>0</v>
      </c>
      <c r="J5" s="83">
        <f>I5*$D5</f>
        <v>0</v>
      </c>
      <c r="K5" s="71"/>
      <c r="L5" s="73">
        <v>3.5</v>
      </c>
      <c r="M5" s="83">
        <f>L5*$D5</f>
        <v>437.5</v>
      </c>
      <c r="N5" s="71"/>
      <c r="O5" s="73">
        <v>2.25</v>
      </c>
      <c r="P5" s="83">
        <f>O5*$D5</f>
        <v>281.25</v>
      </c>
      <c r="Q5" s="69"/>
    </row>
    <row r="6" spans="1:17" ht="15.95" customHeight="1">
      <c r="A6" s="69"/>
      <c r="B6" s="111" t="s">
        <v>60</v>
      </c>
      <c r="C6" s="69" t="s">
        <v>79</v>
      </c>
      <c r="D6" s="112">
        <f>Inputs!E4</f>
        <v>125</v>
      </c>
      <c r="E6" s="113"/>
      <c r="F6" s="73">
        <v>0</v>
      </c>
      <c r="G6" s="83">
        <f t="shared" ref="G6:G7" si="0">F6*$D$5</f>
        <v>0</v>
      </c>
      <c r="H6" s="106"/>
      <c r="I6" s="73">
        <v>0</v>
      </c>
      <c r="J6" s="83">
        <f t="shared" ref="J6:J7" si="1">I6*$D6</f>
        <v>0</v>
      </c>
      <c r="K6" s="71"/>
      <c r="L6" s="73">
        <v>0</v>
      </c>
      <c r="M6" s="83">
        <f t="shared" ref="M6:M7" si="2">L6*$D6</f>
        <v>0</v>
      </c>
      <c r="N6" s="71"/>
      <c r="O6" s="73">
        <v>2.25</v>
      </c>
      <c r="P6" s="83">
        <f t="shared" ref="P6:P7" si="3">O6*$D6</f>
        <v>281.25</v>
      </c>
      <c r="Q6" s="69"/>
    </row>
    <row r="7" spans="1:17" ht="15.95" customHeight="1">
      <c r="A7" s="69"/>
      <c r="B7" s="111" t="s">
        <v>61</v>
      </c>
      <c r="C7" s="69" t="s">
        <v>160</v>
      </c>
      <c r="D7" s="112">
        <f>Inputs!E5</f>
        <v>0.7</v>
      </c>
      <c r="E7" s="113"/>
      <c r="F7" s="73">
        <v>0</v>
      </c>
      <c r="G7" s="84">
        <f t="shared" si="0"/>
        <v>0</v>
      </c>
      <c r="H7" s="106"/>
      <c r="I7" s="73">
        <v>70</v>
      </c>
      <c r="J7" s="84">
        <f t="shared" si="1"/>
        <v>49</v>
      </c>
      <c r="K7" s="71"/>
      <c r="L7" s="73">
        <v>70</v>
      </c>
      <c r="M7" s="84">
        <f t="shared" si="2"/>
        <v>49</v>
      </c>
      <c r="N7" s="71"/>
      <c r="O7" s="73">
        <v>70</v>
      </c>
      <c r="P7" s="84">
        <f t="shared" si="3"/>
        <v>49</v>
      </c>
      <c r="Q7" s="69"/>
    </row>
    <row r="8" spans="1:17" ht="15.95" customHeight="1">
      <c r="A8" s="69"/>
      <c r="B8" s="114" t="s">
        <v>62</v>
      </c>
      <c r="C8" s="115"/>
      <c r="D8" s="113"/>
      <c r="E8" s="113"/>
      <c r="F8" s="106"/>
      <c r="G8" s="85">
        <f>SUM(G5:G7)</f>
        <v>0</v>
      </c>
      <c r="H8" s="106"/>
      <c r="I8" s="106"/>
      <c r="J8" s="85">
        <f>SUM(J5:J7)</f>
        <v>49</v>
      </c>
      <c r="K8" s="71"/>
      <c r="L8" s="71"/>
      <c r="M8" s="85">
        <f>SUM(M5:M7)</f>
        <v>486.5</v>
      </c>
      <c r="N8" s="71"/>
      <c r="O8" s="71"/>
      <c r="P8" s="85">
        <f>SUM(P5:P7)</f>
        <v>611.5</v>
      </c>
      <c r="Q8" s="69"/>
    </row>
    <row r="9" spans="1:17" ht="15.95" customHeight="1">
      <c r="A9" s="69"/>
      <c r="B9" s="116"/>
      <c r="C9" s="115"/>
      <c r="D9" s="116"/>
      <c r="E9" s="116"/>
      <c r="F9" s="116"/>
      <c r="G9" s="72"/>
      <c r="H9" s="69"/>
      <c r="I9" s="69"/>
      <c r="J9" s="69"/>
      <c r="K9" s="69"/>
      <c r="L9" s="69"/>
      <c r="M9" s="69"/>
      <c r="N9" s="69"/>
      <c r="O9" s="69"/>
      <c r="P9" s="69"/>
      <c r="Q9" s="69"/>
    </row>
    <row r="10" spans="1:17" ht="15.95" customHeight="1">
      <c r="A10" s="69"/>
      <c r="B10" s="117" t="s">
        <v>63</v>
      </c>
      <c r="C10" s="109" t="s">
        <v>23</v>
      </c>
      <c r="D10" s="110" t="s">
        <v>92</v>
      </c>
      <c r="E10" s="118"/>
      <c r="F10" s="110" t="s">
        <v>57</v>
      </c>
      <c r="G10" s="110" t="s">
        <v>93</v>
      </c>
      <c r="H10" s="69"/>
      <c r="I10" s="110" t="s">
        <v>57</v>
      </c>
      <c r="J10" s="110" t="s">
        <v>93</v>
      </c>
      <c r="K10" s="53"/>
      <c r="L10" s="110" t="s">
        <v>57</v>
      </c>
      <c r="M10" s="110" t="s">
        <v>93</v>
      </c>
      <c r="N10" s="53"/>
      <c r="O10" s="110" t="s">
        <v>57</v>
      </c>
      <c r="P10" s="110" t="s">
        <v>93</v>
      </c>
      <c r="Q10" s="69"/>
    </row>
    <row r="11" spans="1:17" ht="15.95" customHeight="1">
      <c r="A11" s="69"/>
      <c r="B11" s="119" t="s">
        <v>64</v>
      </c>
      <c r="C11" s="115"/>
      <c r="D11" s="113"/>
      <c r="E11" s="120"/>
      <c r="F11" s="106"/>
      <c r="G11" s="83">
        <f>SUMPRODUCT(D12:D16,F12:F16)</f>
        <v>0</v>
      </c>
      <c r="H11" s="106"/>
      <c r="I11" s="106"/>
      <c r="J11" s="83">
        <f>SUMPRODUCT(D12:D16,I12:I16)</f>
        <v>280.5</v>
      </c>
      <c r="K11" s="106"/>
      <c r="L11" s="106"/>
      <c r="M11" s="94">
        <f>SUMPRODUCT(D12:D16,L12:L16)</f>
        <v>0</v>
      </c>
      <c r="N11" s="106"/>
      <c r="O11" s="106"/>
      <c r="P11" s="94">
        <f>SUMPRODUCT(D12:D16,O12:O16)</f>
        <v>0</v>
      </c>
      <c r="Q11" s="69"/>
    </row>
    <row r="12" spans="1:17" ht="15.95" customHeight="1">
      <c r="A12" s="69"/>
      <c r="B12" s="153" t="s">
        <v>33</v>
      </c>
      <c r="C12" s="115" t="str">
        <f>VLOOKUP(B12,Inputs!$C$6:$E$12,2,FALSE)</f>
        <v xml:space="preserve">PLS lb. </v>
      </c>
      <c r="D12" s="112">
        <f>VLOOKUP(B12,Inputs!$C$4:$E$32,3,FALSE)</f>
        <v>28.05</v>
      </c>
      <c r="E12" s="120"/>
      <c r="F12" s="73">
        <v>0</v>
      </c>
      <c r="G12" s="83"/>
      <c r="H12" s="106"/>
      <c r="I12" s="73">
        <v>10</v>
      </c>
      <c r="J12" s="121"/>
      <c r="K12" s="106"/>
      <c r="L12" s="73">
        <v>0</v>
      </c>
      <c r="M12" s="112"/>
      <c r="N12" s="106"/>
      <c r="O12" s="73">
        <v>0</v>
      </c>
      <c r="P12" s="112"/>
      <c r="Q12" s="69"/>
    </row>
    <row r="13" spans="1:17" ht="15.95" customHeight="1">
      <c r="A13" s="69"/>
      <c r="B13" s="154" t="s">
        <v>35</v>
      </c>
      <c r="C13" s="115" t="str">
        <f>VLOOKUP(B13,Inputs!$C$6:$E$12,2,FALSE)</f>
        <v xml:space="preserve">PLS lb. </v>
      </c>
      <c r="D13" s="112">
        <f>VLOOKUP(B13,Inputs!$C$4:$E$32,3,FALSE)</f>
        <v>0</v>
      </c>
      <c r="E13" s="120"/>
      <c r="F13" s="73">
        <v>0</v>
      </c>
      <c r="G13" s="83"/>
      <c r="H13" s="106"/>
      <c r="I13" s="73">
        <v>0</v>
      </c>
      <c r="J13" s="121"/>
      <c r="K13" s="106"/>
      <c r="L13" s="73">
        <v>0</v>
      </c>
      <c r="M13" s="112"/>
      <c r="N13" s="106"/>
      <c r="O13" s="73">
        <v>0</v>
      </c>
      <c r="P13" s="112"/>
      <c r="Q13" s="69"/>
    </row>
    <row r="14" spans="1:17" ht="15.95" customHeight="1">
      <c r="A14" s="69"/>
      <c r="B14" s="154" t="s">
        <v>35</v>
      </c>
      <c r="C14" s="115" t="str">
        <f>VLOOKUP(B14,Inputs!$C$6:$E$12,2,FALSE)</f>
        <v xml:space="preserve">PLS lb. </v>
      </c>
      <c r="D14" s="112">
        <f>VLOOKUP(B14,Inputs!$C$4:$E$32,3,FALSE)</f>
        <v>0</v>
      </c>
      <c r="E14" s="120"/>
      <c r="F14" s="73">
        <v>0</v>
      </c>
      <c r="G14" s="121"/>
      <c r="H14" s="106"/>
      <c r="I14" s="73">
        <v>0</v>
      </c>
      <c r="J14" s="121"/>
      <c r="K14" s="106"/>
      <c r="L14" s="73">
        <v>0</v>
      </c>
      <c r="M14" s="112"/>
      <c r="N14" s="106"/>
      <c r="O14" s="73">
        <v>0</v>
      </c>
      <c r="P14" s="112"/>
      <c r="Q14" s="69"/>
    </row>
    <row r="15" spans="1:17" ht="15.95" customHeight="1">
      <c r="A15" s="69"/>
      <c r="B15" s="154" t="s">
        <v>35</v>
      </c>
      <c r="C15" s="115" t="str">
        <f>VLOOKUP(B15,Inputs!$C$6:$E$12,2,FALSE)</f>
        <v xml:space="preserve">PLS lb. </v>
      </c>
      <c r="D15" s="112">
        <f>VLOOKUP(B15,Inputs!$C$4:$E$32,3,FALSE)</f>
        <v>0</v>
      </c>
      <c r="E15" s="120"/>
      <c r="F15" s="73">
        <v>0</v>
      </c>
      <c r="G15" s="121"/>
      <c r="H15" s="106"/>
      <c r="I15" s="73">
        <v>0</v>
      </c>
      <c r="J15" s="121"/>
      <c r="K15" s="106"/>
      <c r="L15" s="73">
        <v>0</v>
      </c>
      <c r="M15" s="112"/>
      <c r="N15" s="106"/>
      <c r="O15" s="73">
        <v>0</v>
      </c>
      <c r="P15" s="112"/>
      <c r="Q15" s="69"/>
    </row>
    <row r="16" spans="1:17" ht="15.95" customHeight="1">
      <c r="A16" s="69"/>
      <c r="B16" s="154" t="s">
        <v>35</v>
      </c>
      <c r="C16" s="115" t="str">
        <f>VLOOKUP(B16,Inputs!$C$6:$E$12,2,FALSE)</f>
        <v xml:space="preserve">PLS lb. </v>
      </c>
      <c r="D16" s="112">
        <f>VLOOKUP(B16,Inputs!$C$4:$E$32,3,FALSE)</f>
        <v>0</v>
      </c>
      <c r="E16" s="120"/>
      <c r="F16" s="73">
        <v>2</v>
      </c>
      <c r="G16" s="121"/>
      <c r="H16" s="106"/>
      <c r="I16" s="73">
        <v>0</v>
      </c>
      <c r="J16" s="121"/>
      <c r="K16" s="106"/>
      <c r="L16" s="73">
        <v>0</v>
      </c>
      <c r="M16" s="112"/>
      <c r="N16" s="106"/>
      <c r="O16" s="73">
        <v>0</v>
      </c>
      <c r="P16" s="112"/>
      <c r="Q16" s="69"/>
    </row>
    <row r="17" spans="1:17" ht="15.95" customHeight="1">
      <c r="A17" s="69"/>
      <c r="B17" s="106" t="s">
        <v>65</v>
      </c>
      <c r="C17" s="115"/>
      <c r="D17" s="112"/>
      <c r="E17" s="120"/>
      <c r="F17" s="106"/>
      <c r="G17" s="83">
        <f>SUMPRODUCT(F18:F22,D18:D22)</f>
        <v>99.5</v>
      </c>
      <c r="H17" s="106"/>
      <c r="I17" s="106"/>
      <c r="J17" s="83">
        <f>SUMPRODUCT(I18:I22,D18:D22)</f>
        <v>0</v>
      </c>
      <c r="K17" s="106"/>
      <c r="L17" s="106"/>
      <c r="M17" s="94">
        <f>SUMPRODUCT(L18:L22,D18:D22)</f>
        <v>63.94</v>
      </c>
      <c r="N17" s="106"/>
      <c r="O17" s="106"/>
      <c r="P17" s="94">
        <f>SUMPRODUCT(O18:O22,D18:D22)</f>
        <v>106.69999999999999</v>
      </c>
      <c r="Q17" s="69"/>
    </row>
    <row r="18" spans="1:17" ht="15.95" customHeight="1">
      <c r="A18" s="69"/>
      <c r="B18" s="122" t="s">
        <v>37</v>
      </c>
      <c r="C18" s="115" t="s">
        <v>83</v>
      </c>
      <c r="D18" s="112">
        <f>Inputs!E13</f>
        <v>0.7</v>
      </c>
      <c r="E18" s="120"/>
      <c r="F18" s="73">
        <v>0</v>
      </c>
      <c r="G18" s="121"/>
      <c r="H18" s="106"/>
      <c r="I18" s="73">
        <v>0</v>
      </c>
      <c r="J18" s="121"/>
      <c r="K18" s="106"/>
      <c r="L18" s="73">
        <v>50</v>
      </c>
      <c r="M18" s="112"/>
      <c r="N18" s="106"/>
      <c r="O18" s="73">
        <v>100</v>
      </c>
      <c r="P18" s="112"/>
    </row>
    <row r="19" spans="1:17" ht="15.95" customHeight="1">
      <c r="A19" s="69"/>
      <c r="B19" s="122" t="s">
        <v>116</v>
      </c>
      <c r="C19" s="115" t="s">
        <v>96</v>
      </c>
      <c r="D19" s="112">
        <f>Inputs!E14</f>
        <v>0.73</v>
      </c>
      <c r="E19" s="120"/>
      <c r="F19" s="73">
        <v>30</v>
      </c>
      <c r="G19" s="121"/>
      <c r="H19" s="106"/>
      <c r="I19" s="73">
        <v>0</v>
      </c>
      <c r="J19" s="121"/>
      <c r="K19" s="106"/>
      <c r="L19" s="152">
        <f>ROUNDUP(((L5+L6)*Inputs!$O$4+(L7/Inputs!$S$14*Inputs!$S$15*Inputs!$O$4)),0)</f>
        <v>8</v>
      </c>
      <c r="M19" s="112"/>
      <c r="N19" s="123"/>
      <c r="O19" s="152">
        <f>ROUNDUP(((O5+O6)*Inputs!$O$4+(O7/Inputs!$S$14*Inputs!$S$15*Inputs!$O$4)),0)</f>
        <v>10</v>
      </c>
      <c r="P19" s="112"/>
      <c r="Q19" s="69"/>
    </row>
    <row r="20" spans="1:17" ht="15.95" customHeight="1">
      <c r="A20" s="69"/>
      <c r="B20" s="122" t="s">
        <v>117</v>
      </c>
      <c r="C20" s="115" t="s">
        <v>97</v>
      </c>
      <c r="D20" s="112">
        <f>Inputs!E15</f>
        <v>0.42</v>
      </c>
      <c r="E20" s="120"/>
      <c r="F20" s="73">
        <v>30</v>
      </c>
      <c r="G20" s="121"/>
      <c r="H20" s="106"/>
      <c r="I20" s="73">
        <v>0</v>
      </c>
      <c r="J20" s="121"/>
      <c r="K20" s="106"/>
      <c r="L20" s="152">
        <f>ROUNDUP(((L5+L6)*Inputs!$O$5+(L7/Inputs!$S$14*Inputs!$S$15*Inputs!$O$5)),0)</f>
        <v>55</v>
      </c>
      <c r="M20" s="112"/>
      <c r="N20" s="123"/>
      <c r="O20" s="152">
        <f>ROUNDUP(((O5+O6)*Inputs!$O$5+(O7/Inputs!$S$14*Inputs!$S$15*Inputs!$O$5)),0)</f>
        <v>70</v>
      </c>
      <c r="P20" s="112"/>
      <c r="Q20" s="69"/>
    </row>
    <row r="21" spans="1:17" ht="15.95" customHeight="1">
      <c r="A21" s="69"/>
      <c r="B21" s="122" t="s">
        <v>66</v>
      </c>
      <c r="C21" s="115" t="s">
        <v>86</v>
      </c>
      <c r="D21" s="112">
        <f>Inputs!E16</f>
        <v>35</v>
      </c>
      <c r="E21" s="120"/>
      <c r="F21" s="73">
        <v>1</v>
      </c>
      <c r="G21" s="121"/>
      <c r="H21" s="106"/>
      <c r="I21" s="73">
        <v>0</v>
      </c>
      <c r="J21" s="121"/>
      <c r="K21" s="106"/>
      <c r="L21" s="73">
        <v>0</v>
      </c>
      <c r="M21" s="112"/>
      <c r="N21" s="106"/>
      <c r="O21" s="73">
        <v>0</v>
      </c>
      <c r="P21" s="112"/>
      <c r="Q21" s="69"/>
    </row>
    <row r="22" spans="1:17" ht="15.95" customHeight="1">
      <c r="A22" s="69"/>
      <c r="B22" s="122" t="s">
        <v>40</v>
      </c>
      <c r="C22" s="115" t="s">
        <v>87</v>
      </c>
      <c r="D22" s="112">
        <f>Inputs!E17</f>
        <v>30</v>
      </c>
      <c r="E22" s="120"/>
      <c r="F22" s="73">
        <v>1</v>
      </c>
      <c r="G22" s="121"/>
      <c r="H22" s="106"/>
      <c r="I22" s="73">
        <v>0</v>
      </c>
      <c r="J22" s="121"/>
      <c r="K22" s="106"/>
      <c r="L22" s="73">
        <v>0</v>
      </c>
      <c r="M22" s="112"/>
      <c r="N22" s="106"/>
      <c r="O22" s="73">
        <v>0</v>
      </c>
      <c r="P22" s="112"/>
      <c r="Q22" s="69"/>
    </row>
    <row r="23" spans="1:17" ht="15.95" customHeight="1">
      <c r="B23" s="106" t="s">
        <v>67</v>
      </c>
      <c r="C23" s="115"/>
      <c r="D23" s="112"/>
      <c r="E23" s="124"/>
      <c r="F23" s="151"/>
      <c r="G23" s="83">
        <f>SUMPRODUCT(D24:D26,F24:F26)</f>
        <v>15.36</v>
      </c>
      <c r="H23" s="106"/>
      <c r="I23" s="119"/>
      <c r="J23" s="83">
        <f>SUMPRODUCT(D24:D26,I24:I26)</f>
        <v>0</v>
      </c>
      <c r="K23" s="106"/>
      <c r="L23" s="119"/>
      <c r="M23" s="94">
        <f>SUMPRODUCT(D24:D26,L24:L26)</f>
        <v>0</v>
      </c>
      <c r="N23" s="106"/>
      <c r="O23" s="119"/>
      <c r="P23" s="94">
        <f>SUMPRODUCT(D24:D26,O24:O26)</f>
        <v>0</v>
      </c>
    </row>
    <row r="24" spans="1:17" ht="15.95" customHeight="1">
      <c r="A24" s="69"/>
      <c r="B24" s="153" t="s">
        <v>42</v>
      </c>
      <c r="C24" s="115" t="s">
        <v>99</v>
      </c>
      <c r="D24" s="112">
        <f>VLOOKUP(B24,Inputs!$C$4:$E$31,3,FALSE)</f>
        <v>0.24</v>
      </c>
      <c r="E24" s="120"/>
      <c r="F24" s="73">
        <v>64</v>
      </c>
      <c r="G24" s="83"/>
      <c r="H24" s="106"/>
      <c r="I24" s="73">
        <v>0</v>
      </c>
      <c r="J24" s="121"/>
      <c r="K24" s="106"/>
      <c r="L24" s="73">
        <v>0</v>
      </c>
      <c r="M24" s="112"/>
      <c r="N24" s="106"/>
      <c r="O24" s="73">
        <v>0</v>
      </c>
      <c r="P24" s="112"/>
      <c r="Q24" s="69"/>
    </row>
    <row r="25" spans="1:17" ht="15.95" customHeight="1">
      <c r="A25" s="69"/>
      <c r="B25" s="153" t="s">
        <v>35</v>
      </c>
      <c r="C25" s="115" t="s">
        <v>99</v>
      </c>
      <c r="D25" s="112">
        <f>VLOOKUP(B25,Inputs!$C$4:$E$31,3,FALSE)</f>
        <v>0</v>
      </c>
      <c r="E25" s="120"/>
      <c r="F25" s="73">
        <v>0</v>
      </c>
      <c r="G25" s="83"/>
      <c r="H25" s="106"/>
      <c r="I25" s="73">
        <v>0</v>
      </c>
      <c r="J25" s="121"/>
      <c r="K25" s="106"/>
      <c r="L25" s="73">
        <v>0</v>
      </c>
      <c r="M25" s="112"/>
      <c r="N25" s="106"/>
      <c r="O25" s="73">
        <v>0</v>
      </c>
      <c r="P25" s="112"/>
      <c r="Q25" s="69"/>
    </row>
    <row r="26" spans="1:17" ht="15.95" customHeight="1">
      <c r="A26" s="69"/>
      <c r="B26" s="153" t="s">
        <v>35</v>
      </c>
      <c r="C26" s="115" t="s">
        <v>99</v>
      </c>
      <c r="D26" s="112">
        <f>VLOOKUP(B26,Inputs!$C$4:$E$32,3,FALSE)</f>
        <v>0</v>
      </c>
      <c r="E26" s="120"/>
      <c r="F26" s="73">
        <v>0</v>
      </c>
      <c r="G26" s="83"/>
      <c r="H26" s="106"/>
      <c r="I26" s="73">
        <v>0</v>
      </c>
      <c r="J26" s="121"/>
      <c r="K26" s="106"/>
      <c r="L26" s="73">
        <v>0</v>
      </c>
      <c r="M26" s="112"/>
      <c r="N26" s="106"/>
      <c r="O26" s="73">
        <v>0</v>
      </c>
      <c r="P26" s="112"/>
      <c r="Q26" s="69"/>
    </row>
    <row r="27" spans="1:17" ht="15.95" customHeight="1">
      <c r="A27" s="69"/>
      <c r="B27" s="111" t="s">
        <v>68</v>
      </c>
      <c r="C27" s="125"/>
      <c r="D27" s="126"/>
      <c r="E27" s="127"/>
      <c r="F27" s="128"/>
      <c r="G27" s="83">
        <f>SUMPRODUCT(F28:F33,$D$28:$D$33)</f>
        <v>15.84</v>
      </c>
      <c r="H27" s="106"/>
      <c r="I27" s="106"/>
      <c r="J27" s="83">
        <f>SUMPRODUCT(I28:I33,$D$28:$D$33)</f>
        <v>38.799999999999997</v>
      </c>
      <c r="K27" s="106"/>
      <c r="L27" s="106"/>
      <c r="M27" s="94">
        <f>SUMPRODUCT(L28:L33,$D$28:$D$33)</f>
        <v>176.41769230769233</v>
      </c>
      <c r="N27" s="106"/>
      <c r="O27" s="106"/>
      <c r="P27" s="94">
        <f>SUMPRODUCT(O28:O33,$D$28:$D$33)</f>
        <v>224.64846153846156</v>
      </c>
    </row>
    <row r="28" spans="1:17" ht="15.95" customHeight="1">
      <c r="A28" s="69"/>
      <c r="B28" s="111" t="s">
        <v>106</v>
      </c>
      <c r="C28" s="115" t="s">
        <v>100</v>
      </c>
      <c r="D28" s="112">
        <f>Inputs!E23</f>
        <v>7.61</v>
      </c>
      <c r="E28" s="120"/>
      <c r="F28" s="73">
        <v>1</v>
      </c>
      <c r="G28" s="83"/>
      <c r="H28" s="106"/>
      <c r="I28" s="73">
        <v>0</v>
      </c>
      <c r="J28" s="121"/>
      <c r="K28" s="106"/>
      <c r="L28" s="73">
        <v>1</v>
      </c>
      <c r="M28" s="112"/>
      <c r="N28" s="106"/>
      <c r="O28" s="73">
        <v>1</v>
      </c>
      <c r="P28" s="112"/>
      <c r="Q28" s="69"/>
    </row>
    <row r="29" spans="1:17" ht="15.95" customHeight="1">
      <c r="A29" s="69"/>
      <c r="B29" s="111" t="s">
        <v>107</v>
      </c>
      <c r="C29" s="115" t="s">
        <v>100</v>
      </c>
      <c r="D29" s="112">
        <f>Inputs!E22</f>
        <v>8.23</v>
      </c>
      <c r="E29" s="120"/>
      <c r="F29" s="73">
        <v>1</v>
      </c>
      <c r="G29" s="83"/>
      <c r="H29" s="106"/>
      <c r="I29" s="73">
        <v>0</v>
      </c>
      <c r="J29" s="121"/>
      <c r="K29" s="106"/>
      <c r="L29" s="73">
        <v>0</v>
      </c>
      <c r="M29" s="112"/>
      <c r="N29" s="106"/>
      <c r="O29" s="73">
        <v>0</v>
      </c>
      <c r="P29" s="112"/>
      <c r="Q29" s="69"/>
    </row>
    <row r="30" spans="1:17" ht="15.95" customHeight="1">
      <c r="A30" s="69"/>
      <c r="B30" s="111" t="s">
        <v>108</v>
      </c>
      <c r="C30" s="115" t="s">
        <v>100</v>
      </c>
      <c r="D30" s="112">
        <f>Inputs!E24</f>
        <v>22.05</v>
      </c>
      <c r="E30" s="120"/>
      <c r="F30" s="73">
        <v>0</v>
      </c>
      <c r="G30" s="83"/>
      <c r="H30" s="106"/>
      <c r="I30" s="73">
        <v>1</v>
      </c>
      <c r="J30" s="121"/>
      <c r="K30" s="106"/>
      <c r="L30" s="73">
        <v>0</v>
      </c>
      <c r="M30" s="112"/>
      <c r="N30" s="106"/>
      <c r="O30" s="73">
        <v>0</v>
      </c>
      <c r="P30" s="112"/>
      <c r="Q30" s="69"/>
    </row>
    <row r="31" spans="1:17" ht="15.95" customHeight="1">
      <c r="B31" s="111" t="s">
        <v>109</v>
      </c>
      <c r="C31" s="115" t="s">
        <v>90</v>
      </c>
      <c r="D31" s="112">
        <f>Inputs!E25</f>
        <v>31.35</v>
      </c>
      <c r="E31" s="120"/>
      <c r="F31" s="129">
        <f>(F5+F6)*2000/Inputs!$E$26</f>
        <v>0</v>
      </c>
      <c r="G31" s="130"/>
      <c r="H31" s="131"/>
      <c r="I31" s="129">
        <f>(I5+I6)*2000/Inputs!$E$26</f>
        <v>0</v>
      </c>
      <c r="J31" s="121"/>
      <c r="K31" s="131"/>
      <c r="L31" s="129">
        <f>(L5+L6)*2000/Inputs!$E$26</f>
        <v>5.384615384615385</v>
      </c>
      <c r="M31" s="112"/>
      <c r="N31" s="131"/>
      <c r="O31" s="129">
        <f>(O5+O6)*2000/Inputs!$E$26</f>
        <v>6.9230769230769234</v>
      </c>
      <c r="P31" s="112"/>
      <c r="Q31" s="69"/>
    </row>
    <row r="32" spans="1:17" ht="15.95" customHeight="1">
      <c r="A32" s="69"/>
      <c r="B32" s="132" t="s">
        <v>110</v>
      </c>
      <c r="C32" s="7" t="s">
        <v>100</v>
      </c>
      <c r="D32" s="112">
        <f>Inputs!$E$21</f>
        <v>16.75</v>
      </c>
      <c r="E32" s="120"/>
      <c r="F32" s="73">
        <v>0</v>
      </c>
      <c r="G32" s="86"/>
      <c r="H32" s="106"/>
      <c r="I32" s="73">
        <v>1</v>
      </c>
      <c r="J32" s="121"/>
      <c r="K32" s="106"/>
      <c r="L32" s="73">
        <v>0</v>
      </c>
      <c r="M32" s="112"/>
      <c r="N32" s="106"/>
      <c r="O32" s="73">
        <v>0</v>
      </c>
      <c r="P32" s="112"/>
      <c r="Q32" s="69"/>
    </row>
    <row r="33" spans="1:17" ht="15.95" customHeight="1">
      <c r="A33" s="69"/>
      <c r="B33" s="111" t="s">
        <v>111</v>
      </c>
      <c r="C33" s="115" t="s">
        <v>100</v>
      </c>
      <c r="D33" s="112">
        <f>Inputs!E27</f>
        <v>30</v>
      </c>
      <c r="E33" s="120"/>
      <c r="F33" s="73">
        <v>0</v>
      </c>
      <c r="G33" s="83"/>
      <c r="H33" s="106"/>
      <c r="I33" s="73">
        <v>0</v>
      </c>
      <c r="J33" s="121"/>
      <c r="K33" s="106"/>
      <c r="L33" s="73">
        <v>0</v>
      </c>
      <c r="M33" s="112"/>
      <c r="N33" s="106"/>
      <c r="O33" s="73">
        <v>0</v>
      </c>
      <c r="P33" s="112"/>
      <c r="Q33" s="69"/>
    </row>
    <row r="34" spans="1:17" ht="15.95" customHeight="1">
      <c r="A34" s="69"/>
      <c r="B34" s="111" t="s">
        <v>69</v>
      </c>
      <c r="C34" s="115" t="s">
        <v>91</v>
      </c>
      <c r="D34" s="112">
        <f>Inputs!E28</f>
        <v>22</v>
      </c>
      <c r="E34" s="120"/>
      <c r="F34" s="73">
        <v>0</v>
      </c>
      <c r="G34" s="83">
        <f>F34*$D$34</f>
        <v>0</v>
      </c>
      <c r="H34" s="106"/>
      <c r="I34" s="73">
        <v>0.5</v>
      </c>
      <c r="J34" s="83">
        <f>I34*$D$34</f>
        <v>11</v>
      </c>
      <c r="K34" s="106"/>
      <c r="L34" s="73">
        <v>0</v>
      </c>
      <c r="M34" s="94">
        <f>L34*$D$34</f>
        <v>0</v>
      </c>
      <c r="N34" s="106"/>
      <c r="O34" s="73">
        <v>0</v>
      </c>
      <c r="P34" s="94">
        <f>O34*$D$34</f>
        <v>0</v>
      </c>
      <c r="Q34" s="69"/>
    </row>
    <row r="35" spans="1:17" ht="15.95" customHeight="1">
      <c r="A35" s="69"/>
      <c r="B35" s="111" t="s">
        <v>70</v>
      </c>
      <c r="C35" s="115" t="s">
        <v>89</v>
      </c>
      <c r="D35" s="133">
        <f>Inputs!E29</f>
        <v>0</v>
      </c>
      <c r="E35" s="120"/>
      <c r="F35" s="106"/>
      <c r="G35" s="83">
        <f>D35</f>
        <v>0</v>
      </c>
      <c r="H35" s="106"/>
      <c r="I35" s="119"/>
      <c r="J35" s="83">
        <f>D35</f>
        <v>0</v>
      </c>
      <c r="K35" s="106"/>
      <c r="L35" s="119"/>
      <c r="M35" s="94">
        <f>D35</f>
        <v>0</v>
      </c>
      <c r="N35" s="106"/>
      <c r="O35" s="119"/>
      <c r="P35" s="94">
        <f>D35</f>
        <v>0</v>
      </c>
      <c r="Q35" s="69"/>
    </row>
    <row r="36" spans="1:17" ht="15.95" customHeight="1">
      <c r="A36" s="69"/>
      <c r="B36" s="111" t="s">
        <v>71</v>
      </c>
      <c r="C36" s="115" t="s">
        <v>101</v>
      </c>
      <c r="D36" s="100">
        <f>Inputs!E30</f>
        <v>7.2499999999999995E-2</v>
      </c>
      <c r="E36" s="76"/>
      <c r="F36" s="82">
        <f>SUM(G11:G35)/2</f>
        <v>65.349999999999994</v>
      </c>
      <c r="G36" s="87">
        <f>F36*$D$36</f>
        <v>4.7378749999999989</v>
      </c>
      <c r="H36" s="106"/>
      <c r="I36" s="82">
        <f>SUM(J11:J35)/2</f>
        <v>165.15</v>
      </c>
      <c r="J36" s="87">
        <f>I36*$D$36</f>
        <v>11.973374999999999</v>
      </c>
      <c r="K36" s="106"/>
      <c r="L36" s="82">
        <f>SUM(M11:M35)/2</f>
        <v>120.17884615384617</v>
      </c>
      <c r="M36" s="95">
        <f>L36*$D$36</f>
        <v>8.7129663461538467</v>
      </c>
      <c r="N36" s="106"/>
      <c r="O36" s="82">
        <f>SUM(P11:P35)/2</f>
        <v>165.67423076923077</v>
      </c>
      <c r="P36" s="95">
        <f>O36*$D$36</f>
        <v>12.01138173076923</v>
      </c>
      <c r="Q36" s="69"/>
    </row>
    <row r="37" spans="1:17" ht="15.95" customHeight="1">
      <c r="A37" s="69"/>
      <c r="B37" s="114" t="s">
        <v>72</v>
      </c>
      <c r="C37" s="115"/>
      <c r="D37" s="115"/>
      <c r="E37" s="115"/>
      <c r="F37" s="106"/>
      <c r="G37" s="85">
        <f>SUM(G11:G36)</f>
        <v>135.43787499999999</v>
      </c>
      <c r="H37" s="106"/>
      <c r="I37" s="106"/>
      <c r="J37" s="85">
        <f>SUM(J11:J36)</f>
        <v>342.27337499999999</v>
      </c>
      <c r="K37" s="106"/>
      <c r="L37" s="106"/>
      <c r="M37" s="96">
        <f>SUM(M11:M36)</f>
        <v>249.07065865384618</v>
      </c>
      <c r="N37" s="106"/>
      <c r="O37" s="106"/>
      <c r="P37" s="96">
        <f>SUM(P11:P36)</f>
        <v>343.35984326923079</v>
      </c>
      <c r="Q37" s="69"/>
    </row>
    <row r="38" spans="1:17" ht="15.95" customHeight="1">
      <c r="A38" s="69"/>
      <c r="B38" s="134"/>
      <c r="C38" s="115"/>
      <c r="D38" s="115"/>
      <c r="E38" s="115"/>
      <c r="F38" s="75"/>
      <c r="G38" s="88"/>
      <c r="H38" s="106"/>
      <c r="I38" s="106"/>
      <c r="J38" s="121"/>
      <c r="K38" s="106"/>
      <c r="L38" s="106"/>
      <c r="M38" s="112"/>
      <c r="N38" s="106"/>
      <c r="O38" s="106"/>
      <c r="P38" s="112"/>
      <c r="Q38" s="69"/>
    </row>
    <row r="39" spans="1:17" ht="15.95" customHeight="1">
      <c r="A39" s="69"/>
      <c r="B39" s="135" t="s">
        <v>73</v>
      </c>
      <c r="C39" s="106"/>
      <c r="D39" s="112"/>
      <c r="E39" s="106"/>
      <c r="F39" s="75"/>
      <c r="G39" s="88"/>
      <c r="H39" s="106"/>
      <c r="I39" s="106"/>
      <c r="J39" s="121"/>
      <c r="K39" s="106"/>
      <c r="L39" s="106"/>
      <c r="M39" s="112"/>
      <c r="N39" s="106"/>
      <c r="O39" s="106"/>
      <c r="P39" s="112"/>
      <c r="Q39" s="69"/>
    </row>
    <row r="40" spans="1:17" ht="15.95" customHeight="1">
      <c r="A40" s="69"/>
      <c r="B40" s="111" t="s">
        <v>74</v>
      </c>
      <c r="C40" s="115" t="s">
        <v>89</v>
      </c>
      <c r="D40" s="112"/>
      <c r="E40" s="106"/>
      <c r="F40" s="75"/>
      <c r="G40" s="89">
        <v>5</v>
      </c>
      <c r="H40" s="106"/>
      <c r="I40" s="106"/>
      <c r="J40" s="89">
        <v>20</v>
      </c>
      <c r="K40" s="106"/>
      <c r="L40" s="106"/>
      <c r="M40" s="97">
        <v>20</v>
      </c>
      <c r="N40" s="106"/>
      <c r="O40" s="106"/>
      <c r="P40" s="97">
        <v>20</v>
      </c>
      <c r="Q40" s="69"/>
    </row>
    <row r="41" spans="1:17" ht="15.95" customHeight="1">
      <c r="A41" s="69"/>
      <c r="B41" s="111" t="s">
        <v>75</v>
      </c>
      <c r="C41" s="115" t="s">
        <v>89</v>
      </c>
      <c r="D41" s="112"/>
      <c r="E41" s="106"/>
      <c r="F41" s="75"/>
      <c r="G41" s="89">
        <v>0</v>
      </c>
      <c r="H41" s="106"/>
      <c r="I41" s="106"/>
      <c r="J41" s="89">
        <v>0</v>
      </c>
      <c r="K41" s="106"/>
      <c r="L41" s="106"/>
      <c r="M41" s="97">
        <v>0</v>
      </c>
      <c r="N41" s="106"/>
      <c r="O41" s="106"/>
      <c r="P41" s="97">
        <v>0</v>
      </c>
      <c r="Q41" s="69"/>
    </row>
    <row r="42" spans="1:17" ht="15.95" customHeight="1">
      <c r="A42" s="69"/>
      <c r="B42" s="111" t="s">
        <v>76</v>
      </c>
      <c r="C42" s="115" t="s">
        <v>89</v>
      </c>
      <c r="D42" s="112"/>
      <c r="E42" s="106"/>
      <c r="F42" s="75"/>
      <c r="G42" s="89">
        <v>0</v>
      </c>
      <c r="H42" s="106"/>
      <c r="I42" s="106"/>
      <c r="J42" s="89">
        <v>0</v>
      </c>
      <c r="K42" s="106"/>
      <c r="L42" s="106"/>
      <c r="M42" s="97">
        <v>0</v>
      </c>
      <c r="N42" s="106"/>
      <c r="O42" s="106"/>
      <c r="P42" s="97">
        <v>0</v>
      </c>
      <c r="Q42" s="69"/>
    </row>
    <row r="43" spans="1:17" ht="15.95" customHeight="1">
      <c r="A43" s="69"/>
      <c r="B43" s="111" t="s">
        <v>123</v>
      </c>
      <c r="C43" s="115" t="s">
        <v>89</v>
      </c>
      <c r="D43" s="112">
        <f>Inputs!E31</f>
        <v>45</v>
      </c>
      <c r="E43" s="106"/>
      <c r="F43" s="75"/>
      <c r="G43" s="90">
        <f>Inputs!E31/4</f>
        <v>11.25</v>
      </c>
      <c r="H43" s="106"/>
      <c r="I43" s="106"/>
      <c r="J43" s="87">
        <f>D43</f>
        <v>45</v>
      </c>
      <c r="K43" s="106"/>
      <c r="L43" s="106"/>
      <c r="M43" s="95">
        <f>D43</f>
        <v>45</v>
      </c>
      <c r="N43" s="106"/>
      <c r="O43" s="106"/>
      <c r="P43" s="95">
        <f>D43</f>
        <v>45</v>
      </c>
      <c r="Q43" s="69"/>
    </row>
    <row r="44" spans="1:17" ht="15.95" customHeight="1">
      <c r="A44" s="69"/>
      <c r="B44" s="114" t="s">
        <v>77</v>
      </c>
      <c r="C44" s="106"/>
      <c r="D44" s="112"/>
      <c r="E44" s="106"/>
      <c r="F44" s="75"/>
      <c r="G44" s="88">
        <f>SUM(G40:G43)</f>
        <v>16.25</v>
      </c>
      <c r="H44" s="106"/>
      <c r="I44" s="106"/>
      <c r="J44" s="88">
        <f>SUM(J40:J43)</f>
        <v>65</v>
      </c>
      <c r="K44" s="106"/>
      <c r="L44" s="106"/>
      <c r="M44" s="98">
        <f>SUM(M40:M43)</f>
        <v>65</v>
      </c>
      <c r="N44" s="106"/>
      <c r="O44" s="106"/>
      <c r="P44" s="98">
        <f>SUM(P40:P43)</f>
        <v>65</v>
      </c>
      <c r="Q44" s="69"/>
    </row>
    <row r="45" spans="1:17" ht="15.95" customHeight="1">
      <c r="A45" s="69"/>
      <c r="B45" s="136"/>
      <c r="C45" s="115"/>
      <c r="D45" s="115"/>
      <c r="E45" s="115"/>
      <c r="F45" s="76"/>
      <c r="G45" s="91"/>
      <c r="H45" s="77"/>
      <c r="I45" s="77"/>
      <c r="J45" s="93"/>
      <c r="K45" s="77"/>
      <c r="L45" s="77"/>
      <c r="M45" s="99"/>
      <c r="N45" s="77"/>
      <c r="O45" s="77"/>
      <c r="P45" s="99"/>
      <c r="Q45" s="77"/>
    </row>
    <row r="46" spans="1:17" ht="15.95" customHeight="1">
      <c r="A46" s="69"/>
      <c r="B46" s="114" t="s">
        <v>104</v>
      </c>
      <c r="C46" s="115"/>
      <c r="D46" s="115"/>
      <c r="E46" s="115"/>
      <c r="F46" s="76"/>
      <c r="G46" s="88">
        <f>G44+G37</f>
        <v>151.68787499999999</v>
      </c>
      <c r="H46" s="77"/>
      <c r="I46" s="77"/>
      <c r="J46" s="88">
        <f>J44+J37</f>
        <v>407.27337499999999</v>
      </c>
      <c r="K46" s="77"/>
      <c r="L46" s="77"/>
      <c r="M46" s="98">
        <f>M44+M37</f>
        <v>314.07065865384618</v>
      </c>
      <c r="N46" s="77"/>
      <c r="O46" s="77"/>
      <c r="P46" s="98">
        <f>P44+P37</f>
        <v>408.35984326923079</v>
      </c>
      <c r="Q46" s="77"/>
    </row>
    <row r="47" spans="1:17" ht="15.95" customHeight="1">
      <c r="A47" s="69"/>
      <c r="B47" s="137"/>
      <c r="C47" s="138"/>
      <c r="D47" s="138"/>
      <c r="E47" s="138"/>
      <c r="F47" s="80"/>
      <c r="G47" s="139"/>
      <c r="H47" s="140"/>
      <c r="I47" s="140"/>
      <c r="J47" s="141"/>
      <c r="K47" s="140"/>
      <c r="L47" s="140"/>
      <c r="M47" s="142"/>
      <c r="N47" s="140"/>
      <c r="O47" s="140"/>
      <c r="P47" s="142"/>
      <c r="Q47" s="78"/>
    </row>
    <row r="48" spans="1:17" ht="15.95" customHeight="1">
      <c r="A48" s="69"/>
      <c r="B48" s="155" t="s">
        <v>102</v>
      </c>
      <c r="C48" s="156"/>
      <c r="D48" s="156"/>
      <c r="E48" s="156"/>
      <c r="F48" s="156"/>
      <c r="G48" s="157">
        <f>G8-G37</f>
        <v>-135.43787499999999</v>
      </c>
      <c r="H48" s="156"/>
      <c r="I48" s="156"/>
      <c r="J48" s="157">
        <f>J8-J37</f>
        <v>-293.27337499999999</v>
      </c>
      <c r="K48" s="156"/>
      <c r="L48" s="156"/>
      <c r="M48" s="158">
        <f>M8-M37</f>
        <v>237.42934134615382</v>
      </c>
      <c r="N48" s="156"/>
      <c r="O48" s="156"/>
      <c r="P48" s="158">
        <f>P8-P37</f>
        <v>268.14015673076921</v>
      </c>
      <c r="Q48" s="69"/>
    </row>
    <row r="49" spans="1:17" ht="15.95" customHeight="1">
      <c r="A49" s="69"/>
      <c r="B49" s="144" t="s">
        <v>103</v>
      </c>
      <c r="C49" s="145"/>
      <c r="D49" s="145"/>
      <c r="E49" s="145"/>
      <c r="F49" s="145"/>
      <c r="G49" s="92">
        <f>G8-G46</f>
        <v>-151.68787499999999</v>
      </c>
      <c r="H49" s="145"/>
      <c r="I49" s="145"/>
      <c r="J49" s="92">
        <f>J8-J46</f>
        <v>-358.27337499999999</v>
      </c>
      <c r="K49" s="145"/>
      <c r="L49" s="145"/>
      <c r="M49" s="159">
        <f>M8-M46</f>
        <v>172.42934134615382</v>
      </c>
      <c r="N49" s="145"/>
      <c r="O49" s="145"/>
      <c r="P49" s="159">
        <f>P8-P46</f>
        <v>203.14015673076921</v>
      </c>
      <c r="Q49" s="69"/>
    </row>
    <row r="50" spans="1:17" ht="15.95" customHeight="1">
      <c r="A50" s="69"/>
      <c r="B50" s="143"/>
      <c r="C50" s="106"/>
      <c r="D50" s="106"/>
      <c r="E50" s="106"/>
      <c r="F50" s="106"/>
      <c r="G50" s="85"/>
      <c r="H50" s="106"/>
      <c r="I50" s="106"/>
      <c r="J50" s="164"/>
      <c r="K50" s="106"/>
      <c r="L50" s="106"/>
      <c r="M50" s="165"/>
      <c r="N50" s="163"/>
      <c r="O50" s="163"/>
      <c r="P50" s="165"/>
      <c r="Q50" s="69"/>
    </row>
    <row r="51" spans="1:17" ht="15.95" customHeight="1">
      <c r="A51" s="69"/>
      <c r="B51" s="160"/>
      <c r="C51" s="156"/>
      <c r="D51" s="156"/>
      <c r="E51" s="156"/>
      <c r="F51" s="156"/>
      <c r="G51" s="161"/>
      <c r="H51" s="156"/>
      <c r="I51" s="156"/>
      <c r="J51" s="146" t="s">
        <v>181</v>
      </c>
      <c r="K51" s="156"/>
      <c r="L51" s="156"/>
      <c r="M51" s="112">
        <f>M46/(L5+L6+(L7*Inputs!S13/0.85)/2000)</f>
        <v>62.264736992599246</v>
      </c>
      <c r="N51" s="106"/>
      <c r="O51" s="106"/>
      <c r="P51" s="112">
        <f>P46/(O5+O6+O7*(Inputs!S13/0.85)/2000)</f>
        <v>67.56318574770728</v>
      </c>
      <c r="Q51" s="69"/>
    </row>
    <row r="52" spans="1:17" ht="15.95" customHeight="1">
      <c r="A52" s="69"/>
      <c r="B52" s="147"/>
      <c r="C52" s="147"/>
      <c r="D52" s="147"/>
      <c r="E52" s="147"/>
      <c r="F52" s="147"/>
      <c r="G52" s="147"/>
      <c r="H52" s="147"/>
      <c r="I52" s="147"/>
      <c r="J52" s="148" t="s">
        <v>183</v>
      </c>
      <c r="K52" s="147"/>
      <c r="L52" s="147"/>
      <c r="M52" s="149">
        <f>M49/(L5+L6+L7*(Inputs!S13/0.85)/2000)</f>
        <v>34.184242599237493</v>
      </c>
      <c r="N52" s="147"/>
      <c r="O52" s="147"/>
      <c r="P52" s="149">
        <f>P49/(O5+O6+O7*(Inputs!S13/0.85)/2000)</f>
        <v>33.609563644020213</v>
      </c>
    </row>
    <row r="53" spans="1:17" ht="15.95" customHeight="1">
      <c r="A53" s="69"/>
      <c r="B53" s="150" t="s">
        <v>78</v>
      </c>
      <c r="C53" s="69"/>
      <c r="D53" s="69"/>
      <c r="E53" s="69"/>
      <c r="F53" s="69"/>
      <c r="G53" s="69"/>
      <c r="H53" s="69"/>
      <c r="I53" s="69"/>
      <c r="J53" s="69"/>
      <c r="K53" s="69"/>
      <c r="L53" s="69"/>
      <c r="M53" s="69"/>
      <c r="N53" s="69"/>
      <c r="O53" s="69"/>
      <c r="P53" s="69"/>
      <c r="Q53" s="69"/>
    </row>
    <row r="54" spans="1:17" ht="15.95" customHeight="1">
      <c r="A54" s="69"/>
      <c r="B54" s="62" t="s">
        <v>180</v>
      </c>
      <c r="C54" s="69"/>
      <c r="D54" s="69"/>
      <c r="E54" s="69"/>
      <c r="F54" s="69"/>
      <c r="G54" s="69"/>
      <c r="H54" s="69"/>
      <c r="I54" s="69"/>
      <c r="J54" s="69"/>
      <c r="K54" s="69"/>
      <c r="L54" s="69"/>
      <c r="M54" s="69"/>
      <c r="N54" s="69"/>
      <c r="O54" s="69"/>
      <c r="P54" s="69"/>
      <c r="Q54" s="69"/>
    </row>
    <row r="55" spans="1:17" ht="15.95" customHeight="1">
      <c r="A55" s="69"/>
      <c r="B55" s="69" t="s">
        <v>119</v>
      </c>
      <c r="C55" s="69"/>
      <c r="D55" s="69"/>
      <c r="E55" s="69"/>
      <c r="F55" s="69"/>
      <c r="G55" s="69"/>
      <c r="H55" s="69"/>
      <c r="I55" s="69"/>
      <c r="J55" s="69"/>
      <c r="K55" s="69"/>
      <c r="L55" s="69"/>
      <c r="M55" s="69"/>
      <c r="N55" s="69"/>
      <c r="O55" s="69"/>
      <c r="P55" s="69"/>
      <c r="Q55" s="69"/>
    </row>
    <row r="56" spans="1:17" ht="8.25" customHeight="1">
      <c r="A56" s="69"/>
      <c r="B56" s="69"/>
      <c r="C56" s="69"/>
      <c r="D56" s="69"/>
      <c r="E56" s="69"/>
      <c r="F56" s="69"/>
      <c r="G56" s="69"/>
      <c r="H56" s="69"/>
      <c r="I56" s="69"/>
      <c r="J56" s="69"/>
      <c r="K56" s="69"/>
      <c r="L56" s="69"/>
      <c r="M56" s="69"/>
      <c r="N56" s="69"/>
      <c r="O56" s="69"/>
      <c r="P56" s="69"/>
      <c r="Q56" s="69"/>
    </row>
    <row r="57" spans="1:17" ht="41.25" customHeight="1">
      <c r="A57" s="69"/>
      <c r="B57" s="200" t="s">
        <v>132</v>
      </c>
      <c r="C57" s="200"/>
      <c r="D57" s="200"/>
      <c r="E57" s="200"/>
      <c r="F57" s="200"/>
      <c r="G57" s="200"/>
      <c r="H57" s="200"/>
      <c r="I57" s="200"/>
      <c r="J57" s="200"/>
      <c r="K57" s="200"/>
      <c r="L57" s="200"/>
      <c r="M57" s="200"/>
      <c r="N57" s="200"/>
      <c r="O57" s="200"/>
      <c r="P57" s="200"/>
      <c r="Q57" s="69"/>
    </row>
    <row r="58" spans="1:17" ht="39.75" customHeight="1">
      <c r="A58" s="69"/>
      <c r="B58" s="200" t="s">
        <v>135</v>
      </c>
      <c r="C58" s="200"/>
      <c r="D58" s="200"/>
      <c r="E58" s="200"/>
      <c r="F58" s="200"/>
      <c r="G58" s="200"/>
      <c r="H58" s="200"/>
      <c r="I58" s="200"/>
      <c r="J58" s="200"/>
      <c r="K58" s="200"/>
      <c r="L58" s="200"/>
      <c r="M58" s="200"/>
      <c r="N58" s="200"/>
      <c r="O58" s="200"/>
      <c r="P58" s="200"/>
      <c r="Q58" s="69"/>
    </row>
    <row r="59" spans="1:17" ht="28.5" customHeight="1">
      <c r="A59" s="69"/>
      <c r="B59" s="200" t="s">
        <v>136</v>
      </c>
      <c r="C59" s="200"/>
      <c r="D59" s="200"/>
      <c r="E59" s="200"/>
      <c r="F59" s="200"/>
      <c r="G59" s="200"/>
      <c r="H59" s="200"/>
      <c r="I59" s="200"/>
      <c r="J59" s="200"/>
      <c r="K59" s="200"/>
      <c r="L59" s="200"/>
      <c r="M59" s="200"/>
      <c r="N59" s="200"/>
      <c r="O59" s="200"/>
      <c r="P59" s="200"/>
      <c r="Q59" s="69"/>
    </row>
    <row r="60" spans="1:17" ht="42" customHeight="1">
      <c r="A60" s="69"/>
      <c r="B60" s="200" t="s">
        <v>137</v>
      </c>
      <c r="C60" s="200"/>
      <c r="D60" s="200"/>
      <c r="E60" s="200"/>
      <c r="F60" s="200"/>
      <c r="G60" s="200"/>
      <c r="H60" s="200"/>
      <c r="I60" s="200"/>
      <c r="J60" s="200"/>
      <c r="K60" s="200"/>
      <c r="L60" s="200"/>
      <c r="M60" s="200"/>
      <c r="N60" s="200"/>
      <c r="O60" s="200"/>
      <c r="P60" s="200"/>
      <c r="Q60" s="69"/>
    </row>
    <row r="61" spans="1:17" s="8" customFormat="1" ht="15.95" hidden="1" customHeight="1">
      <c r="A61" s="103"/>
      <c r="B61" s="69"/>
      <c r="C61" s="69"/>
      <c r="D61" s="69"/>
      <c r="E61" s="69"/>
      <c r="F61" s="69"/>
      <c r="G61" s="69"/>
      <c r="H61" s="69"/>
      <c r="I61" s="69"/>
      <c r="J61" s="69"/>
      <c r="K61" s="69"/>
      <c r="L61" s="69"/>
      <c r="M61" s="69"/>
      <c r="N61" s="69"/>
      <c r="O61" s="69"/>
      <c r="P61" s="69"/>
      <c r="Q61" s="69"/>
    </row>
    <row r="62" spans="1:17" hidden="1">
      <c r="A62" s="69"/>
      <c r="B62" s="69"/>
      <c r="C62" s="69"/>
      <c r="D62" s="69"/>
      <c r="E62" s="69"/>
      <c r="F62" s="69"/>
      <c r="G62" s="69"/>
      <c r="H62" s="69"/>
      <c r="I62" s="69"/>
      <c r="J62" s="69"/>
      <c r="K62" s="69"/>
      <c r="L62" s="69"/>
      <c r="M62" s="69"/>
      <c r="N62" s="69"/>
      <c r="O62" s="69"/>
      <c r="P62" s="69"/>
      <c r="Q62" s="69"/>
    </row>
    <row r="63" spans="1:17" hidden="1">
      <c r="A63" s="69"/>
      <c r="B63" s="104"/>
      <c r="C63" s="104"/>
      <c r="D63" s="104"/>
      <c r="E63" s="104"/>
      <c r="F63" s="104"/>
      <c r="G63" s="74"/>
      <c r="H63" s="69"/>
      <c r="I63" s="69"/>
      <c r="J63" s="69"/>
      <c r="K63" s="69"/>
      <c r="L63" s="69"/>
      <c r="M63" s="69"/>
      <c r="N63" s="69"/>
      <c r="O63" s="69"/>
      <c r="P63" s="69"/>
      <c r="Q63" s="69"/>
    </row>
    <row r="64" spans="1:17" hidden="1">
      <c r="A64" s="69"/>
      <c r="B64" s="104"/>
      <c r="C64" s="104"/>
      <c r="D64" s="104"/>
      <c r="E64" s="104"/>
      <c r="F64" s="104"/>
      <c r="G64" s="104"/>
      <c r="H64" s="69"/>
      <c r="I64" s="69"/>
      <c r="J64" s="69"/>
      <c r="K64" s="69"/>
      <c r="L64" s="69"/>
      <c r="M64" s="69"/>
      <c r="N64" s="69"/>
      <c r="O64" s="69"/>
      <c r="P64" s="69"/>
      <c r="Q64" s="69"/>
    </row>
    <row r="65" spans="1:17" hidden="1">
      <c r="A65" s="69"/>
      <c r="B65" s="104"/>
      <c r="C65" s="104"/>
      <c r="D65" s="104"/>
      <c r="E65" s="104"/>
      <c r="F65" s="104"/>
      <c r="G65" s="104"/>
      <c r="H65" s="69"/>
      <c r="I65" s="69"/>
      <c r="J65" s="69"/>
      <c r="K65" s="69"/>
      <c r="L65" s="69"/>
      <c r="M65" s="69"/>
      <c r="N65" s="69"/>
      <c r="O65" s="69"/>
      <c r="P65" s="69"/>
      <c r="Q65" s="69"/>
    </row>
    <row r="66" spans="1:17" hidden="1">
      <c r="A66" s="69"/>
      <c r="B66" s="104"/>
      <c r="C66" s="105"/>
      <c r="D66" s="104"/>
      <c r="E66" s="104"/>
      <c r="F66" s="74"/>
      <c r="G66" s="104"/>
      <c r="H66" s="69"/>
      <c r="I66" s="69"/>
      <c r="J66" s="69"/>
      <c r="K66" s="69"/>
      <c r="L66" s="69"/>
      <c r="M66" s="69"/>
      <c r="N66" s="69"/>
      <c r="O66" s="69"/>
      <c r="P66" s="69"/>
      <c r="Q66" s="69"/>
    </row>
    <row r="67" spans="1:17" hidden="1">
      <c r="A67" s="69"/>
      <c r="B67" s="104"/>
      <c r="C67" s="105"/>
      <c r="D67" s="104"/>
      <c r="E67" s="104"/>
      <c r="F67" s="74"/>
      <c r="G67" s="74"/>
      <c r="H67" s="69"/>
      <c r="I67" s="69"/>
      <c r="J67" s="69"/>
      <c r="K67" s="69"/>
      <c r="L67" s="69"/>
      <c r="M67" s="69"/>
      <c r="N67" s="69"/>
      <c r="O67" s="69"/>
      <c r="P67" s="69"/>
      <c r="Q67" s="69"/>
    </row>
    <row r="68" spans="1:17" hidden="1">
      <c r="A68" s="69"/>
      <c r="B68" s="69"/>
      <c r="C68" s="69"/>
      <c r="D68" s="69"/>
      <c r="E68" s="69"/>
      <c r="F68" s="69"/>
      <c r="G68" s="74"/>
      <c r="H68" s="69"/>
      <c r="I68" s="69"/>
      <c r="J68" s="69"/>
      <c r="K68" s="69"/>
      <c r="L68" s="69"/>
      <c r="M68" s="69"/>
      <c r="N68" s="69"/>
      <c r="O68" s="69"/>
      <c r="P68" s="69"/>
      <c r="Q68" s="69"/>
    </row>
    <row r="69" spans="1:17" hidden="1">
      <c r="A69" s="69"/>
      <c r="B69" s="69"/>
      <c r="C69" s="69"/>
      <c r="D69" s="69"/>
      <c r="E69" s="69"/>
      <c r="F69" s="69"/>
      <c r="G69" s="69"/>
      <c r="H69" s="69"/>
      <c r="I69" s="69"/>
      <c r="J69" s="69"/>
      <c r="K69" s="69"/>
      <c r="L69" s="69"/>
      <c r="M69" s="69"/>
      <c r="N69" s="69"/>
      <c r="O69" s="69"/>
      <c r="P69" s="69"/>
      <c r="Q69" s="69"/>
    </row>
    <row r="70" spans="1:17" hidden="1">
      <c r="A70" s="69"/>
      <c r="B70" s="69"/>
      <c r="C70" s="69"/>
      <c r="D70" s="69"/>
      <c r="E70" s="69"/>
      <c r="F70" s="69"/>
      <c r="G70" s="69"/>
      <c r="H70" s="69"/>
      <c r="I70" s="69"/>
      <c r="J70" s="69"/>
      <c r="K70" s="69"/>
      <c r="L70" s="69"/>
      <c r="M70" s="69"/>
      <c r="N70" s="69"/>
      <c r="O70" s="69"/>
      <c r="P70" s="69"/>
      <c r="Q70" s="69"/>
    </row>
    <row r="92" spans="8:17" hidden="1">
      <c r="H92" s="8"/>
      <c r="I92" s="8"/>
      <c r="J92" s="8"/>
      <c r="K92" s="8"/>
      <c r="L92" s="8"/>
      <c r="M92" s="8"/>
      <c r="N92" s="8"/>
      <c r="O92" s="8"/>
      <c r="P92" s="8"/>
      <c r="Q92" s="8"/>
    </row>
  </sheetData>
  <sheetProtection sheet="1" objects="1" scenarios="1"/>
  <protectedRanges>
    <protectedRange algorithmName="SHA-512" hashValue="Co0C943VTtD4jxpYDwQSNm2Ts2V8Ycv9bpdIrOIPXRttIde1epco9obKYsoIyUtkJEYmjSSj4grp2j4J/Fd3pA==" saltValue="Gm9kBZQ3L+tAQ0NUvRpR+g==" spinCount="100000" sqref="O5:O7 O24:O26 O18 L24:L26 O28:O30 O21:O22" name="Year 4"/>
    <protectedRange algorithmName="SHA-512" hashValue="yMEijDzF6udNrFFfTL4OkVY686uomCymqv3DMjBN2ulPhs3D7CCWUs7goMGUCXMg3GiLRuy+AkIrnNardCL8wA==" saltValue="5ZkwvHhchgdr5n2FQJWBEA==" spinCount="100000" sqref="L5:L7 L28:L30 L18 L21:L22" name="Year 3"/>
    <protectedRange algorithmName="SHA-512" hashValue="lJQ1fTD4Q004j1ICkYdbdq9+gDPGo05MdIMRFZvA10mrdOdLorvUCZ94T0dVMUmATsWyI6r6xHWm5Ju5iZ/E9w==" saltValue="FzUU8xDC3oqEXyHxm+qKng==" spinCount="100000" sqref="I5:I7 I28:I30 I18:I22 I24:I26" name="Year 2"/>
    <protectedRange algorithmName="SHA-512" hashValue="tB7os3uymNmRWrw2Zp9bBs8FfBTWS1ypsCBmNgzB6WNzQsjE3AcqPj2RGXzOoGnhYttavSwMiUIwiEbcyF8yzw==" saltValue="VhIhAO7qVykFl0IYTHtqBg==" spinCount="100000" sqref="D36:E36 G35 B12:B16 D28:F31 B24:B26 D18:F22 D5:F7 I33:I34 L33:L34 O33:O34 J35 M35 P35 J40:J42 M40:M42 P40:P42 G40:G43 D33:F34 D24:F26 I31 L31 O31 D12:F16" name="Year 1"/>
    <protectedRange algorithmName="SHA-512" hashValue="yMEijDzF6udNrFFfTL4OkVY686uomCymqv3DMjBN2ulPhs3D7CCWUs7goMGUCXMg3GiLRuy+AkIrnNardCL8wA==" saltValue="5ZkwvHhchgdr5n2FQJWBEA==" spinCount="100000" sqref="L19:L20 O19:O20" name="Year 3_1"/>
  </protectedRanges>
  <mergeCells count="10">
    <mergeCell ref="B57:P57"/>
    <mergeCell ref="B58:P58"/>
    <mergeCell ref="B59:P59"/>
    <mergeCell ref="B60:P60"/>
    <mergeCell ref="B1:P1"/>
    <mergeCell ref="F3:G3"/>
    <mergeCell ref="I3:J3"/>
    <mergeCell ref="L3:M3"/>
    <mergeCell ref="O3:P3"/>
    <mergeCell ref="B2:C2"/>
  </mergeCells>
  <pageMargins left="0.25" right="0.25" top="0.25" bottom="0.25" header="0.3" footer="0.3"/>
  <pageSetup scale="7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391A508-7955-4E2C-9E70-C15E5A14357B}">
          <x14:formula1>
            <xm:f>Inputs!$C$6:$C$12</xm:f>
          </x14:formula1>
          <xm:sqref>B12:B16</xm:sqref>
        </x14:dataValidation>
        <x14:dataValidation type="list" allowBlank="1" showInputMessage="1" showErrorMessage="1" xr:uid="{08A9FE09-85D9-48D5-9A2F-3056EB520D40}">
          <x14:formula1>
            <xm:f>Inputs!$C$18:$C$20</xm:f>
          </x14:formula1>
          <xm:sqref>B24:B26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1" ma:contentTypeDescription="Create a new document." ma:contentTypeScope="" ma:versionID="d40ddeb8c9f1a288ffe334693a6f69ae">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3b654d10c8172c95283ce976847cab81"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9f608c11-4ccd-421c-a88d-29e29a7a365f" xsi:nil="true"/>
    <lcf76f155ced4ddcb4097134ff3c332f xmlns="9f608c11-4ccd-421c-a88d-29e29a7a365f">
      <Terms xmlns="http://schemas.microsoft.com/office/infopath/2007/PartnerControls"/>
    </lcf76f155ced4ddcb4097134ff3c332f>
    <TaxCatchAll xmlns="7bd0c97a-79aa-4cc6-bd7d-1cd468b1e455" xsi:nil="true"/>
    <last_x0020_update xmlns="9f608c11-4ccd-421c-a88d-29e29a7a36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F02640-D344-48C2-B365-D18B338AC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08c11-4ccd-421c-a88d-29e29a7a365f"/>
    <ds:schemaRef ds:uri="7bd0c97a-79aa-4cc6-bd7d-1cd468b1e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5E1FBE-2766-4798-B678-E3FFD705EBF8}">
  <ds:schemaRefs>
    <ds:schemaRef ds:uri="http://schemas.microsoft.com/office/2006/metadata/properties"/>
    <ds:schemaRef ds:uri="http://schemas.microsoft.com/office/infopath/2007/PartnerControls"/>
    <ds:schemaRef ds:uri="9f608c11-4ccd-421c-a88d-29e29a7a365f"/>
    <ds:schemaRef ds:uri="7bd0c97a-79aa-4cc6-bd7d-1cd468b1e455"/>
  </ds:schemaRefs>
</ds:datastoreItem>
</file>

<file path=customXml/itemProps3.xml><?xml version="1.0" encoding="utf-8"?>
<ds:datastoreItem xmlns:ds="http://schemas.openxmlformats.org/officeDocument/2006/customXml" ds:itemID="{E4650D26-0BD5-49AE-A665-7C37AAB27C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Introduction</vt:lpstr>
      <vt:lpstr>Inputs</vt:lpstr>
      <vt:lpstr>1. NWSG, no forbs, dormant</vt:lpstr>
      <vt:lpstr>2. NWSG, no forbs, cover crop</vt:lpstr>
      <vt:lpstr>3. NWSG, forbs, dormant</vt:lpstr>
      <vt:lpstr>4. NWSG, forbs, cover crop</vt:lpstr>
      <vt:lpstr>5. E. gamagrass, dormant seeded</vt:lpstr>
      <vt:lpstr>'1. NWSG, no forbs, dormant'!Print_Area</vt:lpstr>
      <vt:lpstr>'2. NWSG, no forbs, cover crop'!Print_Area</vt:lpstr>
      <vt:lpstr>'3. NWSG, forbs, dormant'!Print_Area</vt:lpstr>
      <vt:lpstr>'4. NWSG, forbs, cover crop'!Print_Area</vt:lpstr>
      <vt:lpstr>'5. E. gamagrass, dormant seeded'!Print_Area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Kientzy, Drew (MU-Student)</dc:creator>
  <cp:keywords/>
  <dc:description/>
  <cp:lastModifiedBy>Milhollin, Ryan</cp:lastModifiedBy>
  <cp:revision/>
  <cp:lastPrinted>2025-09-30T17:06:00Z</cp:lastPrinted>
  <dcterms:created xsi:type="dcterms:W3CDTF">2021-09-01T21:05:50Z</dcterms:created>
  <dcterms:modified xsi:type="dcterms:W3CDTF">2025-11-06T18:26:33Z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ies>
</file>