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oop CE Fiscal\Carol\County Funding Guidelines\17 County Funding Guidelines\"/>
    </mc:Choice>
  </mc:AlternateContent>
  <bookViews>
    <workbookView xWindow="360" yWindow="225" windowWidth="11055" windowHeight="6300" firstSheet="1" activeTab="1"/>
  </bookViews>
  <sheets>
    <sheet name="Council Funding Guide 13" sheetId="2" state="hidden" r:id="rId1"/>
    <sheet name="Council Funding Guide 17" sheetId="3" r:id="rId2"/>
  </sheets>
  <definedNames>
    <definedName name="Print_Area_MI" localSheetId="0">'Council Funding Guide 13'!$C$1:$U$59</definedName>
    <definedName name="Print_Area_MI" localSheetId="1">'Council Funding Guide 17'!$C$1:$U$59</definedName>
  </definedNames>
  <calcPr calcId="162913"/>
</workbook>
</file>

<file path=xl/calcChain.xml><?xml version="1.0" encoding="utf-8"?>
<calcChain xmlns="http://schemas.openxmlformats.org/spreadsheetml/2006/main">
  <c r="N45" i="3" l="1"/>
  <c r="N44" i="3"/>
  <c r="E45" i="3"/>
  <c r="E44" i="3"/>
  <c r="E15" i="3" l="1"/>
  <c r="E49" i="3" l="1"/>
  <c r="I15" i="3" l="1"/>
  <c r="Z17" i="3"/>
  <c r="W15" i="3"/>
  <c r="E53" i="3"/>
  <c r="E52" i="3"/>
  <c r="E51" i="3"/>
  <c r="Z35" i="3"/>
  <c r="AA35" i="3" s="1"/>
  <c r="W35" i="3"/>
  <c r="X35" i="3" s="1"/>
  <c r="T35" i="3"/>
  <c r="U35" i="3" s="1"/>
  <c r="Q35" i="3"/>
  <c r="R35" i="3" s="1"/>
  <c r="N35" i="3"/>
  <c r="O35" i="3" s="1"/>
  <c r="K35" i="3"/>
  <c r="L35" i="3" s="1"/>
  <c r="H35" i="3"/>
  <c r="I35" i="3" s="1"/>
  <c r="E35" i="3"/>
  <c r="F35" i="3" s="1"/>
  <c r="AA32" i="3"/>
  <c r="Z32" i="3"/>
  <c r="X32" i="3"/>
  <c r="W32" i="3"/>
  <c r="U32" i="3"/>
  <c r="T32" i="3"/>
  <c r="R32" i="3"/>
  <c r="Q32" i="3"/>
  <c r="O32" i="3"/>
  <c r="N32" i="3"/>
  <c r="L32" i="3"/>
  <c r="K32" i="3"/>
  <c r="I32" i="3"/>
  <c r="H32" i="3"/>
  <c r="F32" i="3"/>
  <c r="E32" i="3"/>
  <c r="Z30" i="3"/>
  <c r="AA30" i="3" s="1"/>
  <c r="X30" i="3"/>
  <c r="W30" i="3"/>
  <c r="T30" i="3"/>
  <c r="U30" i="3" s="1"/>
  <c r="R30" i="3"/>
  <c r="Q30" i="3"/>
  <c r="N30" i="3"/>
  <c r="O30" i="3" s="1"/>
  <c r="L30" i="3"/>
  <c r="K30" i="3"/>
  <c r="H30" i="3"/>
  <c r="I30" i="3" s="1"/>
  <c r="F30" i="3"/>
  <c r="E30" i="3"/>
  <c r="AA27" i="3"/>
  <c r="Z27" i="3"/>
  <c r="X27" i="3"/>
  <c r="W27" i="3"/>
  <c r="U27" i="3"/>
  <c r="T27" i="3"/>
  <c r="R27" i="3"/>
  <c r="Q27" i="3"/>
  <c r="O27" i="3"/>
  <c r="N27" i="3"/>
  <c r="L27" i="3"/>
  <c r="K27" i="3"/>
  <c r="I27" i="3"/>
  <c r="H27" i="3"/>
  <c r="F27" i="3"/>
  <c r="E27" i="3"/>
  <c r="U24" i="3"/>
  <c r="X24" i="3" s="1"/>
  <c r="AA24" i="3" s="1"/>
  <c r="T24" i="3"/>
  <c r="W24" i="3" s="1"/>
  <c r="Z24" i="3" s="1"/>
  <c r="R24" i="3"/>
  <c r="Q24" i="3"/>
  <c r="O24" i="3"/>
  <c r="N24" i="3"/>
  <c r="L24" i="3"/>
  <c r="K24" i="3"/>
  <c r="I24" i="3"/>
  <c r="H24" i="3"/>
  <c r="F24" i="3"/>
  <c r="E24" i="3"/>
  <c r="AA22" i="3"/>
  <c r="Z22" i="3"/>
  <c r="X22" i="3"/>
  <c r="W22" i="3"/>
  <c r="U22" i="3"/>
  <c r="T22" i="3"/>
  <c r="R22" i="3"/>
  <c r="Q22" i="3"/>
  <c r="O22" i="3"/>
  <c r="N22" i="3"/>
  <c r="L22" i="3"/>
  <c r="K22" i="3"/>
  <c r="I22" i="3"/>
  <c r="H22" i="3"/>
  <c r="F22" i="3"/>
  <c r="E22" i="3"/>
  <c r="AA17" i="3"/>
  <c r="W17" i="3"/>
  <c r="Q17" i="3"/>
  <c r="O17" i="3"/>
  <c r="K17" i="3"/>
  <c r="Q15" i="3"/>
  <c r="O15" i="3"/>
  <c r="AA12" i="3"/>
  <c r="Z12" i="3"/>
  <c r="X12" i="3"/>
  <c r="W12" i="3"/>
  <c r="U12" i="3"/>
  <c r="T12" i="3"/>
  <c r="R12" i="3"/>
  <c r="Q12" i="3"/>
  <c r="O12" i="3"/>
  <c r="N12" i="3"/>
  <c r="L12" i="3"/>
  <c r="K12" i="3"/>
  <c r="I12" i="3"/>
  <c r="I16" i="3" s="1"/>
  <c r="H12" i="3"/>
  <c r="H16" i="3" s="1"/>
  <c r="F12" i="3"/>
  <c r="F16" i="3" s="1"/>
  <c r="E12" i="3"/>
  <c r="E16" i="3" s="1"/>
  <c r="X17" i="3" l="1"/>
  <c r="I17" i="3"/>
  <c r="I18" i="3" s="1"/>
  <c r="I20" i="3" s="1"/>
  <c r="I40" i="3" s="1"/>
  <c r="AA15" i="3"/>
  <c r="AA18" i="3" s="1"/>
  <c r="AA20" i="3" s="1"/>
  <c r="AA40" i="3" s="1"/>
  <c r="U17" i="3"/>
  <c r="U15" i="3"/>
  <c r="E17" i="3"/>
  <c r="K15" i="3"/>
  <c r="F17" i="3"/>
  <c r="F15" i="3"/>
  <c r="L15" i="3"/>
  <c r="R15" i="3"/>
  <c r="X15" i="3"/>
  <c r="L17" i="3"/>
  <c r="R17" i="3"/>
  <c r="H17" i="3"/>
  <c r="H15" i="3"/>
  <c r="N15" i="3"/>
  <c r="T15" i="3"/>
  <c r="Z15" i="3"/>
  <c r="Z18" i="3" s="1"/>
  <c r="Z20" i="3" s="1"/>
  <c r="Z40" i="3" s="1"/>
  <c r="N17" i="3"/>
  <c r="T17" i="3"/>
  <c r="O18" i="3"/>
  <c r="O20" i="3" s="1"/>
  <c r="O40" i="3" s="1"/>
  <c r="K18" i="3"/>
  <c r="K20" i="3" s="1"/>
  <c r="K40" i="3" s="1"/>
  <c r="Q18" i="3"/>
  <c r="Q20" i="3" s="1"/>
  <c r="Q40" i="3" s="1"/>
  <c r="W18" i="3"/>
  <c r="W20" i="3" s="1"/>
  <c r="W40" i="3" s="1"/>
  <c r="N45" i="2"/>
  <c r="X15" i="2" s="1"/>
  <c r="N44" i="2"/>
  <c r="Z17" i="2" s="1"/>
  <c r="E45" i="2"/>
  <c r="E44" i="2"/>
  <c r="E15" i="2" s="1"/>
  <c r="Z30" i="2"/>
  <c r="AA30" i="2" s="1"/>
  <c r="W30" i="2"/>
  <c r="X30" i="2" s="1"/>
  <c r="T30" i="2"/>
  <c r="U30" i="2" s="1"/>
  <c r="Q30" i="2"/>
  <c r="R30" i="2" s="1"/>
  <c r="N30" i="2"/>
  <c r="O30" i="2" s="1"/>
  <c r="K30" i="2"/>
  <c r="L30" i="2" s="1"/>
  <c r="H30" i="2"/>
  <c r="I30" i="2" s="1"/>
  <c r="E30" i="2"/>
  <c r="F30" i="2" s="1"/>
  <c r="Z35" i="2"/>
  <c r="AA35" i="2" s="1"/>
  <c r="W35" i="2"/>
  <c r="X35" i="2" s="1"/>
  <c r="T35" i="2"/>
  <c r="U35" i="2" s="1"/>
  <c r="Q35" i="2"/>
  <c r="R35" i="2" s="1"/>
  <c r="N35" i="2"/>
  <c r="O35" i="2" s="1"/>
  <c r="K35" i="2"/>
  <c r="L35" i="2" s="1"/>
  <c r="H35" i="2"/>
  <c r="I35" i="2" s="1"/>
  <c r="E35" i="2"/>
  <c r="F35" i="2" s="1"/>
  <c r="AA22" i="2"/>
  <c r="Z22" i="2"/>
  <c r="X22" i="2"/>
  <c r="W22" i="2"/>
  <c r="U22" i="2"/>
  <c r="T22" i="2"/>
  <c r="R22" i="2"/>
  <c r="Q22" i="2"/>
  <c r="O22" i="2"/>
  <c r="N22" i="2"/>
  <c r="L22" i="2"/>
  <c r="K22" i="2"/>
  <c r="I22" i="2"/>
  <c r="H22" i="2"/>
  <c r="F22" i="2"/>
  <c r="E22" i="2"/>
  <c r="E49" i="2"/>
  <c r="Z15" i="2"/>
  <c r="X17" i="2"/>
  <c r="W15" i="2"/>
  <c r="T15" i="2"/>
  <c r="Q15" i="2"/>
  <c r="O17" i="2"/>
  <c r="N15" i="2"/>
  <c r="L17" i="2"/>
  <c r="K15" i="2"/>
  <c r="F15" i="2"/>
  <c r="E12" i="2"/>
  <c r="E16" i="2" s="1"/>
  <c r="E17" i="2" s="1"/>
  <c r="E18" i="2" s="1"/>
  <c r="E20" i="2" s="1"/>
  <c r="E40" i="2" s="1"/>
  <c r="AA12" i="2"/>
  <c r="Z12" i="2"/>
  <c r="X12" i="2"/>
  <c r="W12" i="2"/>
  <c r="U12" i="2"/>
  <c r="T12" i="2"/>
  <c r="R12" i="2"/>
  <c r="Q12" i="2"/>
  <c r="O12" i="2"/>
  <c r="N12" i="2"/>
  <c r="L12" i="2"/>
  <c r="K12" i="2"/>
  <c r="I12" i="2"/>
  <c r="I16" i="2"/>
  <c r="I17" i="2" s="1"/>
  <c r="H12" i="2"/>
  <c r="F12" i="2"/>
  <c r="F16" i="2"/>
  <c r="F17" i="2" s="1"/>
  <c r="H16" i="2"/>
  <c r="E24" i="2"/>
  <c r="F24" i="2"/>
  <c r="H24" i="2"/>
  <c r="I24" i="2"/>
  <c r="K24" i="2"/>
  <c r="L24" i="2"/>
  <c r="N24" i="2"/>
  <c r="O24" i="2"/>
  <c r="Q24" i="2"/>
  <c r="R24" i="2"/>
  <c r="T24" i="2"/>
  <c r="W24" i="2" s="1"/>
  <c r="Z24" i="2" s="1"/>
  <c r="U24" i="2"/>
  <c r="X24" i="2"/>
  <c r="AA24" i="2" s="1"/>
  <c r="E27" i="2"/>
  <c r="F27" i="2"/>
  <c r="H27" i="2"/>
  <c r="I27" i="2"/>
  <c r="K27" i="2"/>
  <c r="L27" i="2"/>
  <c r="N27" i="2"/>
  <c r="O27" i="2"/>
  <c r="Q27" i="2"/>
  <c r="R27" i="2"/>
  <c r="T27" i="2"/>
  <c r="U27" i="2"/>
  <c r="W27" i="2"/>
  <c r="X27" i="2"/>
  <c r="Z27" i="2"/>
  <c r="AA27" i="2"/>
  <c r="E32" i="2"/>
  <c r="F32" i="2"/>
  <c r="H32" i="2"/>
  <c r="I32" i="2"/>
  <c r="K32" i="2"/>
  <c r="L32" i="2"/>
  <c r="N32" i="2"/>
  <c r="O32" i="2"/>
  <c r="Q32" i="2"/>
  <c r="R32" i="2"/>
  <c r="T32" i="2"/>
  <c r="U32" i="2"/>
  <c r="W32" i="2"/>
  <c r="X32" i="2"/>
  <c r="Z32" i="2"/>
  <c r="AA32" i="2"/>
  <c r="E51" i="2"/>
  <c r="E52" i="2"/>
  <c r="W17" i="2" l="1"/>
  <c r="T17" i="2"/>
  <c r="H17" i="2"/>
  <c r="H18" i="2" s="1"/>
  <c r="H20" i="2" s="1"/>
  <c r="H40" i="2" s="1"/>
  <c r="I15" i="2"/>
  <c r="L15" i="2"/>
  <c r="L18" i="2" s="1"/>
  <c r="L20" i="2" s="1"/>
  <c r="L40" i="2" s="1"/>
  <c r="O15" i="2"/>
  <c r="R17" i="2"/>
  <c r="R18" i="2" s="1"/>
  <c r="R20" i="2" s="1"/>
  <c r="R40" i="2" s="1"/>
  <c r="U17" i="2"/>
  <c r="AA17" i="2"/>
  <c r="H15" i="2"/>
  <c r="O18" i="2"/>
  <c r="O20" i="2" s="1"/>
  <c r="O40" i="2" s="1"/>
  <c r="E53" i="2"/>
  <c r="K17" i="2"/>
  <c r="N17" i="2"/>
  <c r="Q17" i="2"/>
  <c r="Q18" i="2" s="1"/>
  <c r="Q20" i="2" s="1"/>
  <c r="Q40" i="2" s="1"/>
  <c r="R15" i="2"/>
  <c r="U15" i="2"/>
  <c r="U18" i="3"/>
  <c r="U20" i="3" s="1"/>
  <c r="U40" i="3" s="1"/>
  <c r="X18" i="3"/>
  <c r="X20" i="3" s="1"/>
  <c r="X40" i="3" s="1"/>
  <c r="E18" i="3"/>
  <c r="E20" i="3" s="1"/>
  <c r="E40" i="3" s="1"/>
  <c r="L18" i="3"/>
  <c r="L20" i="3" s="1"/>
  <c r="L40" i="3" s="1"/>
  <c r="T18" i="3"/>
  <c r="T20" i="3" s="1"/>
  <c r="T40" i="3" s="1"/>
  <c r="R18" i="3"/>
  <c r="R20" i="3" s="1"/>
  <c r="R40" i="3" s="1"/>
  <c r="N18" i="3"/>
  <c r="N20" i="3" s="1"/>
  <c r="N40" i="3" s="1"/>
  <c r="F18" i="3"/>
  <c r="F20" i="3" s="1"/>
  <c r="F40" i="3" s="1"/>
  <c r="H18" i="3"/>
  <c r="H20" i="3" s="1"/>
  <c r="H40" i="3" s="1"/>
  <c r="AA18" i="2"/>
  <c r="AA20" i="2" s="1"/>
  <c r="AA40" i="2" s="1"/>
  <c r="X18" i="2"/>
  <c r="X20" i="2" s="1"/>
  <c r="X40" i="2" s="1"/>
  <c r="AA15" i="2"/>
  <c r="I18" i="2"/>
  <c r="I20" i="2" s="1"/>
  <c r="I40" i="2" s="1"/>
  <c r="N18" i="2"/>
  <c r="N20" i="2" s="1"/>
  <c r="N40" i="2" s="1"/>
  <c r="F18" i="2"/>
  <c r="F20" i="2" s="1"/>
  <c r="F40" i="2" s="1"/>
  <c r="Z18" i="2"/>
  <c r="Z20" i="2" s="1"/>
  <c r="Z40" i="2" s="1"/>
  <c r="K18" i="2"/>
  <c r="K20" i="2" s="1"/>
  <c r="K40" i="2" s="1"/>
  <c r="T18" i="2"/>
  <c r="T20" i="2" s="1"/>
  <c r="T40" i="2" s="1"/>
  <c r="W18" i="2"/>
  <c r="W20" i="2" s="1"/>
  <c r="W40" i="2" s="1"/>
  <c r="U18" i="2" l="1"/>
  <c r="U20" i="2" s="1"/>
  <c r="U40" i="2" s="1"/>
</calcChain>
</file>

<file path=xl/sharedStrings.xml><?xml version="1.0" encoding="utf-8"?>
<sst xmlns="http://schemas.openxmlformats.org/spreadsheetml/2006/main" count="1035" uniqueCount="67">
  <si>
    <t>-</t>
  </si>
  <si>
    <t>NO. OF</t>
  </si>
  <si>
    <t>|</t>
  </si>
  <si>
    <t>SPECIALIST POSITIONS</t>
  </si>
  <si>
    <t xml:space="preserve">     1.0 FTE</t>
  </si>
  <si>
    <t xml:space="preserve">     2.0 FTE</t>
  </si>
  <si>
    <t xml:space="preserve">     3.0 FTE</t>
  </si>
  <si>
    <t xml:space="preserve">     4.0 FTE</t>
  </si>
  <si>
    <t xml:space="preserve">     5.0 FTE</t>
  </si>
  <si>
    <t xml:space="preserve">     6.0 FTE</t>
  </si>
  <si>
    <t>MINIMUM</t>
  </si>
  <si>
    <t>TARGET</t>
  </si>
  <si>
    <t>COST CATEGORY</t>
  </si>
  <si>
    <t>COMPENSATION</t>
  </si>
  <si>
    <t>TEMP. COMP.</t>
  </si>
  <si>
    <t>Total Comp. (4)</t>
  </si>
  <si>
    <t>(REPAIR &amp; REPLACE)</t>
  </si>
  <si>
    <t>COUNCIL OPER.</t>
  </si>
  <si>
    <t>(BOND,INS,ELECT)</t>
  </si>
  <si>
    <t>(1)</t>
  </si>
  <si>
    <t xml:space="preserve">      TOTAL</t>
  </si>
  <si>
    <t>=</t>
  </si>
  <si>
    <t>(1) ANY COSTS FOR "SPACE/UTILITIES" ARE IN ADDITION TO THESE STANDARD COSTS.</t>
  </si>
  <si>
    <t>/HR.</t>
  </si>
  <si>
    <t>(4) TOTAL COMPENSATION COSTS WILL VARY AMONG COUNTIES BASED ON ACTUAL SALARY RATES AND BENEFIT COSTS.</t>
  </si>
  <si>
    <t xml:space="preserve">       COUNTY EXTENSION COUNCIL FUNDING GUIDELINES</t>
  </si>
  <si>
    <t>TEMP. HELP # WEEKS</t>
  </si>
  <si>
    <t>SPACE / UTILITIES</t>
  </si>
  <si>
    <t>Travel</t>
  </si>
  <si>
    <t>Comm.</t>
  </si>
  <si>
    <t>Supp. /Mat.</t>
  </si>
  <si>
    <t>Equip. R&amp;R</t>
  </si>
  <si>
    <t>TOTAL</t>
  </si>
  <si>
    <t>DRAFT</t>
  </si>
  <si>
    <t>(5) Council costs for support of Educational assistants, Program Assistant, Associate or Educator positions should be added to each category.</t>
  </si>
  <si>
    <t xml:space="preserve">    Est. cost per fte</t>
  </si>
  <si>
    <t>TRAVEL (5)</t>
  </si>
  <si>
    <t>EQUIPMENT (5)</t>
  </si>
  <si>
    <t xml:space="preserve">     7.0 FTE</t>
  </si>
  <si>
    <t xml:space="preserve">     8.0 FTE</t>
  </si>
  <si>
    <t>(*2 and 6)</t>
  </si>
  <si>
    <t>(*3 and 7)</t>
  </si>
  <si>
    <t>QuickBooks</t>
  </si>
  <si>
    <t>Categories</t>
  </si>
  <si>
    <t>POSTAGE</t>
  </si>
  <si>
    <t>TELEPHONE (local and toll)</t>
  </si>
  <si>
    <t>SUPP. &amp; MATERIALS  (5)</t>
  </si>
  <si>
    <t>3700 &amp; 3800</t>
  </si>
  <si>
    <t>7300 &amp; 7700</t>
  </si>
  <si>
    <t>staff.  It is expected that the costs of employee benefits will continue to increase over time and to provide a reasonable environment for full time employees</t>
  </si>
  <si>
    <t>employers should be proactive in finding additional dollars to support benefits costs.</t>
  </si>
  <si>
    <t>OTHER CONTRACT SERVICES</t>
  </si>
  <si>
    <t>(connectivity)</t>
  </si>
  <si>
    <t>UNIVERSITY OF MISSOURI EXTENSION</t>
  </si>
  <si>
    <t>Admin and Support - FTE</t>
  </si>
  <si>
    <t>(2) Admin and Support Costs First position @</t>
  </si>
  <si>
    <t>(3) Admin and Support Costs First position @</t>
  </si>
  <si>
    <t>(7) Admin and Support costs second position@</t>
  </si>
  <si>
    <t>(6) Admin and Support costs second position @</t>
  </si>
  <si>
    <t>The size of the youth program in the County can have significant impact on the support required to carry out the program and should be taken into consideration when preparing the budget.</t>
  </si>
  <si>
    <t>First position FTE</t>
  </si>
  <si>
    <t>additional positions FTE</t>
  </si>
  <si>
    <t>SEC/RECPT/BKPER</t>
  </si>
  <si>
    <t>BENEFITS @ 14% (8)</t>
  </si>
  <si>
    <t xml:space="preserve">(8) Benefits are calculated at 14%:  7.65 covers Social Security and Medicare, the remainder should be contributed toward retirement or health benefits for the </t>
  </si>
  <si>
    <t>Council Funding Guides 13</t>
  </si>
  <si>
    <t>Council Funding Guides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</si>
</sst>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7" formatCode="&quot;$&quot;#,##0.00_);\(&quot;$&quot;#,##0.00\)"/>
    <numFmt numFmtId="164" formatCode="0.0_)"/>
    <numFmt numFmtId="165" formatCode="0.00_)"/>
    <numFmt numFmtId="166" formatCode="&quot;$&quot;#,##0"/>
    <numFmt numFmtId="167" formatCode="m/d;@"/>
  </numFmts>
  <fonts count="3">
    <font>
      <sz val="12"/>
      <name val="SWISS"/>
    </font>
    <font>
      <b/>
      <sz val="12"/>
      <name val="SWISS"/>
      <family val="2"/>
    </font>
    <font>
      <b/>
      <sz val="12"/>
      <name val="SWISS"/>
    </font>
  </fonts>
  <fills count="3">
    <fill>
      <patternFill patternType="none"/>
    </fill>
    <fill>
      <patternFill patternType="gray125"/>
    </fill>
    <fill>
      <patternFill patternType="solid">
        <fgColor indexed="43"/>
        <bgColor indexed="64"/>
      </patternFill>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0" fontId="1" fillId="0" borderId="0" xfId="0" applyFont="1"/>
    <xf numFmtId="164" fontId="0" fillId="0" borderId="0" xfId="0" applyNumberFormat="1" applyProtection="1"/>
    <xf numFmtId="165" fontId="0" fillId="0" borderId="0" xfId="0" applyNumberFormat="1" applyProtection="1"/>
    <xf numFmtId="37" fontId="0" fillId="0" borderId="0" xfId="0" applyNumberFormat="1" applyProtection="1"/>
    <xf numFmtId="7" fontId="0" fillId="0" borderId="0" xfId="0" applyNumberFormat="1" applyProtection="1"/>
    <xf numFmtId="0" fontId="1" fillId="0" borderId="0" xfId="0" applyFont="1" applyAlignment="1">
      <alignment horizontal="center"/>
    </xf>
    <xf numFmtId="0" fontId="0" fillId="0" borderId="0" xfId="0" applyAlignment="1">
      <alignment horizontal="fill"/>
    </xf>
    <xf numFmtId="0" fontId="0" fillId="0" borderId="0" xfId="0" applyAlignment="1">
      <alignment horizontal="center"/>
    </xf>
    <xf numFmtId="166" fontId="0" fillId="0" borderId="0" xfId="0" applyNumberFormat="1" applyProtection="1"/>
    <xf numFmtId="166" fontId="0" fillId="0" borderId="0" xfId="0" applyNumberFormat="1"/>
    <xf numFmtId="7" fontId="0" fillId="0" borderId="0" xfId="0" applyNumberFormat="1"/>
    <xf numFmtId="5" fontId="0" fillId="0" borderId="0" xfId="0" applyNumberFormat="1"/>
    <xf numFmtId="3" fontId="0" fillId="0" borderId="0" xfId="0" applyNumberFormat="1"/>
    <xf numFmtId="3" fontId="0" fillId="0" borderId="1" xfId="0" applyNumberFormat="1" applyBorder="1"/>
    <xf numFmtId="0" fontId="2" fillId="0" borderId="0" xfId="0" applyFont="1"/>
    <xf numFmtId="0" fontId="0" fillId="0" borderId="0" xfId="0" applyAlignment="1">
      <alignment horizontal="right"/>
    </xf>
    <xf numFmtId="0" fontId="1" fillId="2" borderId="0" xfId="0" applyFont="1" applyFill="1"/>
    <xf numFmtId="0" fontId="0" fillId="2" borderId="0" xfId="0" applyFill="1"/>
    <xf numFmtId="0" fontId="1" fillId="2" borderId="0" xfId="0" applyFont="1" applyFill="1" applyAlignment="1">
      <alignment horizontal="center"/>
    </xf>
    <xf numFmtId="164" fontId="0" fillId="2" borderId="0" xfId="0" applyNumberFormat="1" applyFill="1" applyProtection="1"/>
    <xf numFmtId="0" fontId="0" fillId="2" borderId="0" xfId="0" applyFill="1" applyAlignment="1">
      <alignment horizontal="right"/>
    </xf>
    <xf numFmtId="0" fontId="0" fillId="2" borderId="0" xfId="0" applyFill="1" applyAlignment="1">
      <alignment horizontal="center"/>
    </xf>
    <xf numFmtId="166" fontId="1" fillId="2" borderId="0" xfId="0" applyNumberFormat="1" applyFont="1" applyFill="1" applyProtection="1"/>
    <xf numFmtId="166" fontId="1" fillId="2" borderId="0" xfId="0" applyNumberFormat="1" applyFont="1" applyFill="1"/>
    <xf numFmtId="0" fontId="0" fillId="0" borderId="0" xfId="0" applyAlignment="1">
      <alignment horizontal="left"/>
    </xf>
    <xf numFmtId="2" fontId="0" fillId="0" borderId="0" xfId="0" applyNumberFormat="1"/>
    <xf numFmtId="167" fontId="0" fillId="0" borderId="0" xfId="0" quotePrefix="1" applyNumberForma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A60"/>
  <sheetViews>
    <sheetView defaultGridColor="0" colorId="22" zoomScale="75" zoomScaleNormal="87" zoomScaleSheetLayoutView="75" workbookViewId="0">
      <selection activeCell="E44" sqref="E44"/>
    </sheetView>
  </sheetViews>
  <sheetFormatPr defaultColWidth="9.6640625" defaultRowHeight="15"/>
  <cols>
    <col min="1" max="1" width="13.88671875" customWidth="1"/>
    <col min="2" max="2" width="1.6640625" customWidth="1"/>
    <col min="3" max="3" width="26" customWidth="1"/>
    <col min="4" max="4" width="1.6640625" customWidth="1"/>
    <col min="5" max="5" width="11.109375" customWidth="1"/>
    <col min="6" max="6" width="10.77734375" bestFit="1" customWidth="1"/>
    <col min="7" max="7" width="1.6640625" customWidth="1"/>
    <col min="8" max="8" width="10.88671875" customWidth="1"/>
    <col min="10" max="10" width="1.6640625" customWidth="1"/>
    <col min="11" max="11" width="10.88671875" customWidth="1"/>
    <col min="12" max="12" width="9.77734375" bestFit="1" customWidth="1"/>
    <col min="13" max="13" width="1.6640625" customWidth="1"/>
    <col min="14" max="14" width="11.109375" customWidth="1"/>
    <col min="16" max="16" width="1.6640625" customWidth="1"/>
    <col min="17" max="17" width="11.109375" customWidth="1"/>
    <col min="19" max="19" width="1.6640625" customWidth="1"/>
    <col min="20" max="20" width="11" customWidth="1"/>
    <col min="22" max="22" width="1.6640625" customWidth="1"/>
    <col min="23" max="23" width="11" customWidth="1"/>
    <col min="25" max="25" width="1.6640625" customWidth="1"/>
    <col min="26" max="26" width="11" customWidth="1"/>
  </cols>
  <sheetData>
    <row r="1" spans="1:27" ht="15.75">
      <c r="C1" s="15"/>
      <c r="I1" s="1"/>
      <c r="J1" s="1"/>
      <c r="K1" s="1" t="s">
        <v>53</v>
      </c>
      <c r="L1" s="1"/>
      <c r="M1" s="1"/>
      <c r="N1" s="1"/>
      <c r="O1" s="1"/>
    </row>
    <row r="2" spans="1:27" ht="15.75">
      <c r="I2" s="1" t="s">
        <v>25</v>
      </c>
      <c r="J2" s="1"/>
      <c r="K2" s="1"/>
      <c r="L2" s="1"/>
      <c r="M2" s="1"/>
      <c r="N2" s="1"/>
      <c r="O2" s="1"/>
    </row>
    <row r="3" spans="1:27" ht="15.75">
      <c r="I3" s="1"/>
      <c r="J3" s="1"/>
      <c r="L3" s="6">
        <v>2013</v>
      </c>
      <c r="M3" s="1"/>
      <c r="N3" s="1"/>
      <c r="O3" s="1"/>
    </row>
    <row r="4" spans="1:27">
      <c r="A4" s="7" t="s">
        <v>0</v>
      </c>
      <c r="B4" s="7" t="s">
        <v>0</v>
      </c>
      <c r="C4" s="7" t="s">
        <v>0</v>
      </c>
      <c r="D4" s="7" t="s">
        <v>0</v>
      </c>
      <c r="E4" s="7" t="s">
        <v>0</v>
      </c>
      <c r="F4" s="7" t="s">
        <v>0</v>
      </c>
      <c r="G4" s="7" t="s">
        <v>0</v>
      </c>
      <c r="H4" s="7" t="s">
        <v>0</v>
      </c>
      <c r="I4" s="7" t="s">
        <v>0</v>
      </c>
      <c r="J4" s="7" t="s">
        <v>0</v>
      </c>
      <c r="K4" s="7" t="s">
        <v>0</v>
      </c>
      <c r="L4" s="7" t="s">
        <v>0</v>
      </c>
      <c r="M4" s="7" t="s">
        <v>0</v>
      </c>
      <c r="N4" s="7" t="s">
        <v>0</v>
      </c>
      <c r="O4" s="7" t="s">
        <v>0</v>
      </c>
      <c r="P4" s="7" t="s">
        <v>0</v>
      </c>
      <c r="Q4" s="7" t="s">
        <v>0</v>
      </c>
      <c r="R4" s="7" t="s">
        <v>0</v>
      </c>
      <c r="S4" s="7" t="s">
        <v>0</v>
      </c>
      <c r="T4" s="7" t="s">
        <v>0</v>
      </c>
      <c r="U4" s="7" t="s">
        <v>0</v>
      </c>
      <c r="V4" s="7" t="s">
        <v>0</v>
      </c>
      <c r="W4" s="7" t="s">
        <v>0</v>
      </c>
      <c r="X4" s="7" t="s">
        <v>0</v>
      </c>
      <c r="Y4" s="7" t="s">
        <v>0</v>
      </c>
      <c r="Z4" s="7" t="s">
        <v>0</v>
      </c>
      <c r="AA4" s="7" t="s">
        <v>0</v>
      </c>
    </row>
    <row r="5" spans="1:27" ht="15.75">
      <c r="A5" s="17" t="s">
        <v>42</v>
      </c>
      <c r="B5" s="18" t="s">
        <v>2</v>
      </c>
      <c r="C5" s="17" t="s">
        <v>1</v>
      </c>
      <c r="D5" s="18" t="s">
        <v>2</v>
      </c>
      <c r="E5" s="18"/>
      <c r="F5" s="18"/>
      <c r="G5" s="18" t="s">
        <v>2</v>
      </c>
      <c r="H5" s="18"/>
      <c r="I5" s="18"/>
      <c r="J5" s="18" t="s">
        <v>2</v>
      </c>
      <c r="K5" s="18"/>
      <c r="L5" s="18"/>
      <c r="M5" s="18" t="s">
        <v>2</v>
      </c>
      <c r="N5" s="18"/>
      <c r="O5" s="18"/>
      <c r="P5" s="18" t="s">
        <v>2</v>
      </c>
      <c r="Q5" s="18"/>
      <c r="R5" s="18"/>
      <c r="S5" s="18" t="s">
        <v>2</v>
      </c>
      <c r="T5" s="18"/>
      <c r="U5" s="18"/>
      <c r="V5" s="18" t="s">
        <v>2</v>
      </c>
      <c r="W5" s="18"/>
      <c r="X5" s="18"/>
      <c r="Y5" s="18" t="s">
        <v>2</v>
      </c>
      <c r="Z5" s="18"/>
      <c r="AA5" s="18"/>
    </row>
    <row r="6" spans="1:27" ht="15.75">
      <c r="A6" s="17" t="s">
        <v>43</v>
      </c>
      <c r="B6" s="18" t="s">
        <v>2</v>
      </c>
      <c r="C6" s="17" t="s">
        <v>3</v>
      </c>
      <c r="D6" s="18" t="s">
        <v>2</v>
      </c>
      <c r="E6" s="19" t="s">
        <v>4</v>
      </c>
      <c r="F6" s="18"/>
      <c r="G6" s="18" t="s">
        <v>2</v>
      </c>
      <c r="H6" s="19" t="s">
        <v>5</v>
      </c>
      <c r="I6" s="18"/>
      <c r="J6" s="18" t="s">
        <v>2</v>
      </c>
      <c r="K6" s="19" t="s">
        <v>6</v>
      </c>
      <c r="L6" s="18"/>
      <c r="M6" s="18" t="s">
        <v>2</v>
      </c>
      <c r="N6" s="19" t="s">
        <v>7</v>
      </c>
      <c r="O6" s="18"/>
      <c r="P6" s="18" t="s">
        <v>2</v>
      </c>
      <c r="Q6" s="19" t="s">
        <v>8</v>
      </c>
      <c r="R6" s="18"/>
      <c r="S6" s="18" t="s">
        <v>2</v>
      </c>
      <c r="T6" s="19" t="s">
        <v>9</v>
      </c>
      <c r="U6" s="18"/>
      <c r="V6" s="18" t="s">
        <v>2</v>
      </c>
      <c r="W6" s="19" t="s">
        <v>38</v>
      </c>
      <c r="X6" s="18"/>
      <c r="Y6" s="18" t="s">
        <v>2</v>
      </c>
      <c r="Z6" s="19" t="s">
        <v>39</v>
      </c>
      <c r="AA6" s="18"/>
    </row>
    <row r="7" spans="1:27" ht="15.75">
      <c r="A7" s="17"/>
      <c r="B7" s="18" t="s">
        <v>2</v>
      </c>
      <c r="C7" s="17"/>
      <c r="D7" s="18" t="s">
        <v>2</v>
      </c>
      <c r="E7" s="20">
        <v>1</v>
      </c>
      <c r="F7" s="20">
        <v>1</v>
      </c>
      <c r="G7" s="20" t="s">
        <v>2</v>
      </c>
      <c r="H7" s="20">
        <v>2</v>
      </c>
      <c r="I7" s="20">
        <v>2</v>
      </c>
      <c r="J7" s="20" t="s">
        <v>2</v>
      </c>
      <c r="K7" s="20">
        <v>3</v>
      </c>
      <c r="L7" s="20">
        <v>3</v>
      </c>
      <c r="M7" s="20" t="s">
        <v>2</v>
      </c>
      <c r="N7" s="20">
        <v>4</v>
      </c>
      <c r="O7" s="20">
        <v>4</v>
      </c>
      <c r="P7" s="20" t="s">
        <v>2</v>
      </c>
      <c r="Q7" s="20">
        <v>5</v>
      </c>
      <c r="R7" s="20">
        <v>5</v>
      </c>
      <c r="S7" s="20" t="s">
        <v>2</v>
      </c>
      <c r="T7" s="20">
        <v>6</v>
      </c>
      <c r="U7" s="20">
        <v>6</v>
      </c>
      <c r="V7" s="20" t="s">
        <v>2</v>
      </c>
      <c r="W7" s="20">
        <v>7</v>
      </c>
      <c r="X7" s="20">
        <v>7</v>
      </c>
      <c r="Y7" s="20" t="s">
        <v>2</v>
      </c>
      <c r="Z7" s="20">
        <v>8</v>
      </c>
      <c r="AA7" s="20">
        <v>8</v>
      </c>
    </row>
    <row r="8" spans="1:27" ht="15.75">
      <c r="A8" s="17"/>
      <c r="B8" s="18" t="s">
        <v>2</v>
      </c>
      <c r="C8" s="17"/>
      <c r="D8" s="18" t="s">
        <v>2</v>
      </c>
      <c r="E8" s="21" t="s">
        <v>10</v>
      </c>
      <c r="F8" s="21" t="s">
        <v>11</v>
      </c>
      <c r="G8" s="18" t="s">
        <v>2</v>
      </c>
      <c r="H8" s="21" t="s">
        <v>10</v>
      </c>
      <c r="I8" s="21" t="s">
        <v>11</v>
      </c>
      <c r="J8" s="18" t="s">
        <v>2</v>
      </c>
      <c r="K8" s="21" t="s">
        <v>10</v>
      </c>
      <c r="L8" s="21" t="s">
        <v>11</v>
      </c>
      <c r="M8" s="18" t="s">
        <v>2</v>
      </c>
      <c r="N8" s="21" t="s">
        <v>10</v>
      </c>
      <c r="O8" s="21" t="s">
        <v>11</v>
      </c>
      <c r="P8" s="18" t="s">
        <v>2</v>
      </c>
      <c r="Q8" s="21" t="s">
        <v>10</v>
      </c>
      <c r="R8" s="21" t="s">
        <v>11</v>
      </c>
      <c r="S8" s="18" t="s">
        <v>2</v>
      </c>
      <c r="T8" s="21" t="s">
        <v>10</v>
      </c>
      <c r="U8" s="21" t="s">
        <v>11</v>
      </c>
      <c r="V8" s="18" t="s">
        <v>2</v>
      </c>
      <c r="W8" s="21" t="s">
        <v>10</v>
      </c>
      <c r="X8" s="21" t="s">
        <v>11</v>
      </c>
      <c r="Y8" s="18" t="s">
        <v>2</v>
      </c>
      <c r="Z8" s="21" t="s">
        <v>10</v>
      </c>
      <c r="AA8" s="21" t="s">
        <v>11</v>
      </c>
    </row>
    <row r="9" spans="1:27" ht="15.75">
      <c r="A9" s="17"/>
      <c r="B9" s="18" t="s">
        <v>2</v>
      </c>
      <c r="C9" s="17" t="s">
        <v>12</v>
      </c>
      <c r="D9" s="18" t="s">
        <v>2</v>
      </c>
      <c r="E9" s="22" t="s">
        <v>40</v>
      </c>
      <c r="F9" s="22" t="s">
        <v>41</v>
      </c>
      <c r="G9" s="18" t="s">
        <v>2</v>
      </c>
      <c r="H9" s="22" t="s">
        <v>40</v>
      </c>
      <c r="I9" s="22" t="s">
        <v>41</v>
      </c>
      <c r="J9" s="18" t="s">
        <v>2</v>
      </c>
      <c r="K9" s="22" t="s">
        <v>40</v>
      </c>
      <c r="L9" s="22" t="s">
        <v>41</v>
      </c>
      <c r="M9" s="18" t="s">
        <v>2</v>
      </c>
      <c r="N9" s="22" t="s">
        <v>40</v>
      </c>
      <c r="O9" s="22" t="s">
        <v>41</v>
      </c>
      <c r="P9" s="18" t="s">
        <v>2</v>
      </c>
      <c r="Q9" s="22" t="s">
        <v>40</v>
      </c>
      <c r="R9" s="22" t="s">
        <v>41</v>
      </c>
      <c r="S9" s="18" t="s">
        <v>2</v>
      </c>
      <c r="T9" s="22" t="s">
        <v>40</v>
      </c>
      <c r="U9" s="22" t="s">
        <v>41</v>
      </c>
      <c r="V9" s="18" t="s">
        <v>2</v>
      </c>
      <c r="W9" s="22" t="s">
        <v>40</v>
      </c>
      <c r="X9" s="22" t="s">
        <v>41</v>
      </c>
      <c r="Y9" s="18" t="s">
        <v>2</v>
      </c>
      <c r="Z9" s="22" t="s">
        <v>40</v>
      </c>
      <c r="AA9" s="22" t="s">
        <v>41</v>
      </c>
    </row>
    <row r="10" spans="1:27">
      <c r="A10" s="7" t="s">
        <v>0</v>
      </c>
      <c r="B10" t="s">
        <v>2</v>
      </c>
      <c r="C10" s="7" t="s">
        <v>0</v>
      </c>
      <c r="D10" t="s">
        <v>2</v>
      </c>
      <c r="E10" s="7" t="s">
        <v>0</v>
      </c>
      <c r="F10" s="7" t="s">
        <v>0</v>
      </c>
      <c r="G10" t="s">
        <v>2</v>
      </c>
      <c r="H10" s="7" t="s">
        <v>0</v>
      </c>
      <c r="I10" s="7" t="s">
        <v>0</v>
      </c>
      <c r="J10" t="s">
        <v>2</v>
      </c>
      <c r="K10" s="7" t="s">
        <v>0</v>
      </c>
      <c r="L10" s="7" t="s">
        <v>0</v>
      </c>
      <c r="M10" t="s">
        <v>2</v>
      </c>
      <c r="N10" s="7" t="s">
        <v>0</v>
      </c>
      <c r="O10" s="7" t="s">
        <v>0</v>
      </c>
      <c r="P10" t="s">
        <v>2</v>
      </c>
      <c r="Q10" s="7" t="s">
        <v>0</v>
      </c>
      <c r="R10" s="7" t="s">
        <v>0</v>
      </c>
      <c r="S10" t="s">
        <v>2</v>
      </c>
      <c r="T10" s="7" t="s">
        <v>0</v>
      </c>
      <c r="U10" s="7" t="s">
        <v>0</v>
      </c>
      <c r="V10" t="s">
        <v>2</v>
      </c>
      <c r="W10" s="7" t="s">
        <v>0</v>
      </c>
      <c r="X10" s="7" t="s">
        <v>0</v>
      </c>
      <c r="Y10" t="s">
        <v>2</v>
      </c>
      <c r="Z10" s="7" t="s">
        <v>0</v>
      </c>
      <c r="AA10" s="7" t="s">
        <v>0</v>
      </c>
    </row>
    <row r="11" spans="1:27">
      <c r="B11" t="s">
        <v>2</v>
      </c>
      <c r="C11" t="s">
        <v>13</v>
      </c>
      <c r="D11" t="s">
        <v>2</v>
      </c>
      <c r="G11" t="s">
        <v>2</v>
      </c>
      <c r="J11" t="s">
        <v>2</v>
      </c>
      <c r="M11" t="s">
        <v>2</v>
      </c>
      <c r="P11" t="s">
        <v>2</v>
      </c>
      <c r="S11" t="s">
        <v>2</v>
      </c>
      <c r="V11" t="s">
        <v>2</v>
      </c>
      <c r="Y11" t="s">
        <v>2</v>
      </c>
    </row>
    <row r="12" spans="1:27" ht="14.25" customHeight="1">
      <c r="A12" s="16"/>
      <c r="B12" t="s">
        <v>2</v>
      </c>
      <c r="C12" t="s">
        <v>54</v>
      </c>
      <c r="D12" t="s">
        <v>2</v>
      </c>
      <c r="E12" s="3">
        <f>E13+E14</f>
        <v>1</v>
      </c>
      <c r="F12" s="3">
        <f>F13+F14</f>
        <v>1</v>
      </c>
      <c r="G12" t="s">
        <v>2</v>
      </c>
      <c r="H12" s="3">
        <f>H13+H14</f>
        <v>1</v>
      </c>
      <c r="I12" s="3">
        <f>I13+I14</f>
        <v>1</v>
      </c>
      <c r="J12" t="s">
        <v>2</v>
      </c>
      <c r="K12" s="3">
        <f>K13+K14</f>
        <v>1.5</v>
      </c>
      <c r="L12" s="3">
        <f>L13+L14</f>
        <v>1.5</v>
      </c>
      <c r="M12" t="s">
        <v>2</v>
      </c>
      <c r="N12" s="3">
        <f>N13+N14</f>
        <v>1.5</v>
      </c>
      <c r="O12" s="3">
        <f>O13+O14</f>
        <v>2</v>
      </c>
      <c r="P12" t="s">
        <v>2</v>
      </c>
      <c r="Q12" s="3">
        <f>Q13+Q14</f>
        <v>2</v>
      </c>
      <c r="R12" s="3">
        <f>R13+R14</f>
        <v>2</v>
      </c>
      <c r="S12" t="s">
        <v>2</v>
      </c>
      <c r="T12" s="3">
        <f>T13+T14</f>
        <v>2.5</v>
      </c>
      <c r="U12" s="3">
        <f>U13+U14</f>
        <v>3</v>
      </c>
      <c r="V12" t="s">
        <v>2</v>
      </c>
      <c r="W12" s="3">
        <f>W13+W14</f>
        <v>3</v>
      </c>
      <c r="X12" s="3">
        <f>X13+X14</f>
        <v>3</v>
      </c>
      <c r="Y12" t="s">
        <v>2</v>
      </c>
      <c r="Z12" s="3">
        <f>Z13+Z14</f>
        <v>3</v>
      </c>
      <c r="AA12" s="3">
        <f>AA13+AA14</f>
        <v>3</v>
      </c>
    </row>
    <row r="13" spans="1:27" hidden="1">
      <c r="A13" s="16"/>
      <c r="C13" t="s">
        <v>60</v>
      </c>
      <c r="E13" s="3">
        <v>1</v>
      </c>
      <c r="F13" s="3">
        <v>1</v>
      </c>
      <c r="H13" s="3">
        <v>1</v>
      </c>
      <c r="I13" s="3">
        <v>1</v>
      </c>
      <c r="K13" s="3">
        <v>1</v>
      </c>
      <c r="L13" s="3">
        <v>1</v>
      </c>
      <c r="N13" s="3">
        <v>1</v>
      </c>
      <c r="O13" s="3">
        <v>1</v>
      </c>
      <c r="Q13" s="3">
        <v>1</v>
      </c>
      <c r="R13" s="3">
        <v>1</v>
      </c>
      <c r="T13" s="3">
        <v>1</v>
      </c>
      <c r="U13" s="3">
        <v>1</v>
      </c>
      <c r="W13" s="3">
        <v>1</v>
      </c>
      <c r="X13" s="3">
        <v>1</v>
      </c>
      <c r="Z13" s="3">
        <v>1</v>
      </c>
      <c r="AA13" s="3">
        <v>1</v>
      </c>
    </row>
    <row r="14" spans="1:27" hidden="1">
      <c r="A14" s="16"/>
      <c r="C14" t="s">
        <v>61</v>
      </c>
      <c r="E14" s="3">
        <v>0</v>
      </c>
      <c r="F14" s="3">
        <v>0</v>
      </c>
      <c r="H14" s="3">
        <v>0</v>
      </c>
      <c r="I14" s="3">
        <v>0</v>
      </c>
      <c r="K14" s="3">
        <v>0.5</v>
      </c>
      <c r="L14" s="3">
        <v>0.5</v>
      </c>
      <c r="N14" s="3">
        <v>0.5</v>
      </c>
      <c r="O14" s="3">
        <v>1</v>
      </c>
      <c r="Q14" s="3">
        <v>1</v>
      </c>
      <c r="R14" s="3">
        <v>1</v>
      </c>
      <c r="T14" s="3">
        <v>1.5</v>
      </c>
      <c r="U14" s="3">
        <v>2</v>
      </c>
      <c r="W14" s="3">
        <v>2</v>
      </c>
      <c r="X14" s="3">
        <v>2</v>
      </c>
      <c r="Z14" s="3">
        <v>2</v>
      </c>
      <c r="AA14" s="3">
        <v>2</v>
      </c>
    </row>
    <row r="15" spans="1:27">
      <c r="A15" s="16">
        <v>2700</v>
      </c>
      <c r="B15" t="s">
        <v>2</v>
      </c>
      <c r="C15" t="s">
        <v>62</v>
      </c>
      <c r="D15" t="s">
        <v>2</v>
      </c>
      <c r="E15" s="9">
        <f>2080*$E$44*E13+2080*N44*E14</f>
        <v>20104.281599999998</v>
      </c>
      <c r="F15" s="9">
        <f>2080*$E$45*F13+2080*$N$45*F14</f>
        <v>24540.335040000002</v>
      </c>
      <c r="G15" s="10" t="s">
        <v>2</v>
      </c>
      <c r="H15" s="9">
        <f>2080*$E$44*H13+2080*$N$44*H14</f>
        <v>20104.281599999998</v>
      </c>
      <c r="I15" s="9">
        <f>2080*$E$45*I13+2080*$N$45*I14</f>
        <v>24540.335040000002</v>
      </c>
      <c r="J15" s="10" t="s">
        <v>2</v>
      </c>
      <c r="K15" s="9">
        <f>2080*$E$44*K13+2080*$N$44*K14</f>
        <v>28080.436799999999</v>
      </c>
      <c r="L15" s="9">
        <f>2080*$E$45*L13+2080*$N$45*L14</f>
        <v>34046.163840000001</v>
      </c>
      <c r="M15" s="10" t="s">
        <v>2</v>
      </c>
      <c r="N15" s="9">
        <f>2080*$E$44*N13+2080*$N$44*N14</f>
        <v>28080.436799999999</v>
      </c>
      <c r="O15" s="9">
        <f>2080*$E$45*O13+2080*$N$45*O14</f>
        <v>43551.992640000004</v>
      </c>
      <c r="P15" s="10" t="s">
        <v>2</v>
      </c>
      <c r="Q15" s="9">
        <f>2080*$E$44*Q13+2080*$N$44*Q14</f>
        <v>36056.591999999997</v>
      </c>
      <c r="R15" s="9">
        <f>2080*$E$45*R13+2080*$N$45*R14</f>
        <v>43551.992640000004</v>
      </c>
      <c r="S15" s="10" t="s">
        <v>2</v>
      </c>
      <c r="T15" s="9">
        <f>2080*$E$44*T13+2080*$N$44*T14</f>
        <v>44032.747199999998</v>
      </c>
      <c r="U15" s="9">
        <f>2080*$E$45*U13+2080*$N$45*U14</f>
        <v>62563.650240000003</v>
      </c>
      <c r="V15" s="10" t="s">
        <v>2</v>
      </c>
      <c r="W15" s="9">
        <f>2080*$E$44*W13+2080*$N$44*W14</f>
        <v>52008.902399999999</v>
      </c>
      <c r="X15" s="9">
        <f>2080*$E$45*X13+2080*$N$45*X14</f>
        <v>62563.650240000003</v>
      </c>
      <c r="Y15" s="10" t="s">
        <v>2</v>
      </c>
      <c r="Z15" s="9">
        <f>2080*$E$44*Z13+2080*$N$44*Z14</f>
        <v>52008.902399999999</v>
      </c>
      <c r="AA15" s="9">
        <f>2080*$E$45*AA13+2080*$N$45*AA14</f>
        <v>62563.650240000003</v>
      </c>
    </row>
    <row r="16" spans="1:27">
      <c r="A16" s="16"/>
      <c r="B16" t="s">
        <v>2</v>
      </c>
      <c r="C16" t="s">
        <v>26</v>
      </c>
      <c r="D16" t="s">
        <v>2</v>
      </c>
      <c r="E16" s="2">
        <f>+E12*3</f>
        <v>3</v>
      </c>
      <c r="F16" s="2">
        <f>+F12*3</f>
        <v>3</v>
      </c>
      <c r="G16" t="s">
        <v>2</v>
      </c>
      <c r="H16" s="2">
        <f>+H12*3</f>
        <v>3</v>
      </c>
      <c r="I16" s="2">
        <f>+I12*3</f>
        <v>3</v>
      </c>
      <c r="J16" t="s">
        <v>2</v>
      </c>
      <c r="K16" s="2">
        <v>3</v>
      </c>
      <c r="L16" s="2">
        <v>3</v>
      </c>
      <c r="M16" t="s">
        <v>2</v>
      </c>
      <c r="N16" s="2">
        <v>3</v>
      </c>
      <c r="O16" s="2">
        <v>3</v>
      </c>
      <c r="P16" t="s">
        <v>2</v>
      </c>
      <c r="Q16" s="2">
        <v>5</v>
      </c>
      <c r="R16" s="2">
        <v>5</v>
      </c>
      <c r="S16" t="s">
        <v>2</v>
      </c>
      <c r="T16" s="2">
        <v>5</v>
      </c>
      <c r="U16" s="2">
        <v>5</v>
      </c>
      <c r="V16" t="s">
        <v>2</v>
      </c>
      <c r="W16" s="2">
        <v>6</v>
      </c>
      <c r="X16" s="2">
        <v>6</v>
      </c>
      <c r="Y16" t="s">
        <v>2</v>
      </c>
      <c r="Z16" s="2">
        <v>6</v>
      </c>
      <c r="AA16" s="2">
        <v>6</v>
      </c>
    </row>
    <row r="17" spans="1:27">
      <c r="A17" s="16">
        <v>2700</v>
      </c>
      <c r="B17" t="s">
        <v>2</v>
      </c>
      <c r="C17" t="s">
        <v>14</v>
      </c>
      <c r="D17" t="s">
        <v>2</v>
      </c>
      <c r="E17" s="9">
        <f>(40*E16)*$N$44</f>
        <v>920.32560000000001</v>
      </c>
      <c r="F17" s="9">
        <f>(40*F16)*$N$45</f>
        <v>1096.8264000000001</v>
      </c>
      <c r="G17" s="10" t="s">
        <v>2</v>
      </c>
      <c r="H17" s="9">
        <f>(40*H16)*$N$44</f>
        <v>920.32560000000001</v>
      </c>
      <c r="I17" s="9">
        <f>(40*I16)*$N$45</f>
        <v>1096.8264000000001</v>
      </c>
      <c r="J17" s="10" t="s">
        <v>2</v>
      </c>
      <c r="K17" s="9">
        <f>(40*K16)*$N$44</f>
        <v>920.32560000000001</v>
      </c>
      <c r="L17" s="9">
        <f>(40*L16)*$N$45</f>
        <v>1096.8264000000001</v>
      </c>
      <c r="M17" s="10" t="s">
        <v>2</v>
      </c>
      <c r="N17" s="9">
        <f>(40*N16)*$N$44</f>
        <v>920.32560000000001</v>
      </c>
      <c r="O17" s="9">
        <f>(40*O16)*$N$45</f>
        <v>1096.8264000000001</v>
      </c>
      <c r="P17" s="10" t="s">
        <v>2</v>
      </c>
      <c r="Q17" s="9">
        <f>(40*Q16)*$N$44</f>
        <v>1533.876</v>
      </c>
      <c r="R17" s="9">
        <f>(40*R16)*$N$45</f>
        <v>1828.0440000000003</v>
      </c>
      <c r="S17" s="10" t="s">
        <v>2</v>
      </c>
      <c r="T17" s="9">
        <f>(40*T16)*$N$44</f>
        <v>1533.876</v>
      </c>
      <c r="U17" s="9">
        <f>(40*U16)*$N$45</f>
        <v>1828.0440000000003</v>
      </c>
      <c r="V17" s="10" t="s">
        <v>2</v>
      </c>
      <c r="W17" s="9">
        <f>(40*W16)*$N$44</f>
        <v>1840.6512</v>
      </c>
      <c r="X17" s="9">
        <f>(40*X16)*$N$45</f>
        <v>2193.6528000000003</v>
      </c>
      <c r="Y17" s="10" t="s">
        <v>2</v>
      </c>
      <c r="Z17" s="9">
        <f>(40*Z16)*$N$44</f>
        <v>1840.6512</v>
      </c>
      <c r="AA17" s="9">
        <f>(40*AA16)*$N$45</f>
        <v>2193.6528000000003</v>
      </c>
    </row>
    <row r="18" spans="1:27">
      <c r="A18" s="16">
        <v>2800</v>
      </c>
      <c r="B18" t="s">
        <v>2</v>
      </c>
      <c r="C18" s="25" t="s">
        <v>63</v>
      </c>
      <c r="D18" t="s">
        <v>2</v>
      </c>
      <c r="E18" s="13">
        <f>SUM(E17+E15)*0.14</f>
        <v>2943.4450080000001</v>
      </c>
      <c r="F18" s="13">
        <f>SUM(F17+F15)*0.14</f>
        <v>3589.2026016000009</v>
      </c>
      <c r="G18" s="13" t="s">
        <v>2</v>
      </c>
      <c r="H18" s="13">
        <f>SUM(H17+H15)*0.14</f>
        <v>2943.4450080000001</v>
      </c>
      <c r="I18" s="13">
        <f>SUM(I17+I15)*0.14</f>
        <v>3589.2026016000009</v>
      </c>
      <c r="J18" s="13" t="s">
        <v>2</v>
      </c>
      <c r="K18" s="13">
        <f>SUM(K17+K15)*0.14</f>
        <v>4060.1067360000002</v>
      </c>
      <c r="L18" s="13">
        <f>SUM(L17+L15)*0.14</f>
        <v>4920.0186336000006</v>
      </c>
      <c r="M18" s="13" t="s">
        <v>2</v>
      </c>
      <c r="N18" s="13">
        <f>SUM(N17+N15)*0.14</f>
        <v>4060.1067360000002</v>
      </c>
      <c r="O18" s="13">
        <f>SUM(O17+O15)*0.14</f>
        <v>6250.8346656000012</v>
      </c>
      <c r="P18" s="13" t="s">
        <v>2</v>
      </c>
      <c r="Q18" s="13">
        <f>SUM(Q17+Q15)*0.14</f>
        <v>5262.6655199999996</v>
      </c>
      <c r="R18" s="13">
        <f>SUM(R17+R15)*0.14</f>
        <v>6353.2051296000018</v>
      </c>
      <c r="S18" s="13" t="s">
        <v>2</v>
      </c>
      <c r="T18" s="13">
        <f>SUM(T17+T15)*0.14</f>
        <v>6379.3272479999996</v>
      </c>
      <c r="U18" s="13">
        <f>SUM(U17+U15)*0.14</f>
        <v>9014.8371936000021</v>
      </c>
      <c r="V18" s="13" t="s">
        <v>2</v>
      </c>
      <c r="W18" s="13">
        <f>SUM(W17+W15)*0.14</f>
        <v>7538.9375040000004</v>
      </c>
      <c r="X18" s="13">
        <f>SUM(X17+X15)*0.14</f>
        <v>9066.022425600002</v>
      </c>
      <c r="Y18" s="13" t="s">
        <v>2</v>
      </c>
      <c r="Z18" s="13">
        <f>SUM(Z17+Z15)*0.14</f>
        <v>7538.9375040000004</v>
      </c>
      <c r="AA18" s="13">
        <f>SUM(AA17+AA15)*0.14</f>
        <v>9066.022425600002</v>
      </c>
    </row>
    <row r="19" spans="1:27">
      <c r="A19" s="16"/>
      <c r="B19" t="s">
        <v>2</v>
      </c>
      <c r="D19" t="s">
        <v>2</v>
      </c>
      <c r="E19" s="7" t="s">
        <v>0</v>
      </c>
      <c r="F19" s="7" t="s">
        <v>0</v>
      </c>
      <c r="G19" t="s">
        <v>2</v>
      </c>
      <c r="H19" s="7" t="s">
        <v>0</v>
      </c>
      <c r="I19" s="7" t="s">
        <v>0</v>
      </c>
      <c r="J19" t="s">
        <v>2</v>
      </c>
      <c r="K19" s="7" t="s">
        <v>0</v>
      </c>
      <c r="L19" s="7" t="s">
        <v>0</v>
      </c>
      <c r="M19" t="s">
        <v>2</v>
      </c>
      <c r="N19" s="7" t="s">
        <v>0</v>
      </c>
      <c r="O19" s="7" t="s">
        <v>0</v>
      </c>
      <c r="P19" t="s">
        <v>2</v>
      </c>
      <c r="Q19" s="7" t="s">
        <v>0</v>
      </c>
      <c r="R19" s="7" t="s">
        <v>0</v>
      </c>
      <c r="S19" t="s">
        <v>2</v>
      </c>
      <c r="T19" s="7" t="s">
        <v>0</v>
      </c>
      <c r="U19" s="7" t="s">
        <v>0</v>
      </c>
      <c r="V19" t="s">
        <v>2</v>
      </c>
      <c r="W19" s="7" t="s">
        <v>0</v>
      </c>
      <c r="X19" s="7" t="s">
        <v>0</v>
      </c>
      <c r="Y19" t="s">
        <v>2</v>
      </c>
      <c r="Z19" s="7" t="s">
        <v>0</v>
      </c>
      <c r="AA19" s="7" t="s">
        <v>0</v>
      </c>
    </row>
    <row r="20" spans="1:27">
      <c r="A20" s="16"/>
      <c r="B20" t="s">
        <v>2</v>
      </c>
      <c r="C20" t="s">
        <v>15</v>
      </c>
      <c r="D20" t="s">
        <v>2</v>
      </c>
      <c r="E20" s="9">
        <f>+E18+E17+E15</f>
        <v>23968.052207999997</v>
      </c>
      <c r="F20" s="9">
        <f>+F18+F17+F15</f>
        <v>29226.364041600002</v>
      </c>
      <c r="G20" s="10" t="s">
        <v>2</v>
      </c>
      <c r="H20" s="9">
        <f>+H18+H17+H15</f>
        <v>23968.052207999997</v>
      </c>
      <c r="I20" s="9">
        <f>+I18+I17+I15</f>
        <v>29226.364041600002</v>
      </c>
      <c r="J20" s="10" t="s">
        <v>2</v>
      </c>
      <c r="K20" s="9">
        <f>+K18+K17+K15</f>
        <v>33060.869136000001</v>
      </c>
      <c r="L20" s="9">
        <f>+L18+L17+L15</f>
        <v>40063.008873600003</v>
      </c>
      <c r="M20" s="10" t="s">
        <v>2</v>
      </c>
      <c r="N20" s="9">
        <f>+N18+N17+N15</f>
        <v>33060.869136000001</v>
      </c>
      <c r="O20" s="9">
        <f>+O18+O17+O15</f>
        <v>50899.653705600009</v>
      </c>
      <c r="P20" s="10" t="s">
        <v>2</v>
      </c>
      <c r="Q20" s="9">
        <f>+Q18+Q17+Q15</f>
        <v>42853.133519999996</v>
      </c>
      <c r="R20" s="9">
        <f>+R18+R17+R15</f>
        <v>51733.241769600005</v>
      </c>
      <c r="S20" s="10" t="s">
        <v>2</v>
      </c>
      <c r="T20" s="9">
        <f>+T18+T17+T15</f>
        <v>51945.950447999996</v>
      </c>
      <c r="U20" s="9">
        <f>+U18+U17+U15</f>
        <v>73406.531433600001</v>
      </c>
      <c r="V20" s="10" t="s">
        <v>2</v>
      </c>
      <c r="W20" s="9">
        <f>+W18+W17+W15</f>
        <v>61388.491104000001</v>
      </c>
      <c r="X20" s="9">
        <f>+X18+X17+X15</f>
        <v>73823.325465600006</v>
      </c>
      <c r="Y20" s="10" t="s">
        <v>2</v>
      </c>
      <c r="Z20" s="9">
        <f>+Z18+Z17+Z15</f>
        <v>61388.491104000001</v>
      </c>
      <c r="AA20" s="9">
        <f>+AA18+AA17+AA15</f>
        <v>73823.325465600006</v>
      </c>
    </row>
    <row r="21" spans="1:27">
      <c r="A21" s="16"/>
      <c r="B21" t="s">
        <v>2</v>
      </c>
      <c r="D21" t="s">
        <v>2</v>
      </c>
      <c r="E21" s="4"/>
      <c r="F21" s="4"/>
      <c r="G21" t="s">
        <v>2</v>
      </c>
      <c r="H21" s="4"/>
      <c r="I21" s="4"/>
      <c r="J21" t="s">
        <v>2</v>
      </c>
      <c r="K21" s="4"/>
      <c r="L21" s="4"/>
      <c r="M21" t="s">
        <v>2</v>
      </c>
      <c r="N21" s="4"/>
      <c r="O21" s="4"/>
      <c r="P21" t="s">
        <v>2</v>
      </c>
      <c r="Q21" s="4"/>
      <c r="R21" s="4"/>
      <c r="S21" t="s">
        <v>2</v>
      </c>
      <c r="T21" s="4"/>
      <c r="U21" s="4"/>
      <c r="V21" t="s">
        <v>2</v>
      </c>
      <c r="W21" s="4"/>
      <c r="X21" s="4"/>
      <c r="Y21" t="s">
        <v>2</v>
      </c>
      <c r="Z21" s="4"/>
      <c r="AA21" s="4"/>
    </row>
    <row r="22" spans="1:27">
      <c r="A22" s="16">
        <v>3100</v>
      </c>
      <c r="B22" t="s">
        <v>2</v>
      </c>
      <c r="C22" t="s">
        <v>36</v>
      </c>
      <c r="D22" t="s">
        <v>2</v>
      </c>
      <c r="E22" s="9">
        <f>2700*E7</f>
        <v>2700</v>
      </c>
      <c r="F22" s="9">
        <f>2700*F7</f>
        <v>2700</v>
      </c>
      <c r="G22" s="10" t="s">
        <v>2</v>
      </c>
      <c r="H22" s="9">
        <f>2700*H7</f>
        <v>5400</v>
      </c>
      <c r="I22" s="9">
        <f>2700*I7</f>
        <v>5400</v>
      </c>
      <c r="J22" s="10" t="s">
        <v>2</v>
      </c>
      <c r="K22" s="9">
        <f>2700*K7</f>
        <v>8100</v>
      </c>
      <c r="L22" s="9">
        <f>2700*L7</f>
        <v>8100</v>
      </c>
      <c r="M22" s="10" t="s">
        <v>2</v>
      </c>
      <c r="N22" s="9">
        <f>2700*N7</f>
        <v>10800</v>
      </c>
      <c r="O22" s="9">
        <f>2700*O7</f>
        <v>10800</v>
      </c>
      <c r="P22" s="10" t="s">
        <v>2</v>
      </c>
      <c r="Q22" s="9">
        <f>2700*Q7</f>
        <v>13500</v>
      </c>
      <c r="R22" s="9">
        <f>2700*R7</f>
        <v>13500</v>
      </c>
      <c r="S22" s="10" t="s">
        <v>2</v>
      </c>
      <c r="T22" s="9">
        <f>2700*T7</f>
        <v>16200</v>
      </c>
      <c r="U22" s="9">
        <f>2700*U7</f>
        <v>16200</v>
      </c>
      <c r="V22" s="10" t="s">
        <v>2</v>
      </c>
      <c r="W22" s="9">
        <f>2700*W7</f>
        <v>18900</v>
      </c>
      <c r="X22" s="9">
        <f>2700*X7</f>
        <v>18900</v>
      </c>
      <c r="Y22" s="10" t="s">
        <v>2</v>
      </c>
      <c r="Z22" s="9">
        <f>2700*Z7</f>
        <v>21600</v>
      </c>
      <c r="AA22" s="9">
        <f>2700*AA7</f>
        <v>21600</v>
      </c>
    </row>
    <row r="23" spans="1:27">
      <c r="A23" s="16"/>
      <c r="B23" t="s">
        <v>2</v>
      </c>
      <c r="D23" t="s">
        <v>2</v>
      </c>
      <c r="E23" s="9"/>
      <c r="F23" s="9"/>
      <c r="G23" s="10" t="s">
        <v>2</v>
      </c>
      <c r="H23" s="9"/>
      <c r="I23" s="9"/>
      <c r="J23" s="10" t="s">
        <v>2</v>
      </c>
      <c r="K23" s="9"/>
      <c r="L23" s="9"/>
      <c r="M23" s="10" t="s">
        <v>2</v>
      </c>
      <c r="N23" s="9"/>
      <c r="O23" s="9"/>
      <c r="P23" s="10" t="s">
        <v>2</v>
      </c>
      <c r="Q23" s="9"/>
      <c r="R23" s="9"/>
      <c r="S23" s="10" t="s">
        <v>2</v>
      </c>
      <c r="T23" s="9"/>
      <c r="U23" s="9"/>
      <c r="V23" s="10" t="s">
        <v>2</v>
      </c>
      <c r="W23" s="9"/>
      <c r="X23" s="9"/>
      <c r="Y23" s="10" t="s">
        <v>2</v>
      </c>
      <c r="Z23" s="9"/>
      <c r="AA23" s="9"/>
    </row>
    <row r="24" spans="1:27">
      <c r="A24" s="16">
        <v>3600</v>
      </c>
      <c r="B24" t="s">
        <v>2</v>
      </c>
      <c r="C24" t="s">
        <v>44</v>
      </c>
      <c r="D24" t="s">
        <v>2</v>
      </c>
      <c r="E24" s="9">
        <f>3515*1.03-E25</f>
        <v>2120.4500000000003</v>
      </c>
      <c r="F24" s="9">
        <f>3515*1.03-F25</f>
        <v>2120.4500000000003</v>
      </c>
      <c r="G24" s="10" t="s">
        <v>2</v>
      </c>
      <c r="H24" s="9">
        <f>5282*1.03-H25</f>
        <v>3340.46</v>
      </c>
      <c r="I24" s="9">
        <f>5282*1.03-I25</f>
        <v>3340.46</v>
      </c>
      <c r="J24" s="10" t="s">
        <v>2</v>
      </c>
      <c r="K24" s="9">
        <f>7083*1.03-K25</f>
        <v>4495.49</v>
      </c>
      <c r="L24" s="9">
        <f>7083*1.03-L25</f>
        <v>4495.49</v>
      </c>
      <c r="M24" s="10" t="s">
        <v>2</v>
      </c>
      <c r="N24" s="9">
        <f>8732*1.03-N25</f>
        <v>5493.9600000000009</v>
      </c>
      <c r="O24" s="9">
        <f>8732*1.03-O25</f>
        <v>5493.9600000000009</v>
      </c>
      <c r="P24" s="10" t="s">
        <v>2</v>
      </c>
      <c r="Q24" s="9">
        <f>10559*1.03-Q25</f>
        <v>6675.77</v>
      </c>
      <c r="R24" s="9">
        <f>10559*1.03-R25</f>
        <v>6675.77</v>
      </c>
      <c r="S24" s="10" t="s">
        <v>2</v>
      </c>
      <c r="T24" s="9">
        <f>12254*1.03-T25</f>
        <v>7621.6200000000008</v>
      </c>
      <c r="U24" s="9">
        <f>12254*1.03-U25</f>
        <v>7621.6200000000008</v>
      </c>
      <c r="V24" s="10" t="s">
        <v>2</v>
      </c>
      <c r="W24" s="9">
        <f>T24*1.15</f>
        <v>8764.8629999999994</v>
      </c>
      <c r="X24" s="9">
        <f>U24*1.15</f>
        <v>8764.8629999999994</v>
      </c>
      <c r="Y24" s="10" t="s">
        <v>2</v>
      </c>
      <c r="Z24" s="9">
        <f>W24*1.15</f>
        <v>10079.592449999998</v>
      </c>
      <c r="AA24" s="9">
        <f>X24*1.15</f>
        <v>10079.592449999998</v>
      </c>
    </row>
    <row r="25" spans="1:27">
      <c r="A25" s="16" t="s">
        <v>47</v>
      </c>
      <c r="B25" t="s">
        <v>2</v>
      </c>
      <c r="C25" s="8" t="s">
        <v>45</v>
      </c>
      <c r="D25" t="s">
        <v>2</v>
      </c>
      <c r="E25" s="9">
        <v>1500</v>
      </c>
      <c r="F25" s="9">
        <v>1500</v>
      </c>
      <c r="G25" s="10" t="s">
        <v>2</v>
      </c>
      <c r="H25" s="9">
        <v>2100</v>
      </c>
      <c r="I25" s="9">
        <v>2100</v>
      </c>
      <c r="J25" s="10" t="s">
        <v>2</v>
      </c>
      <c r="K25" s="9">
        <v>2800</v>
      </c>
      <c r="L25" s="9">
        <v>2800</v>
      </c>
      <c r="M25" s="10" t="s">
        <v>2</v>
      </c>
      <c r="N25" s="9">
        <v>3500</v>
      </c>
      <c r="O25" s="9">
        <v>3500</v>
      </c>
      <c r="P25" s="10" t="s">
        <v>2</v>
      </c>
      <c r="Q25" s="9">
        <v>4200</v>
      </c>
      <c r="R25" s="9">
        <v>4200</v>
      </c>
      <c r="S25" s="10" t="s">
        <v>2</v>
      </c>
      <c r="T25" s="9">
        <v>5000</v>
      </c>
      <c r="U25" s="9">
        <v>5000</v>
      </c>
      <c r="V25" s="10" t="s">
        <v>2</v>
      </c>
      <c r="W25" s="9">
        <v>5800</v>
      </c>
      <c r="X25" s="9">
        <v>5800</v>
      </c>
      <c r="Y25" s="10" t="s">
        <v>2</v>
      </c>
      <c r="Z25" s="9">
        <v>6600</v>
      </c>
      <c r="AA25" s="9">
        <v>6600</v>
      </c>
    </row>
    <row r="26" spans="1:27">
      <c r="A26" s="16"/>
      <c r="B26" t="s">
        <v>2</v>
      </c>
      <c r="C26" s="8"/>
      <c r="D26" t="s">
        <v>2</v>
      </c>
      <c r="E26" s="9"/>
      <c r="F26" s="9"/>
      <c r="G26" s="10" t="s">
        <v>2</v>
      </c>
      <c r="H26" s="9"/>
      <c r="I26" s="9"/>
      <c r="J26" s="10" t="s">
        <v>2</v>
      </c>
      <c r="K26" s="9"/>
      <c r="L26" s="9"/>
      <c r="M26" s="10" t="s">
        <v>2</v>
      </c>
      <c r="N26" s="9"/>
      <c r="O26" s="9"/>
      <c r="P26" s="10" t="s">
        <v>2</v>
      </c>
      <c r="Q26" s="9"/>
      <c r="R26" s="9"/>
      <c r="S26" s="10" t="s">
        <v>2</v>
      </c>
      <c r="T26" s="9"/>
      <c r="U26" s="9"/>
      <c r="V26" s="10" t="s">
        <v>2</v>
      </c>
      <c r="W26" s="9"/>
      <c r="X26" s="9"/>
      <c r="Y26" s="10" t="s">
        <v>2</v>
      </c>
      <c r="Z26" s="9"/>
      <c r="AA26" s="9"/>
    </row>
    <row r="27" spans="1:27">
      <c r="A27" s="16">
        <v>6400</v>
      </c>
      <c r="B27" t="s">
        <v>2</v>
      </c>
      <c r="C27" s="8" t="s">
        <v>51</v>
      </c>
      <c r="D27" t="s">
        <v>2</v>
      </c>
      <c r="E27" s="9">
        <f>200+(100*E7)</f>
        <v>300</v>
      </c>
      <c r="F27" s="9">
        <f>200+(100*F7)</f>
        <v>300</v>
      </c>
      <c r="G27" s="10" t="s">
        <v>2</v>
      </c>
      <c r="H27" s="9">
        <f>200+(100*H7)</f>
        <v>400</v>
      </c>
      <c r="I27" s="9">
        <f>200+(100*I7)</f>
        <v>400</v>
      </c>
      <c r="J27" s="10" t="s">
        <v>2</v>
      </c>
      <c r="K27" s="9">
        <f>200+(100*K7)</f>
        <v>500</v>
      </c>
      <c r="L27" s="9">
        <f>200+(100*L7)</f>
        <v>500</v>
      </c>
      <c r="M27" s="10" t="s">
        <v>2</v>
      </c>
      <c r="N27" s="9">
        <f>200+(100*N7)</f>
        <v>600</v>
      </c>
      <c r="O27" s="9">
        <f>200+(100*O7)</f>
        <v>600</v>
      </c>
      <c r="P27" s="10" t="s">
        <v>2</v>
      </c>
      <c r="Q27" s="9">
        <f>200+(100*Q7)</f>
        <v>700</v>
      </c>
      <c r="R27" s="9">
        <f>200+(100*R7)</f>
        <v>700</v>
      </c>
      <c r="S27" s="10" t="s">
        <v>2</v>
      </c>
      <c r="T27" s="9">
        <f>200+(100*T7)</f>
        <v>800</v>
      </c>
      <c r="U27" s="9">
        <f>200+(100*U7)</f>
        <v>800</v>
      </c>
      <c r="V27" s="10" t="s">
        <v>2</v>
      </c>
      <c r="W27" s="9">
        <f>200+(100*W7)</f>
        <v>900</v>
      </c>
      <c r="X27" s="9">
        <f>200+(100*X7)</f>
        <v>900</v>
      </c>
      <c r="Y27" s="10" t="s">
        <v>2</v>
      </c>
      <c r="Z27" s="9">
        <f>200+(100*Z7)</f>
        <v>1000</v>
      </c>
      <c r="AA27" s="9">
        <f>200+(100*AA7)</f>
        <v>1000</v>
      </c>
    </row>
    <row r="28" spans="1:27">
      <c r="A28" s="16"/>
      <c r="B28" t="s">
        <v>2</v>
      </c>
      <c r="C28" s="8" t="s">
        <v>52</v>
      </c>
      <c r="D28" t="s">
        <v>2</v>
      </c>
      <c r="E28" s="9"/>
      <c r="F28" s="9"/>
      <c r="G28" s="10" t="s">
        <v>2</v>
      </c>
      <c r="H28" s="9"/>
      <c r="I28" s="9"/>
      <c r="J28" s="10" t="s">
        <v>2</v>
      </c>
      <c r="K28" s="9"/>
      <c r="L28" s="9"/>
      <c r="M28" s="10" t="s">
        <v>2</v>
      </c>
      <c r="N28" s="9"/>
      <c r="O28" s="9"/>
      <c r="P28" s="10" t="s">
        <v>2</v>
      </c>
      <c r="Q28" s="9"/>
      <c r="R28" s="9"/>
      <c r="S28" s="10" t="s">
        <v>2</v>
      </c>
      <c r="T28" s="9"/>
      <c r="U28" s="9"/>
      <c r="V28" s="10" t="s">
        <v>2</v>
      </c>
      <c r="W28" s="9"/>
      <c r="X28" s="9"/>
      <c r="Y28" s="10" t="s">
        <v>2</v>
      </c>
      <c r="Z28" s="9"/>
      <c r="AA28" s="9"/>
    </row>
    <row r="29" spans="1:27">
      <c r="A29" s="16"/>
      <c r="B29" t="s">
        <v>2</v>
      </c>
      <c r="D29" t="s">
        <v>2</v>
      </c>
      <c r="E29" s="9"/>
      <c r="F29" s="9"/>
      <c r="G29" s="10" t="s">
        <v>2</v>
      </c>
      <c r="H29" s="9"/>
      <c r="I29" s="9"/>
      <c r="J29" s="10" t="s">
        <v>2</v>
      </c>
      <c r="K29" s="9"/>
      <c r="L29" s="9"/>
      <c r="M29" s="10" t="s">
        <v>2</v>
      </c>
      <c r="N29" s="9"/>
      <c r="O29" s="9"/>
      <c r="P29" s="10" t="s">
        <v>2</v>
      </c>
      <c r="Q29" s="9"/>
      <c r="R29" s="9"/>
      <c r="S29" s="10" t="s">
        <v>2</v>
      </c>
      <c r="T29" s="9"/>
      <c r="U29" s="9"/>
      <c r="V29" s="10" t="s">
        <v>2</v>
      </c>
      <c r="W29" s="9"/>
      <c r="X29" s="9"/>
      <c r="Y29" s="10" t="s">
        <v>2</v>
      </c>
      <c r="Z29" s="9"/>
      <c r="AA29" s="9"/>
    </row>
    <row r="30" spans="1:27">
      <c r="A30" s="16">
        <v>5100</v>
      </c>
      <c r="B30" t="s">
        <v>2</v>
      </c>
      <c r="C30" t="s">
        <v>46</v>
      </c>
      <c r="D30" t="s">
        <v>2</v>
      </c>
      <c r="E30" s="9">
        <f>3086*1.03</f>
        <v>3178.58</v>
      </c>
      <c r="F30" s="9">
        <f>E30</f>
        <v>3178.58</v>
      </c>
      <c r="G30" s="10" t="s">
        <v>2</v>
      </c>
      <c r="H30" s="9">
        <f>4624*1.03</f>
        <v>4762.72</v>
      </c>
      <c r="I30" s="9">
        <f>H30</f>
        <v>4762.72</v>
      </c>
      <c r="J30" s="10" t="s">
        <v>2</v>
      </c>
      <c r="K30" s="9">
        <f>6173*1.03</f>
        <v>6358.1900000000005</v>
      </c>
      <c r="L30" s="9">
        <f>K30</f>
        <v>6358.1900000000005</v>
      </c>
      <c r="M30" s="10" t="s">
        <v>2</v>
      </c>
      <c r="N30" s="9">
        <f>7641*1.03</f>
        <v>7870.2300000000005</v>
      </c>
      <c r="O30" s="9">
        <f>N30</f>
        <v>7870.2300000000005</v>
      </c>
      <c r="P30" s="10" t="s">
        <v>2</v>
      </c>
      <c r="Q30" s="9">
        <f>9260*1.03</f>
        <v>9537.8000000000011</v>
      </c>
      <c r="R30" s="9">
        <f>Q30</f>
        <v>9537.8000000000011</v>
      </c>
      <c r="S30" s="10" t="s">
        <v>2</v>
      </c>
      <c r="T30" s="9">
        <f>10729*1.03</f>
        <v>11050.87</v>
      </c>
      <c r="U30" s="9">
        <f>T30</f>
        <v>11050.87</v>
      </c>
      <c r="V30" s="10" t="s">
        <v>2</v>
      </c>
      <c r="W30" s="9">
        <f>12709*1.03</f>
        <v>13090.27</v>
      </c>
      <c r="X30" s="9">
        <f>W30</f>
        <v>13090.27</v>
      </c>
      <c r="Y30" s="10" t="s">
        <v>2</v>
      </c>
      <c r="Z30" s="9">
        <f>15053*1.03</f>
        <v>15504.59</v>
      </c>
      <c r="AA30" s="9">
        <f>Z30</f>
        <v>15504.59</v>
      </c>
    </row>
    <row r="31" spans="1:27">
      <c r="A31" s="16"/>
      <c r="B31" t="s">
        <v>2</v>
      </c>
      <c r="D31" t="s">
        <v>2</v>
      </c>
      <c r="E31" s="9"/>
      <c r="F31" s="9"/>
      <c r="G31" s="10" t="s">
        <v>2</v>
      </c>
      <c r="H31" s="9"/>
      <c r="I31" s="9"/>
      <c r="J31" s="10" t="s">
        <v>2</v>
      </c>
      <c r="K31" s="9"/>
      <c r="L31" s="9"/>
      <c r="M31" s="10" t="s">
        <v>2</v>
      </c>
      <c r="N31" s="9"/>
      <c r="O31" s="9"/>
      <c r="P31" s="10" t="s">
        <v>2</v>
      </c>
      <c r="Q31" s="9"/>
      <c r="R31" s="9"/>
      <c r="S31" s="10" t="s">
        <v>2</v>
      </c>
      <c r="T31" s="9"/>
      <c r="U31" s="9"/>
      <c r="V31" s="10" t="s">
        <v>2</v>
      </c>
      <c r="W31" s="9"/>
      <c r="X31" s="9"/>
      <c r="Y31" s="10" t="s">
        <v>2</v>
      </c>
      <c r="Z31" s="9"/>
      <c r="AA31" s="9"/>
    </row>
    <row r="32" spans="1:27">
      <c r="A32" s="16" t="s">
        <v>48</v>
      </c>
      <c r="B32" t="s">
        <v>2</v>
      </c>
      <c r="C32" t="s">
        <v>37</v>
      </c>
      <c r="D32" t="s">
        <v>2</v>
      </c>
      <c r="E32" s="9">
        <f>1500+(500*E7)</f>
        <v>2000</v>
      </c>
      <c r="F32" s="9">
        <f>1500+(500*F7)</f>
        <v>2000</v>
      </c>
      <c r="G32" s="10" t="s">
        <v>2</v>
      </c>
      <c r="H32" s="9">
        <f>1500+(500*H7)</f>
        <v>2500</v>
      </c>
      <c r="I32" s="9">
        <f>1500+(500*I7)</f>
        <v>2500</v>
      </c>
      <c r="J32" s="10" t="s">
        <v>2</v>
      </c>
      <c r="K32" s="9">
        <f>1500+(500*K7)</f>
        <v>3000</v>
      </c>
      <c r="L32" s="9">
        <f>1500+(500*L7)</f>
        <v>3000</v>
      </c>
      <c r="M32" s="10" t="s">
        <v>2</v>
      </c>
      <c r="N32" s="9">
        <f>1500+(500*N7)</f>
        <v>3500</v>
      </c>
      <c r="O32" s="9">
        <f>1500+(500*O7)</f>
        <v>3500</v>
      </c>
      <c r="P32" s="10" t="s">
        <v>2</v>
      </c>
      <c r="Q32" s="9">
        <f>1500+(500*Q7)</f>
        <v>4000</v>
      </c>
      <c r="R32" s="9">
        <f>1500+(500*R7)</f>
        <v>4000</v>
      </c>
      <c r="S32" s="10" t="s">
        <v>2</v>
      </c>
      <c r="T32" s="9">
        <f>1500+(500*T7)</f>
        <v>4500</v>
      </c>
      <c r="U32" s="9">
        <f>1500+(500*U7)</f>
        <v>4500</v>
      </c>
      <c r="V32" s="10" t="s">
        <v>2</v>
      </c>
      <c r="W32" s="9">
        <f>1500+(500*W7)</f>
        <v>5000</v>
      </c>
      <c r="X32" s="9">
        <f>1500+(500*X7)</f>
        <v>5000</v>
      </c>
      <c r="Y32" s="10" t="s">
        <v>2</v>
      </c>
      <c r="Z32" s="9">
        <f>1500+(500*Z7)</f>
        <v>5500</v>
      </c>
      <c r="AA32" s="9">
        <f>1500+(500*AA7)</f>
        <v>5500</v>
      </c>
    </row>
    <row r="33" spans="1:27">
      <c r="A33" s="16"/>
      <c r="B33" t="s">
        <v>2</v>
      </c>
      <c r="C33" s="8" t="s">
        <v>16</v>
      </c>
      <c r="D33" t="s">
        <v>2</v>
      </c>
      <c r="E33" s="9"/>
      <c r="F33" s="9"/>
      <c r="G33" s="10" t="s">
        <v>2</v>
      </c>
      <c r="H33" s="9"/>
      <c r="I33" s="9"/>
      <c r="J33" s="10" t="s">
        <v>2</v>
      </c>
      <c r="K33" s="9"/>
      <c r="L33" s="9"/>
      <c r="M33" s="10" t="s">
        <v>2</v>
      </c>
      <c r="N33" s="9"/>
      <c r="O33" s="9"/>
      <c r="P33" s="10" t="s">
        <v>2</v>
      </c>
      <c r="Q33" s="9"/>
      <c r="R33" s="9"/>
      <c r="S33" s="10" t="s">
        <v>2</v>
      </c>
      <c r="T33" s="9"/>
      <c r="U33" s="9"/>
      <c r="V33" s="10" t="s">
        <v>2</v>
      </c>
      <c r="W33" s="9"/>
      <c r="X33" s="9"/>
      <c r="Y33" s="10" t="s">
        <v>2</v>
      </c>
      <c r="Z33" s="9"/>
      <c r="AA33" s="9"/>
    </row>
    <row r="34" spans="1:27">
      <c r="A34" s="16"/>
      <c r="B34" t="s">
        <v>2</v>
      </c>
      <c r="D34" t="s">
        <v>2</v>
      </c>
      <c r="E34" s="9"/>
      <c r="F34" s="9"/>
      <c r="G34" s="10" t="s">
        <v>2</v>
      </c>
      <c r="H34" s="9"/>
      <c r="I34" s="9"/>
      <c r="J34" s="10" t="s">
        <v>2</v>
      </c>
      <c r="K34" s="9"/>
      <c r="L34" s="9"/>
      <c r="M34" s="10" t="s">
        <v>2</v>
      </c>
      <c r="N34" s="9"/>
      <c r="O34" s="9"/>
      <c r="P34" s="10" t="s">
        <v>2</v>
      </c>
      <c r="Q34" s="9"/>
      <c r="R34" s="9"/>
      <c r="S34" s="10" t="s">
        <v>2</v>
      </c>
      <c r="T34" s="9"/>
      <c r="U34" s="9"/>
      <c r="V34" s="10" t="s">
        <v>2</v>
      </c>
      <c r="W34" s="9"/>
      <c r="X34" s="9"/>
      <c r="Y34" s="10" t="s">
        <v>2</v>
      </c>
      <c r="Z34" s="9"/>
      <c r="AA34" s="9"/>
    </row>
    <row r="35" spans="1:27">
      <c r="A35" s="16"/>
      <c r="B35" t="s">
        <v>2</v>
      </c>
      <c r="C35" t="s">
        <v>17</v>
      </c>
      <c r="D35" t="s">
        <v>2</v>
      </c>
      <c r="E35" s="9">
        <f>618*1.03</f>
        <v>636.54</v>
      </c>
      <c r="F35" s="9">
        <f>E35</f>
        <v>636.54</v>
      </c>
      <c r="G35" s="10" t="s">
        <v>2</v>
      </c>
      <c r="H35" s="9">
        <f>824*1.03</f>
        <v>848.72</v>
      </c>
      <c r="I35" s="9">
        <f>H35</f>
        <v>848.72</v>
      </c>
      <c r="J35" s="10" t="s">
        <v>2</v>
      </c>
      <c r="K35" s="9">
        <f>927*1.03</f>
        <v>954.81000000000006</v>
      </c>
      <c r="L35" s="9">
        <f>K35</f>
        <v>954.81000000000006</v>
      </c>
      <c r="M35" s="10" t="s">
        <v>2</v>
      </c>
      <c r="N35" s="9">
        <f>1133*1.03</f>
        <v>1166.99</v>
      </c>
      <c r="O35" s="9">
        <f>N35</f>
        <v>1166.99</v>
      </c>
      <c r="P35" s="10" t="s">
        <v>2</v>
      </c>
      <c r="Q35" s="9">
        <f>1339*1.03</f>
        <v>1379.17</v>
      </c>
      <c r="R35" s="9">
        <f>Q35</f>
        <v>1379.17</v>
      </c>
      <c r="S35" s="10" t="s">
        <v>2</v>
      </c>
      <c r="T35" s="9">
        <f>1545*1.03</f>
        <v>1591.3500000000001</v>
      </c>
      <c r="U35" s="9">
        <f>T35</f>
        <v>1591.3500000000001</v>
      </c>
      <c r="V35" s="10" t="s">
        <v>2</v>
      </c>
      <c r="W35" s="9">
        <f>1751*1.03</f>
        <v>1803.53</v>
      </c>
      <c r="X35" s="9">
        <f>W35</f>
        <v>1803.53</v>
      </c>
      <c r="Y35" s="10" t="s">
        <v>2</v>
      </c>
      <c r="Z35" s="9">
        <f>1751*1.03</f>
        <v>1803.53</v>
      </c>
      <c r="AA35" s="9">
        <f>Z35</f>
        <v>1803.53</v>
      </c>
    </row>
    <row r="36" spans="1:27">
      <c r="A36" s="16"/>
      <c r="B36" t="s">
        <v>2</v>
      </c>
      <c r="C36" s="8" t="s">
        <v>18</v>
      </c>
      <c r="D36" t="s">
        <v>2</v>
      </c>
      <c r="E36" s="4"/>
      <c r="F36" s="4"/>
      <c r="G36" t="s">
        <v>2</v>
      </c>
      <c r="H36" s="4"/>
      <c r="I36" s="4"/>
      <c r="J36" t="s">
        <v>2</v>
      </c>
      <c r="K36" s="4"/>
      <c r="L36" s="4"/>
      <c r="M36" t="s">
        <v>2</v>
      </c>
      <c r="N36" s="4"/>
      <c r="O36" s="4"/>
      <c r="P36" t="s">
        <v>2</v>
      </c>
      <c r="Q36" s="4"/>
      <c r="R36" s="4"/>
      <c r="S36" t="s">
        <v>2</v>
      </c>
      <c r="T36" s="4"/>
      <c r="U36" s="4"/>
      <c r="V36" t="s">
        <v>2</v>
      </c>
      <c r="W36" s="4"/>
      <c r="X36" s="4"/>
      <c r="Y36" t="s">
        <v>2</v>
      </c>
      <c r="Z36" s="4"/>
      <c r="AA36" s="4"/>
    </row>
    <row r="37" spans="1:27">
      <c r="A37" s="16"/>
      <c r="B37" t="s">
        <v>2</v>
      </c>
      <c r="D37" t="s">
        <v>2</v>
      </c>
      <c r="G37" t="s">
        <v>2</v>
      </c>
      <c r="J37" t="s">
        <v>2</v>
      </c>
      <c r="M37" t="s">
        <v>2</v>
      </c>
      <c r="P37" t="s">
        <v>2</v>
      </c>
      <c r="S37" t="s">
        <v>2</v>
      </c>
      <c r="V37" t="s">
        <v>2</v>
      </c>
      <c r="Y37" t="s">
        <v>2</v>
      </c>
    </row>
    <row r="38" spans="1:27">
      <c r="B38" t="s">
        <v>2</v>
      </c>
      <c r="C38" t="s">
        <v>27</v>
      </c>
      <c r="D38" t="s">
        <v>2</v>
      </c>
      <c r="E38" s="8" t="s">
        <v>19</v>
      </c>
      <c r="F38" s="8" t="s">
        <v>19</v>
      </c>
      <c r="G38" t="s">
        <v>2</v>
      </c>
      <c r="H38" s="8" t="s">
        <v>19</v>
      </c>
      <c r="I38" s="8" t="s">
        <v>19</v>
      </c>
      <c r="J38" t="s">
        <v>2</v>
      </c>
      <c r="K38" s="8" t="s">
        <v>19</v>
      </c>
      <c r="L38" s="8" t="s">
        <v>19</v>
      </c>
      <c r="M38" t="s">
        <v>2</v>
      </c>
      <c r="N38" s="8" t="s">
        <v>19</v>
      </c>
      <c r="O38" s="8" t="s">
        <v>19</v>
      </c>
      <c r="P38" t="s">
        <v>2</v>
      </c>
      <c r="Q38" s="8" t="s">
        <v>19</v>
      </c>
      <c r="R38" s="8" t="s">
        <v>19</v>
      </c>
      <c r="S38" t="s">
        <v>2</v>
      </c>
      <c r="T38" s="8" t="s">
        <v>19</v>
      </c>
      <c r="U38" s="8" t="s">
        <v>19</v>
      </c>
      <c r="V38" t="s">
        <v>2</v>
      </c>
      <c r="W38" s="8" t="s">
        <v>19</v>
      </c>
      <c r="X38" s="8" t="s">
        <v>19</v>
      </c>
      <c r="Y38" t="s">
        <v>2</v>
      </c>
      <c r="Z38" s="8" t="s">
        <v>19</v>
      </c>
      <c r="AA38" s="8" t="s">
        <v>19</v>
      </c>
    </row>
    <row r="39" spans="1:27">
      <c r="B39" t="s">
        <v>2</v>
      </c>
      <c r="D39" t="s">
        <v>2</v>
      </c>
      <c r="E39" s="7" t="s">
        <v>0</v>
      </c>
      <c r="F39" s="7" t="s">
        <v>0</v>
      </c>
      <c r="G39" t="s">
        <v>2</v>
      </c>
      <c r="H39" s="7" t="s">
        <v>0</v>
      </c>
      <c r="I39" s="7" t="s">
        <v>0</v>
      </c>
      <c r="J39" t="s">
        <v>2</v>
      </c>
      <c r="K39" s="7" t="s">
        <v>0</v>
      </c>
      <c r="L39" s="7" t="s">
        <v>0</v>
      </c>
      <c r="M39" t="s">
        <v>2</v>
      </c>
      <c r="N39" s="7" t="s">
        <v>0</v>
      </c>
      <c r="O39" s="7" t="s">
        <v>0</v>
      </c>
      <c r="P39" t="s">
        <v>2</v>
      </c>
      <c r="Q39" s="7" t="s">
        <v>0</v>
      </c>
      <c r="R39" s="7" t="s">
        <v>0</v>
      </c>
      <c r="S39" t="s">
        <v>2</v>
      </c>
      <c r="T39" s="7" t="s">
        <v>0</v>
      </c>
      <c r="U39" s="7" t="s">
        <v>0</v>
      </c>
      <c r="V39" t="s">
        <v>2</v>
      </c>
      <c r="W39" s="7" t="s">
        <v>0</v>
      </c>
      <c r="X39" s="7" t="s">
        <v>0</v>
      </c>
      <c r="Y39" t="s">
        <v>2</v>
      </c>
      <c r="Z39" s="7" t="s">
        <v>0</v>
      </c>
      <c r="AA39" s="7" t="s">
        <v>0</v>
      </c>
    </row>
    <row r="40" spans="1:27" ht="15.75">
      <c r="A40" s="17"/>
      <c r="B40" s="17" t="s">
        <v>2</v>
      </c>
      <c r="C40" s="17" t="s">
        <v>20</v>
      </c>
      <c r="D40" s="17" t="s">
        <v>2</v>
      </c>
      <c r="E40" s="23">
        <f>SUM(E20:E35)</f>
        <v>36403.622208000001</v>
      </c>
      <c r="F40" s="23">
        <f>SUM(F20:F35)</f>
        <v>41661.934041600005</v>
      </c>
      <c r="G40" s="24" t="s">
        <v>2</v>
      </c>
      <c r="H40" s="23">
        <f>SUM(H20:H35)</f>
        <v>43319.952208000002</v>
      </c>
      <c r="I40" s="23">
        <f>SUM(I20:I35)</f>
        <v>48578.264041599999</v>
      </c>
      <c r="J40" s="24" t="s">
        <v>2</v>
      </c>
      <c r="K40" s="23">
        <f>SUM(K20:K35)</f>
        <v>59269.359135999999</v>
      </c>
      <c r="L40" s="23">
        <f>SUM(L20:L35)</f>
        <v>66271.498873600009</v>
      </c>
      <c r="M40" s="24" t="s">
        <v>2</v>
      </c>
      <c r="N40" s="23">
        <f>SUM(N20:N35)</f>
        <v>65992.049136000001</v>
      </c>
      <c r="O40" s="23">
        <f>SUM(O20:O35)</f>
        <v>83830.833705600016</v>
      </c>
      <c r="P40" s="24" t="s">
        <v>2</v>
      </c>
      <c r="Q40" s="23">
        <f>SUM(Q20:Q35)</f>
        <v>82845.873519999994</v>
      </c>
      <c r="R40" s="23">
        <f>SUM(R20:R35)</f>
        <v>91725.98176960001</v>
      </c>
      <c r="S40" s="24" t="s">
        <v>2</v>
      </c>
      <c r="T40" s="23">
        <f>SUM(T20:T35)</f>
        <v>98709.790447999985</v>
      </c>
      <c r="U40" s="23">
        <f>SUM(U20:U35)</f>
        <v>120170.3714336</v>
      </c>
      <c r="V40" s="24" t="s">
        <v>2</v>
      </c>
      <c r="W40" s="23">
        <f>SUM(W20:W35)</f>
        <v>115647.154104</v>
      </c>
      <c r="X40" s="23">
        <f>SUM(X20:X35)</f>
        <v>128081.98846560001</v>
      </c>
      <c r="Y40" s="24" t="s">
        <v>2</v>
      </c>
      <c r="Z40" s="23">
        <f>SUM(Z20:Z35)</f>
        <v>123476.20355399999</v>
      </c>
      <c r="AA40" s="23">
        <f>SUM(AA20:AA35)</f>
        <v>135911.0379156</v>
      </c>
    </row>
    <row r="41" spans="1:27">
      <c r="A41" s="7" t="s">
        <v>21</v>
      </c>
      <c r="B41" s="7" t="s">
        <v>21</v>
      </c>
      <c r="C41" s="7" t="s">
        <v>21</v>
      </c>
      <c r="D41" s="7" t="s">
        <v>21</v>
      </c>
      <c r="E41" s="7" t="s">
        <v>21</v>
      </c>
      <c r="F41" s="7" t="s">
        <v>21</v>
      </c>
      <c r="G41" s="7" t="s">
        <v>21</v>
      </c>
      <c r="H41" s="7" t="s">
        <v>21</v>
      </c>
      <c r="I41" s="7" t="s">
        <v>21</v>
      </c>
      <c r="J41" s="7" t="s">
        <v>21</v>
      </c>
      <c r="K41" s="7" t="s">
        <v>21</v>
      </c>
      <c r="L41" s="7" t="s">
        <v>21</v>
      </c>
      <c r="M41" s="7" t="s">
        <v>21</v>
      </c>
      <c r="N41" s="7" t="s">
        <v>21</v>
      </c>
      <c r="O41" s="7" t="s">
        <v>21</v>
      </c>
      <c r="P41" s="7" t="s">
        <v>21</v>
      </c>
      <c r="Q41" s="7" t="s">
        <v>21</v>
      </c>
      <c r="R41" s="7" t="s">
        <v>21</v>
      </c>
      <c r="S41" s="7" t="s">
        <v>21</v>
      </c>
      <c r="T41" s="7" t="s">
        <v>21</v>
      </c>
      <c r="U41" s="7" t="s">
        <v>21</v>
      </c>
      <c r="V41" s="7" t="s">
        <v>21</v>
      </c>
      <c r="W41" s="7" t="s">
        <v>21</v>
      </c>
      <c r="X41" s="7" t="s">
        <v>21</v>
      </c>
      <c r="Y41" s="7" t="s">
        <v>21</v>
      </c>
      <c r="Z41" s="7" t="s">
        <v>21</v>
      </c>
      <c r="AA41" s="7" t="s">
        <v>21</v>
      </c>
    </row>
    <row r="43" spans="1:27">
      <c r="A43" t="s">
        <v>22</v>
      </c>
    </row>
    <row r="44" spans="1:27">
      <c r="A44" t="s">
        <v>55</v>
      </c>
      <c r="E44" s="5">
        <f>(9.2*1.03)*1.02</f>
        <v>9.665519999999999</v>
      </c>
      <c r="F44" t="s">
        <v>23</v>
      </c>
      <c r="H44" t="s">
        <v>58</v>
      </c>
      <c r="N44" s="26">
        <f>(7.3*1.03)*1.02</f>
        <v>7.6693800000000003</v>
      </c>
    </row>
    <row r="45" spans="1:27">
      <c r="A45" t="s">
        <v>56</v>
      </c>
      <c r="E45" s="5">
        <f>(11.23*1.03)*1.02</f>
        <v>11.798238000000001</v>
      </c>
      <c r="F45" t="s">
        <v>23</v>
      </c>
      <c r="H45" t="s">
        <v>57</v>
      </c>
      <c r="N45" s="26">
        <f>(8.7*1.03)*1.02</f>
        <v>9.1402200000000011</v>
      </c>
    </row>
    <row r="46" spans="1:27">
      <c r="A46" t="s">
        <v>24</v>
      </c>
    </row>
    <row r="47" spans="1:27">
      <c r="A47" t="s">
        <v>34</v>
      </c>
    </row>
    <row r="48" spans="1:27">
      <c r="A48" t="s">
        <v>59</v>
      </c>
    </row>
    <row r="49" spans="1:23">
      <c r="A49" t="s">
        <v>35</v>
      </c>
      <c r="C49" t="s">
        <v>28</v>
      </c>
      <c r="E49" s="13">
        <f>1092*1.04</f>
        <v>1135.68</v>
      </c>
    </row>
    <row r="50" spans="1:23">
      <c r="C50" t="s">
        <v>29</v>
      </c>
      <c r="E50" s="13">
        <v>300</v>
      </c>
    </row>
    <row r="51" spans="1:23">
      <c r="C51" t="s">
        <v>30</v>
      </c>
      <c r="E51" s="13">
        <f>50*12</f>
        <v>600</v>
      </c>
    </row>
    <row r="52" spans="1:23">
      <c r="C52" t="s">
        <v>31</v>
      </c>
      <c r="E52" s="14">
        <f>10*12</f>
        <v>120</v>
      </c>
      <c r="J52" s="11"/>
    </row>
    <row r="53" spans="1:23">
      <c r="C53" t="s">
        <v>32</v>
      </c>
      <c r="E53" s="12">
        <f>SUM(E49:E52)</f>
        <v>2155.6800000000003</v>
      </c>
    </row>
    <row r="54" spans="1:23">
      <c r="A54" t="s">
        <v>64</v>
      </c>
    </row>
    <row r="55" spans="1:23">
      <c r="A55" t="s">
        <v>49</v>
      </c>
    </row>
    <row r="56" spans="1:23">
      <c r="A56" t="s">
        <v>50</v>
      </c>
    </row>
    <row r="59" spans="1:23">
      <c r="A59" s="27">
        <v>41119</v>
      </c>
    </row>
    <row r="60" spans="1:23" ht="15.75">
      <c r="A60" t="s">
        <v>65</v>
      </c>
      <c r="W60" s="15" t="s">
        <v>33</v>
      </c>
    </row>
  </sheetData>
  <phoneticPr fontId="0" type="noConversion"/>
  <printOptions horizontalCentered="1"/>
  <pageMargins left="0" right="0" top="0" bottom="0" header="0.5" footer="0.5"/>
  <pageSetup scale="5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A60"/>
  <sheetViews>
    <sheetView tabSelected="1" defaultGridColor="0" colorId="22" zoomScale="75" zoomScaleNormal="87" zoomScaleSheetLayoutView="75" workbookViewId="0"/>
  </sheetViews>
  <sheetFormatPr defaultColWidth="9.6640625" defaultRowHeight="15"/>
  <cols>
    <col min="1" max="1" width="13.88671875" customWidth="1"/>
    <col min="2" max="2" width="1.6640625" customWidth="1"/>
    <col min="3" max="3" width="26" customWidth="1"/>
    <col min="4" max="4" width="1.6640625" customWidth="1"/>
    <col min="5" max="5" width="11.109375" customWidth="1"/>
    <col min="6" max="6" width="10.77734375" bestFit="1" customWidth="1"/>
    <col min="7" max="7" width="1.6640625" customWidth="1"/>
    <col min="8" max="8" width="10.88671875" customWidth="1"/>
    <col min="10" max="10" width="1.6640625" customWidth="1"/>
    <col min="11" max="11" width="10.88671875" customWidth="1"/>
    <col min="12" max="12" width="9.77734375" bestFit="1" customWidth="1"/>
    <col min="13" max="13" width="1.6640625" customWidth="1"/>
    <col min="14" max="14" width="11.109375" customWidth="1"/>
    <col min="16" max="16" width="1.6640625" customWidth="1"/>
    <col min="17" max="17" width="11.109375" customWidth="1"/>
    <col min="19" max="19" width="1.6640625" customWidth="1"/>
    <col min="20" max="20" width="11" customWidth="1"/>
    <col min="22" max="22" width="1.6640625" customWidth="1"/>
    <col min="23" max="23" width="11" customWidth="1"/>
    <col min="25" max="25" width="1.6640625" customWidth="1"/>
    <col min="26" max="26" width="11" customWidth="1"/>
  </cols>
  <sheetData>
    <row r="1" spans="1:27" ht="15.75">
      <c r="C1" s="15"/>
      <c r="I1" s="1"/>
      <c r="J1" s="1"/>
      <c r="K1" s="1" t="s">
        <v>53</v>
      </c>
      <c r="L1" s="1"/>
      <c r="M1" s="1"/>
      <c r="N1" s="1"/>
      <c r="O1" s="1"/>
    </row>
    <row r="2" spans="1:27" ht="15.75">
      <c r="I2" s="1" t="s">
        <v>25</v>
      </c>
      <c r="J2" s="1"/>
      <c r="K2" s="1"/>
      <c r="L2" s="1"/>
      <c r="M2" s="1"/>
      <c r="N2" s="1"/>
      <c r="O2" s="1"/>
    </row>
    <row r="3" spans="1:27" ht="15.75">
      <c r="I3" s="1"/>
      <c r="J3" s="1"/>
      <c r="L3" s="6">
        <v>2017</v>
      </c>
      <c r="M3" s="1"/>
      <c r="N3" s="1"/>
      <c r="O3" s="1"/>
    </row>
    <row r="4" spans="1:27">
      <c r="A4" s="7" t="s">
        <v>0</v>
      </c>
      <c r="B4" s="7" t="s">
        <v>0</v>
      </c>
      <c r="C4" s="7" t="s">
        <v>0</v>
      </c>
      <c r="D4" s="7" t="s">
        <v>0</v>
      </c>
      <c r="E4" s="7" t="s">
        <v>0</v>
      </c>
      <c r="F4" s="7" t="s">
        <v>0</v>
      </c>
      <c r="G4" s="7" t="s">
        <v>0</v>
      </c>
      <c r="H4" s="7" t="s">
        <v>0</v>
      </c>
      <c r="I4" s="7" t="s">
        <v>0</v>
      </c>
      <c r="J4" s="7" t="s">
        <v>0</v>
      </c>
      <c r="K4" s="7" t="s">
        <v>0</v>
      </c>
      <c r="L4" s="7" t="s">
        <v>0</v>
      </c>
      <c r="M4" s="7" t="s">
        <v>0</v>
      </c>
      <c r="N4" s="7" t="s">
        <v>0</v>
      </c>
      <c r="O4" s="7" t="s">
        <v>0</v>
      </c>
      <c r="P4" s="7" t="s">
        <v>0</v>
      </c>
      <c r="Q4" s="7" t="s">
        <v>0</v>
      </c>
      <c r="R4" s="7" t="s">
        <v>0</v>
      </c>
      <c r="S4" s="7" t="s">
        <v>0</v>
      </c>
      <c r="T4" s="7" t="s">
        <v>0</v>
      </c>
      <c r="U4" s="7" t="s">
        <v>0</v>
      </c>
      <c r="V4" s="7" t="s">
        <v>0</v>
      </c>
      <c r="W4" s="7" t="s">
        <v>0</v>
      </c>
      <c r="X4" s="7" t="s">
        <v>0</v>
      </c>
      <c r="Y4" s="7" t="s">
        <v>0</v>
      </c>
      <c r="Z4" s="7" t="s">
        <v>0</v>
      </c>
      <c r="AA4" s="7" t="s">
        <v>0</v>
      </c>
    </row>
    <row r="5" spans="1:27" ht="15.75">
      <c r="A5" s="17" t="s">
        <v>42</v>
      </c>
      <c r="B5" s="18" t="s">
        <v>2</v>
      </c>
      <c r="C5" s="17" t="s">
        <v>1</v>
      </c>
      <c r="D5" s="18" t="s">
        <v>2</v>
      </c>
      <c r="E5" s="18"/>
      <c r="F5" s="18"/>
      <c r="G5" s="18" t="s">
        <v>2</v>
      </c>
      <c r="H5" s="18"/>
      <c r="I5" s="18"/>
      <c r="J5" s="18" t="s">
        <v>2</v>
      </c>
      <c r="K5" s="18"/>
      <c r="L5" s="18"/>
      <c r="M5" s="18" t="s">
        <v>2</v>
      </c>
      <c r="N5" s="18"/>
      <c r="O5" s="18"/>
      <c r="P5" s="18" t="s">
        <v>2</v>
      </c>
      <c r="Q5" s="18"/>
      <c r="R5" s="18"/>
      <c r="S5" s="18" t="s">
        <v>2</v>
      </c>
      <c r="T5" s="18"/>
      <c r="U5" s="18"/>
      <c r="V5" s="18" t="s">
        <v>2</v>
      </c>
      <c r="W5" s="18"/>
      <c r="X5" s="18"/>
      <c r="Y5" s="18" t="s">
        <v>2</v>
      </c>
      <c r="Z5" s="18"/>
      <c r="AA5" s="18"/>
    </row>
    <row r="6" spans="1:27" ht="15.75">
      <c r="A6" s="17" t="s">
        <v>43</v>
      </c>
      <c r="B6" s="18" t="s">
        <v>2</v>
      </c>
      <c r="C6" s="17" t="s">
        <v>3</v>
      </c>
      <c r="D6" s="18" t="s">
        <v>2</v>
      </c>
      <c r="E6" s="19" t="s">
        <v>4</v>
      </c>
      <c r="F6" s="18"/>
      <c r="G6" s="18" t="s">
        <v>2</v>
      </c>
      <c r="H6" s="19" t="s">
        <v>5</v>
      </c>
      <c r="I6" s="18"/>
      <c r="J6" s="18" t="s">
        <v>2</v>
      </c>
      <c r="K6" s="19" t="s">
        <v>6</v>
      </c>
      <c r="L6" s="18"/>
      <c r="M6" s="18" t="s">
        <v>2</v>
      </c>
      <c r="N6" s="19" t="s">
        <v>7</v>
      </c>
      <c r="O6" s="18"/>
      <c r="P6" s="18" t="s">
        <v>2</v>
      </c>
      <c r="Q6" s="19" t="s">
        <v>8</v>
      </c>
      <c r="R6" s="18"/>
      <c r="S6" s="18" t="s">
        <v>2</v>
      </c>
      <c r="T6" s="19" t="s">
        <v>9</v>
      </c>
      <c r="U6" s="18"/>
      <c r="V6" s="18" t="s">
        <v>2</v>
      </c>
      <c r="W6" s="19" t="s">
        <v>38</v>
      </c>
      <c r="X6" s="18"/>
      <c r="Y6" s="18" t="s">
        <v>2</v>
      </c>
      <c r="Z6" s="19" t="s">
        <v>39</v>
      </c>
      <c r="AA6" s="18"/>
    </row>
    <row r="7" spans="1:27" ht="15.75">
      <c r="A7" s="17"/>
      <c r="B7" s="18" t="s">
        <v>2</v>
      </c>
      <c r="C7" s="17"/>
      <c r="D7" s="18" t="s">
        <v>2</v>
      </c>
      <c r="E7" s="20">
        <v>1</v>
      </c>
      <c r="F7" s="20">
        <v>1</v>
      </c>
      <c r="G7" s="20" t="s">
        <v>2</v>
      </c>
      <c r="H7" s="20">
        <v>2</v>
      </c>
      <c r="I7" s="20">
        <v>2</v>
      </c>
      <c r="J7" s="20" t="s">
        <v>2</v>
      </c>
      <c r="K7" s="20">
        <v>3</v>
      </c>
      <c r="L7" s="20">
        <v>3</v>
      </c>
      <c r="M7" s="20" t="s">
        <v>2</v>
      </c>
      <c r="N7" s="20">
        <v>4</v>
      </c>
      <c r="O7" s="20">
        <v>4</v>
      </c>
      <c r="P7" s="20" t="s">
        <v>2</v>
      </c>
      <c r="Q7" s="20">
        <v>5</v>
      </c>
      <c r="R7" s="20">
        <v>5</v>
      </c>
      <c r="S7" s="20" t="s">
        <v>2</v>
      </c>
      <c r="T7" s="20">
        <v>6</v>
      </c>
      <c r="U7" s="20">
        <v>6</v>
      </c>
      <c r="V7" s="20" t="s">
        <v>2</v>
      </c>
      <c r="W7" s="20">
        <v>7</v>
      </c>
      <c r="X7" s="20">
        <v>7</v>
      </c>
      <c r="Y7" s="20" t="s">
        <v>2</v>
      </c>
      <c r="Z7" s="20">
        <v>8</v>
      </c>
      <c r="AA7" s="20">
        <v>8</v>
      </c>
    </row>
    <row r="8" spans="1:27" ht="15.75">
      <c r="A8" s="17"/>
      <c r="B8" s="18" t="s">
        <v>2</v>
      </c>
      <c r="C8" s="17"/>
      <c r="D8" s="18" t="s">
        <v>2</v>
      </c>
      <c r="E8" s="21" t="s">
        <v>10</v>
      </c>
      <c r="F8" s="21" t="s">
        <v>11</v>
      </c>
      <c r="G8" s="18" t="s">
        <v>2</v>
      </c>
      <c r="H8" s="21" t="s">
        <v>10</v>
      </c>
      <c r="I8" s="21" t="s">
        <v>11</v>
      </c>
      <c r="J8" s="18" t="s">
        <v>2</v>
      </c>
      <c r="K8" s="21" t="s">
        <v>10</v>
      </c>
      <c r="L8" s="21" t="s">
        <v>11</v>
      </c>
      <c r="M8" s="18" t="s">
        <v>2</v>
      </c>
      <c r="N8" s="21" t="s">
        <v>10</v>
      </c>
      <c r="O8" s="21" t="s">
        <v>11</v>
      </c>
      <c r="P8" s="18" t="s">
        <v>2</v>
      </c>
      <c r="Q8" s="21" t="s">
        <v>10</v>
      </c>
      <c r="R8" s="21" t="s">
        <v>11</v>
      </c>
      <c r="S8" s="18" t="s">
        <v>2</v>
      </c>
      <c r="T8" s="21" t="s">
        <v>10</v>
      </c>
      <c r="U8" s="21" t="s">
        <v>11</v>
      </c>
      <c r="V8" s="18" t="s">
        <v>2</v>
      </c>
      <c r="W8" s="21" t="s">
        <v>10</v>
      </c>
      <c r="X8" s="21" t="s">
        <v>11</v>
      </c>
      <c r="Y8" s="18" t="s">
        <v>2</v>
      </c>
      <c r="Z8" s="21" t="s">
        <v>10</v>
      </c>
      <c r="AA8" s="21" t="s">
        <v>11</v>
      </c>
    </row>
    <row r="9" spans="1:27" ht="15.75">
      <c r="A9" s="17"/>
      <c r="B9" s="18" t="s">
        <v>2</v>
      </c>
      <c r="C9" s="17" t="s">
        <v>12</v>
      </c>
      <c r="D9" s="18" t="s">
        <v>2</v>
      </c>
      <c r="E9" s="22" t="s">
        <v>40</v>
      </c>
      <c r="F9" s="22" t="s">
        <v>41</v>
      </c>
      <c r="G9" s="18" t="s">
        <v>2</v>
      </c>
      <c r="H9" s="22" t="s">
        <v>40</v>
      </c>
      <c r="I9" s="22" t="s">
        <v>41</v>
      </c>
      <c r="J9" s="18" t="s">
        <v>2</v>
      </c>
      <c r="K9" s="22" t="s">
        <v>40</v>
      </c>
      <c r="L9" s="22" t="s">
        <v>41</v>
      </c>
      <c r="M9" s="18" t="s">
        <v>2</v>
      </c>
      <c r="N9" s="22" t="s">
        <v>40</v>
      </c>
      <c r="O9" s="22" t="s">
        <v>41</v>
      </c>
      <c r="P9" s="18" t="s">
        <v>2</v>
      </c>
      <c r="Q9" s="22" t="s">
        <v>40</v>
      </c>
      <c r="R9" s="22" t="s">
        <v>41</v>
      </c>
      <c r="S9" s="18" t="s">
        <v>2</v>
      </c>
      <c r="T9" s="22" t="s">
        <v>40</v>
      </c>
      <c r="U9" s="22" t="s">
        <v>41</v>
      </c>
      <c r="V9" s="18" t="s">
        <v>2</v>
      </c>
      <c r="W9" s="22" t="s">
        <v>40</v>
      </c>
      <c r="X9" s="22" t="s">
        <v>41</v>
      </c>
      <c r="Y9" s="18" t="s">
        <v>2</v>
      </c>
      <c r="Z9" s="22" t="s">
        <v>40</v>
      </c>
      <c r="AA9" s="22" t="s">
        <v>41</v>
      </c>
    </row>
    <row r="10" spans="1:27">
      <c r="A10" s="7" t="s">
        <v>0</v>
      </c>
      <c r="B10" t="s">
        <v>2</v>
      </c>
      <c r="C10" s="7" t="s">
        <v>0</v>
      </c>
      <c r="D10" t="s">
        <v>2</v>
      </c>
      <c r="E10" s="7" t="s">
        <v>0</v>
      </c>
      <c r="F10" s="7" t="s">
        <v>0</v>
      </c>
      <c r="G10" t="s">
        <v>2</v>
      </c>
      <c r="H10" s="7" t="s">
        <v>0</v>
      </c>
      <c r="I10" s="7" t="s">
        <v>0</v>
      </c>
      <c r="J10" t="s">
        <v>2</v>
      </c>
      <c r="K10" s="7" t="s">
        <v>0</v>
      </c>
      <c r="L10" s="7" t="s">
        <v>0</v>
      </c>
      <c r="M10" t="s">
        <v>2</v>
      </c>
      <c r="N10" s="7" t="s">
        <v>0</v>
      </c>
      <c r="O10" s="7" t="s">
        <v>0</v>
      </c>
      <c r="P10" t="s">
        <v>2</v>
      </c>
      <c r="Q10" s="7" t="s">
        <v>0</v>
      </c>
      <c r="R10" s="7" t="s">
        <v>0</v>
      </c>
      <c r="S10" t="s">
        <v>2</v>
      </c>
      <c r="T10" s="7" t="s">
        <v>0</v>
      </c>
      <c r="U10" s="7" t="s">
        <v>0</v>
      </c>
      <c r="V10" t="s">
        <v>2</v>
      </c>
      <c r="W10" s="7" t="s">
        <v>0</v>
      </c>
      <c r="X10" s="7" t="s">
        <v>0</v>
      </c>
      <c r="Y10" t="s">
        <v>2</v>
      </c>
      <c r="Z10" s="7" t="s">
        <v>0</v>
      </c>
      <c r="AA10" s="7" t="s">
        <v>0</v>
      </c>
    </row>
    <row r="11" spans="1:27">
      <c r="B11" t="s">
        <v>2</v>
      </c>
      <c r="C11" t="s">
        <v>13</v>
      </c>
      <c r="D11" t="s">
        <v>2</v>
      </c>
      <c r="G11" t="s">
        <v>2</v>
      </c>
      <c r="J11" t="s">
        <v>2</v>
      </c>
      <c r="M11" t="s">
        <v>2</v>
      </c>
      <c r="P11" t="s">
        <v>2</v>
      </c>
      <c r="S11" t="s">
        <v>2</v>
      </c>
      <c r="V11" t="s">
        <v>2</v>
      </c>
      <c r="Y11" t="s">
        <v>2</v>
      </c>
    </row>
    <row r="12" spans="1:27" ht="14.25" customHeight="1">
      <c r="A12" s="16"/>
      <c r="B12" t="s">
        <v>2</v>
      </c>
      <c r="C12" t="s">
        <v>54</v>
      </c>
      <c r="D12" t="s">
        <v>2</v>
      </c>
      <c r="E12" s="3">
        <f>E13+E14</f>
        <v>1</v>
      </c>
      <c r="F12" s="3">
        <f>F13+F14</f>
        <v>1</v>
      </c>
      <c r="G12" t="s">
        <v>2</v>
      </c>
      <c r="H12" s="3">
        <f>H13+H14</f>
        <v>1</v>
      </c>
      <c r="I12" s="3">
        <f>I13+I14</f>
        <v>1</v>
      </c>
      <c r="J12" t="s">
        <v>2</v>
      </c>
      <c r="K12" s="3">
        <f>K13+K14</f>
        <v>1.5</v>
      </c>
      <c r="L12" s="3">
        <f>L13+L14</f>
        <v>1.5</v>
      </c>
      <c r="M12" t="s">
        <v>2</v>
      </c>
      <c r="N12" s="3">
        <f>N13+N14</f>
        <v>1.5</v>
      </c>
      <c r="O12" s="3">
        <f>O13+O14</f>
        <v>2</v>
      </c>
      <c r="P12" t="s">
        <v>2</v>
      </c>
      <c r="Q12" s="3">
        <f>Q13+Q14</f>
        <v>2</v>
      </c>
      <c r="R12" s="3">
        <f>R13+R14</f>
        <v>2</v>
      </c>
      <c r="S12" t="s">
        <v>2</v>
      </c>
      <c r="T12" s="3">
        <f>T13+T14</f>
        <v>2.5</v>
      </c>
      <c r="U12" s="3">
        <f>U13+U14</f>
        <v>3</v>
      </c>
      <c r="V12" t="s">
        <v>2</v>
      </c>
      <c r="W12" s="3">
        <f>W13+W14</f>
        <v>3</v>
      </c>
      <c r="X12" s="3">
        <f>X13+X14</f>
        <v>3</v>
      </c>
      <c r="Y12" t="s">
        <v>2</v>
      </c>
      <c r="Z12" s="3">
        <f>Z13+Z14</f>
        <v>3</v>
      </c>
      <c r="AA12" s="3">
        <f>AA13+AA14</f>
        <v>3</v>
      </c>
    </row>
    <row r="13" spans="1:27" hidden="1">
      <c r="A13" s="16"/>
      <c r="C13" t="s">
        <v>60</v>
      </c>
      <c r="E13" s="3">
        <v>1</v>
      </c>
      <c r="F13" s="3">
        <v>1</v>
      </c>
      <c r="H13" s="3">
        <v>1</v>
      </c>
      <c r="I13" s="3">
        <v>1</v>
      </c>
      <c r="K13" s="3">
        <v>1</v>
      </c>
      <c r="L13" s="3">
        <v>1</v>
      </c>
      <c r="N13" s="3">
        <v>1</v>
      </c>
      <c r="O13" s="3">
        <v>1</v>
      </c>
      <c r="Q13" s="3">
        <v>1</v>
      </c>
      <c r="R13" s="3">
        <v>1</v>
      </c>
      <c r="T13" s="3">
        <v>1</v>
      </c>
      <c r="U13" s="3">
        <v>1</v>
      </c>
      <c r="W13" s="3">
        <v>1</v>
      </c>
      <c r="X13" s="3">
        <v>1</v>
      </c>
      <c r="Z13" s="3">
        <v>1</v>
      </c>
      <c r="AA13" s="3">
        <v>1</v>
      </c>
    </row>
    <row r="14" spans="1:27" hidden="1">
      <c r="A14" s="16"/>
      <c r="C14" t="s">
        <v>61</v>
      </c>
      <c r="E14" s="3">
        <v>0</v>
      </c>
      <c r="F14" s="3">
        <v>0</v>
      </c>
      <c r="H14" s="3">
        <v>0</v>
      </c>
      <c r="I14" s="3">
        <v>0</v>
      </c>
      <c r="K14" s="3">
        <v>0.5</v>
      </c>
      <c r="L14" s="3">
        <v>0.5</v>
      </c>
      <c r="N14" s="3">
        <v>0.5</v>
      </c>
      <c r="O14" s="3">
        <v>1</v>
      </c>
      <c r="Q14" s="3">
        <v>1</v>
      </c>
      <c r="R14" s="3">
        <v>1</v>
      </c>
      <c r="T14" s="3">
        <v>1.5</v>
      </c>
      <c r="U14" s="3">
        <v>2</v>
      </c>
      <c r="W14" s="3">
        <v>2</v>
      </c>
      <c r="X14" s="3">
        <v>2</v>
      </c>
      <c r="Z14" s="3">
        <v>2</v>
      </c>
      <c r="AA14" s="3">
        <v>2</v>
      </c>
    </row>
    <row r="15" spans="1:27">
      <c r="A15" s="16">
        <v>2700</v>
      </c>
      <c r="B15" t="s">
        <v>2</v>
      </c>
      <c r="C15" t="s">
        <v>62</v>
      </c>
      <c r="D15" t="s">
        <v>2</v>
      </c>
      <c r="E15" s="9">
        <f>2080*$E$44*E13+2080*N44*E14</f>
        <v>20734.896000000001</v>
      </c>
      <c r="F15" s="9">
        <f>2080*$E$45*F13+2080*$N$45*F14</f>
        <v>25293.631999999998</v>
      </c>
      <c r="G15" s="10" t="s">
        <v>2</v>
      </c>
      <c r="H15" s="9">
        <f>2080*$E$44*H13+2080*$N$44*H14</f>
        <v>20734.896000000001</v>
      </c>
      <c r="I15" s="9">
        <f>2080*$E$45*I13+2080*$N$45*I14</f>
        <v>25293.631999999998</v>
      </c>
      <c r="J15" s="10" t="s">
        <v>2</v>
      </c>
      <c r="K15" s="9">
        <f>2080*$E$44*K13+2080*$N$44*K14</f>
        <v>28959.528000000002</v>
      </c>
      <c r="L15" s="9">
        <f>2080*$E$45*L13+2080*$N$45*L14</f>
        <v>35083.360000000001</v>
      </c>
      <c r="M15" s="10" t="s">
        <v>2</v>
      </c>
      <c r="N15" s="9">
        <f>2080*$E$44*N13+2080*$N$44*N14</f>
        <v>28959.528000000002</v>
      </c>
      <c r="O15" s="9">
        <f>2080*$E$45*O13+2080*$N$45*O14</f>
        <v>44873.087999999996</v>
      </c>
      <c r="P15" s="10" t="s">
        <v>2</v>
      </c>
      <c r="Q15" s="9">
        <f>2080*$E$44*Q13+2080*$N$44*Q14</f>
        <v>37184.160000000003</v>
      </c>
      <c r="R15" s="9">
        <f>2080*$E$45*R13+2080*$N$45*R14</f>
        <v>44873.087999999996</v>
      </c>
      <c r="S15" s="10" t="s">
        <v>2</v>
      </c>
      <c r="T15" s="9">
        <f>2080*$E$44*T13+2080*$N$44*T14</f>
        <v>45408.792000000001</v>
      </c>
      <c r="U15" s="9">
        <f>2080*$E$45*U13+2080*$N$45*U14</f>
        <v>64452.543999999994</v>
      </c>
      <c r="V15" s="10" t="s">
        <v>2</v>
      </c>
      <c r="W15" s="9">
        <f>2080*$E$44*W13+2080*$N$44*W14</f>
        <v>53633.424000000006</v>
      </c>
      <c r="X15" s="9">
        <f>2080*$E$45*X13+2080*$N$45*X14</f>
        <v>64452.543999999994</v>
      </c>
      <c r="Y15" s="10" t="s">
        <v>2</v>
      </c>
      <c r="Z15" s="9">
        <f>2080*$E$44*Z13+2080*$N$44*Z14</f>
        <v>53633.424000000006</v>
      </c>
      <c r="AA15" s="9">
        <f>2080*$E$45*AA13+2080*$N$45*AA14</f>
        <v>64452.543999999994</v>
      </c>
    </row>
    <row r="16" spans="1:27">
      <c r="A16" s="16"/>
      <c r="B16" t="s">
        <v>2</v>
      </c>
      <c r="C16" t="s">
        <v>26</v>
      </c>
      <c r="D16" t="s">
        <v>2</v>
      </c>
      <c r="E16" s="2">
        <f>+E12*3</f>
        <v>3</v>
      </c>
      <c r="F16" s="2">
        <f>+F12*3</f>
        <v>3</v>
      </c>
      <c r="G16" t="s">
        <v>2</v>
      </c>
      <c r="H16" s="2">
        <f>+H12*3</f>
        <v>3</v>
      </c>
      <c r="I16" s="2">
        <f>+I12*3</f>
        <v>3</v>
      </c>
      <c r="J16" t="s">
        <v>2</v>
      </c>
      <c r="K16" s="2">
        <v>3</v>
      </c>
      <c r="L16" s="2">
        <v>3</v>
      </c>
      <c r="M16" t="s">
        <v>2</v>
      </c>
      <c r="N16" s="2">
        <v>3</v>
      </c>
      <c r="O16" s="2">
        <v>3</v>
      </c>
      <c r="P16" t="s">
        <v>2</v>
      </c>
      <c r="Q16" s="2">
        <v>5</v>
      </c>
      <c r="R16" s="2">
        <v>5</v>
      </c>
      <c r="S16" t="s">
        <v>2</v>
      </c>
      <c r="T16" s="2">
        <v>5</v>
      </c>
      <c r="U16" s="2">
        <v>5</v>
      </c>
      <c r="V16" t="s">
        <v>2</v>
      </c>
      <c r="W16" s="2">
        <v>6</v>
      </c>
      <c r="X16" s="2">
        <v>6</v>
      </c>
      <c r="Y16" t="s">
        <v>2</v>
      </c>
      <c r="Z16" s="2">
        <v>6</v>
      </c>
      <c r="AA16" s="2">
        <v>6</v>
      </c>
    </row>
    <row r="17" spans="1:27">
      <c r="A17" s="16">
        <v>2700</v>
      </c>
      <c r="B17" t="s">
        <v>2</v>
      </c>
      <c r="C17" t="s">
        <v>14</v>
      </c>
      <c r="D17" t="s">
        <v>2</v>
      </c>
      <c r="E17" s="9">
        <f>(40*E16)*$N$44</f>
        <v>948.99600000000009</v>
      </c>
      <c r="F17" s="9">
        <f>(40*F16)*$N$45</f>
        <v>1129.5840000000001</v>
      </c>
      <c r="G17" s="10" t="s">
        <v>2</v>
      </c>
      <c r="H17" s="9">
        <f>(40*H16)*$N$44</f>
        <v>948.99600000000009</v>
      </c>
      <c r="I17" s="9">
        <f>(40*I16)*$N$45</f>
        <v>1129.5840000000001</v>
      </c>
      <c r="J17" s="10" t="s">
        <v>2</v>
      </c>
      <c r="K17" s="9">
        <f>(40*K16)*$N$44</f>
        <v>948.99600000000009</v>
      </c>
      <c r="L17" s="9">
        <f>(40*L16)*$N$45</f>
        <v>1129.5840000000001</v>
      </c>
      <c r="M17" s="10" t="s">
        <v>2</v>
      </c>
      <c r="N17" s="9">
        <f>(40*N16)*$N$44</f>
        <v>948.99600000000009</v>
      </c>
      <c r="O17" s="9">
        <f>(40*O16)*$N$45</f>
        <v>1129.5840000000001</v>
      </c>
      <c r="P17" s="10" t="s">
        <v>2</v>
      </c>
      <c r="Q17" s="9">
        <f>(40*Q16)*$N$44</f>
        <v>1581.66</v>
      </c>
      <c r="R17" s="9">
        <f>(40*R16)*$N$45</f>
        <v>1882.6399999999999</v>
      </c>
      <c r="S17" s="10" t="s">
        <v>2</v>
      </c>
      <c r="T17" s="9">
        <f>(40*T16)*$N$44</f>
        <v>1581.66</v>
      </c>
      <c r="U17" s="9">
        <f>(40*U16)*$N$45</f>
        <v>1882.6399999999999</v>
      </c>
      <c r="V17" s="10" t="s">
        <v>2</v>
      </c>
      <c r="W17" s="9">
        <f>(40*W16)*$N$44</f>
        <v>1897.9920000000002</v>
      </c>
      <c r="X17" s="9">
        <f>(40*X16)*$N$45</f>
        <v>2259.1680000000001</v>
      </c>
      <c r="Y17" s="10" t="s">
        <v>2</v>
      </c>
      <c r="Z17" s="9">
        <f>(40*Z16)*$N$44</f>
        <v>1897.9920000000002</v>
      </c>
      <c r="AA17" s="9">
        <f>(40*AA16)*$N$45</f>
        <v>2259.1680000000001</v>
      </c>
    </row>
    <row r="18" spans="1:27">
      <c r="A18" s="16">
        <v>2800</v>
      </c>
      <c r="B18" t="s">
        <v>2</v>
      </c>
      <c r="C18" s="25" t="s">
        <v>63</v>
      </c>
      <c r="D18" t="s">
        <v>2</v>
      </c>
      <c r="E18" s="13">
        <f>SUM(E17+E15)*0.14</f>
        <v>3035.7448800000002</v>
      </c>
      <c r="F18" s="13">
        <f>SUM(F17+F15)*0.14</f>
        <v>3699.2502399999998</v>
      </c>
      <c r="G18" s="13" t="s">
        <v>2</v>
      </c>
      <c r="H18" s="13">
        <f>SUM(H17+H15)*0.14</f>
        <v>3035.7448800000002</v>
      </c>
      <c r="I18" s="13">
        <f>SUM(I17+I15)*0.14</f>
        <v>3699.2502399999998</v>
      </c>
      <c r="J18" s="13" t="s">
        <v>2</v>
      </c>
      <c r="K18" s="13">
        <f>SUM(K17+K15)*0.14</f>
        <v>4187.1933600000002</v>
      </c>
      <c r="L18" s="13">
        <f>SUM(L17+L15)*0.14</f>
        <v>5069.8121600000013</v>
      </c>
      <c r="M18" s="13" t="s">
        <v>2</v>
      </c>
      <c r="N18" s="13">
        <f>SUM(N17+N15)*0.14</f>
        <v>4187.1933600000002</v>
      </c>
      <c r="O18" s="13">
        <f>SUM(O17+O15)*0.14</f>
        <v>6440.3740800000005</v>
      </c>
      <c r="P18" s="13" t="s">
        <v>2</v>
      </c>
      <c r="Q18" s="13">
        <f>SUM(Q17+Q15)*0.14</f>
        <v>5427.2148000000016</v>
      </c>
      <c r="R18" s="13">
        <f>SUM(R17+R15)*0.14</f>
        <v>6545.8019199999999</v>
      </c>
      <c r="S18" s="13" t="s">
        <v>2</v>
      </c>
      <c r="T18" s="13">
        <f>SUM(T17+T15)*0.14</f>
        <v>6578.6632800000016</v>
      </c>
      <c r="U18" s="13">
        <f>SUM(U17+U15)*0.14</f>
        <v>9286.9257600000001</v>
      </c>
      <c r="V18" s="13" t="s">
        <v>2</v>
      </c>
      <c r="W18" s="13">
        <f>SUM(W17+W15)*0.14</f>
        <v>7774.3982400000014</v>
      </c>
      <c r="X18" s="13">
        <f>SUM(X17+X15)*0.14</f>
        <v>9339.6396800000002</v>
      </c>
      <c r="Y18" s="13" t="s">
        <v>2</v>
      </c>
      <c r="Z18" s="13">
        <f>SUM(Z17+Z15)*0.14</f>
        <v>7774.3982400000014</v>
      </c>
      <c r="AA18" s="13">
        <f>SUM(AA17+AA15)*0.14</f>
        <v>9339.6396800000002</v>
      </c>
    </row>
    <row r="19" spans="1:27">
      <c r="A19" s="16"/>
      <c r="B19" t="s">
        <v>2</v>
      </c>
      <c r="D19" t="s">
        <v>2</v>
      </c>
      <c r="E19" s="7" t="s">
        <v>0</v>
      </c>
      <c r="F19" s="7" t="s">
        <v>0</v>
      </c>
      <c r="G19" t="s">
        <v>2</v>
      </c>
      <c r="H19" s="7" t="s">
        <v>0</v>
      </c>
      <c r="I19" s="7" t="s">
        <v>0</v>
      </c>
      <c r="J19" t="s">
        <v>2</v>
      </c>
      <c r="K19" s="7" t="s">
        <v>0</v>
      </c>
      <c r="L19" s="7" t="s">
        <v>0</v>
      </c>
      <c r="M19" t="s">
        <v>2</v>
      </c>
      <c r="N19" s="7" t="s">
        <v>0</v>
      </c>
      <c r="O19" s="7" t="s">
        <v>0</v>
      </c>
      <c r="P19" t="s">
        <v>2</v>
      </c>
      <c r="Q19" s="7" t="s">
        <v>0</v>
      </c>
      <c r="R19" s="7" t="s">
        <v>0</v>
      </c>
      <c r="S19" t="s">
        <v>2</v>
      </c>
      <c r="T19" s="7" t="s">
        <v>0</v>
      </c>
      <c r="U19" s="7" t="s">
        <v>0</v>
      </c>
      <c r="V19" t="s">
        <v>2</v>
      </c>
      <c r="W19" s="7" t="s">
        <v>0</v>
      </c>
      <c r="X19" s="7" t="s">
        <v>0</v>
      </c>
      <c r="Y19" t="s">
        <v>2</v>
      </c>
      <c r="Z19" s="7" t="s">
        <v>0</v>
      </c>
      <c r="AA19" s="7" t="s">
        <v>0</v>
      </c>
    </row>
    <row r="20" spans="1:27">
      <c r="A20" s="16"/>
      <c r="B20" t="s">
        <v>2</v>
      </c>
      <c r="C20" t="s">
        <v>15</v>
      </c>
      <c r="D20" t="s">
        <v>2</v>
      </c>
      <c r="E20" s="9">
        <f>+E18+E17+E15</f>
        <v>24719.636880000002</v>
      </c>
      <c r="F20" s="9">
        <f>+F18+F17+F15</f>
        <v>30122.466239999998</v>
      </c>
      <c r="G20" s="10" t="s">
        <v>2</v>
      </c>
      <c r="H20" s="9">
        <f>+H18+H17+H15</f>
        <v>24719.636880000002</v>
      </c>
      <c r="I20" s="9">
        <f>+I18+I17+I15</f>
        <v>30122.466239999998</v>
      </c>
      <c r="J20" s="10" t="s">
        <v>2</v>
      </c>
      <c r="K20" s="9">
        <f>+K18+K17+K15</f>
        <v>34095.717360000002</v>
      </c>
      <c r="L20" s="9">
        <f>+L18+L17+L15</f>
        <v>41282.756160000004</v>
      </c>
      <c r="M20" s="10" t="s">
        <v>2</v>
      </c>
      <c r="N20" s="9">
        <f>+N18+N17+N15</f>
        <v>34095.717360000002</v>
      </c>
      <c r="O20" s="9">
        <f>+O18+O17+O15</f>
        <v>52443.04608</v>
      </c>
      <c r="P20" s="10" t="s">
        <v>2</v>
      </c>
      <c r="Q20" s="9">
        <f>+Q18+Q17+Q15</f>
        <v>44193.034800000009</v>
      </c>
      <c r="R20" s="9">
        <f>+R18+R17+R15</f>
        <v>53301.529919999994</v>
      </c>
      <c r="S20" s="10" t="s">
        <v>2</v>
      </c>
      <c r="T20" s="9">
        <f>+T18+T17+T15</f>
        <v>53569.115280000005</v>
      </c>
      <c r="U20" s="9">
        <f>+U18+U17+U15</f>
        <v>75622.109759999992</v>
      </c>
      <c r="V20" s="10" t="s">
        <v>2</v>
      </c>
      <c r="W20" s="9">
        <f>+W18+W17+W15</f>
        <v>63305.814240000007</v>
      </c>
      <c r="X20" s="9">
        <f>+X18+X17+X15</f>
        <v>76051.351679999992</v>
      </c>
      <c r="Y20" s="10" t="s">
        <v>2</v>
      </c>
      <c r="Z20" s="9">
        <f>+Z18+Z17+Z15</f>
        <v>63305.814240000007</v>
      </c>
      <c r="AA20" s="9">
        <f>+AA18+AA17+AA15</f>
        <v>76051.351679999992</v>
      </c>
    </row>
    <row r="21" spans="1:27">
      <c r="A21" s="16"/>
      <c r="B21" t="s">
        <v>2</v>
      </c>
      <c r="D21" t="s">
        <v>2</v>
      </c>
      <c r="E21" s="4"/>
      <c r="F21" s="4"/>
      <c r="G21" t="s">
        <v>2</v>
      </c>
      <c r="H21" s="4"/>
      <c r="I21" s="4"/>
      <c r="J21" t="s">
        <v>2</v>
      </c>
      <c r="K21" s="4"/>
      <c r="L21" s="4"/>
      <c r="M21" t="s">
        <v>2</v>
      </c>
      <c r="N21" s="4"/>
      <c r="O21" s="4"/>
      <c r="P21" t="s">
        <v>2</v>
      </c>
      <c r="Q21" s="4"/>
      <c r="R21" s="4"/>
      <c r="S21" t="s">
        <v>2</v>
      </c>
      <c r="T21" s="4"/>
      <c r="U21" s="4"/>
      <c r="V21" t="s">
        <v>2</v>
      </c>
      <c r="W21" s="4"/>
      <c r="X21" s="4"/>
      <c r="Y21" t="s">
        <v>2</v>
      </c>
      <c r="Z21" s="4"/>
      <c r="AA21" s="4"/>
    </row>
    <row r="22" spans="1:27">
      <c r="A22" s="16">
        <v>3100</v>
      </c>
      <c r="B22" t="s">
        <v>2</v>
      </c>
      <c r="C22" t="s">
        <v>36</v>
      </c>
      <c r="D22" t="s">
        <v>2</v>
      </c>
      <c r="E22" s="9">
        <f>2700*E7</f>
        <v>2700</v>
      </c>
      <c r="F22" s="9">
        <f>2700*F7</f>
        <v>2700</v>
      </c>
      <c r="G22" s="10" t="s">
        <v>2</v>
      </c>
      <c r="H22" s="9">
        <f>2700*H7</f>
        <v>5400</v>
      </c>
      <c r="I22" s="9">
        <f>2700*I7</f>
        <v>5400</v>
      </c>
      <c r="J22" s="10" t="s">
        <v>2</v>
      </c>
      <c r="K22" s="9">
        <f>2700*K7</f>
        <v>8100</v>
      </c>
      <c r="L22" s="9">
        <f>2700*L7</f>
        <v>8100</v>
      </c>
      <c r="M22" s="10" t="s">
        <v>2</v>
      </c>
      <c r="N22" s="9">
        <f>2700*N7</f>
        <v>10800</v>
      </c>
      <c r="O22" s="9">
        <f>2700*O7</f>
        <v>10800</v>
      </c>
      <c r="P22" s="10" t="s">
        <v>2</v>
      </c>
      <c r="Q22" s="9">
        <f>2700*Q7</f>
        <v>13500</v>
      </c>
      <c r="R22" s="9">
        <f>2700*R7</f>
        <v>13500</v>
      </c>
      <c r="S22" s="10" t="s">
        <v>2</v>
      </c>
      <c r="T22" s="9">
        <f>2700*T7</f>
        <v>16200</v>
      </c>
      <c r="U22" s="9">
        <f>2700*U7</f>
        <v>16200</v>
      </c>
      <c r="V22" s="10" t="s">
        <v>2</v>
      </c>
      <c r="W22" s="9">
        <f>2700*W7</f>
        <v>18900</v>
      </c>
      <c r="X22" s="9">
        <f>2700*X7</f>
        <v>18900</v>
      </c>
      <c r="Y22" s="10" t="s">
        <v>2</v>
      </c>
      <c r="Z22" s="9">
        <f>2700*Z7</f>
        <v>21600</v>
      </c>
      <c r="AA22" s="9">
        <f>2700*AA7</f>
        <v>21600</v>
      </c>
    </row>
    <row r="23" spans="1:27">
      <c r="A23" s="16"/>
      <c r="B23" t="s">
        <v>2</v>
      </c>
      <c r="D23" t="s">
        <v>2</v>
      </c>
      <c r="E23" s="9"/>
      <c r="F23" s="9"/>
      <c r="G23" s="10" t="s">
        <v>2</v>
      </c>
      <c r="H23" s="9"/>
      <c r="I23" s="9"/>
      <c r="J23" s="10" t="s">
        <v>2</v>
      </c>
      <c r="K23" s="9"/>
      <c r="L23" s="9"/>
      <c r="M23" s="10" t="s">
        <v>2</v>
      </c>
      <c r="N23" s="9"/>
      <c r="O23" s="9"/>
      <c r="P23" s="10" t="s">
        <v>2</v>
      </c>
      <c r="Q23" s="9"/>
      <c r="R23" s="9"/>
      <c r="S23" s="10" t="s">
        <v>2</v>
      </c>
      <c r="T23" s="9"/>
      <c r="U23" s="9"/>
      <c r="V23" s="10" t="s">
        <v>2</v>
      </c>
      <c r="W23" s="9"/>
      <c r="X23" s="9"/>
      <c r="Y23" s="10" t="s">
        <v>2</v>
      </c>
      <c r="Z23" s="9"/>
      <c r="AA23" s="9"/>
    </row>
    <row r="24" spans="1:27">
      <c r="A24" s="16">
        <v>3600</v>
      </c>
      <c r="B24" t="s">
        <v>2</v>
      </c>
      <c r="C24" t="s">
        <v>44</v>
      </c>
      <c r="D24" t="s">
        <v>2</v>
      </c>
      <c r="E24" s="9">
        <f>3515*1.03-E25</f>
        <v>2120.4500000000003</v>
      </c>
      <c r="F24" s="9">
        <f>3515*1.03-F25</f>
        <v>2120.4500000000003</v>
      </c>
      <c r="G24" s="10" t="s">
        <v>2</v>
      </c>
      <c r="H24" s="9">
        <f>5282*1.03-H25</f>
        <v>3340.46</v>
      </c>
      <c r="I24" s="9">
        <f>5282*1.03-I25</f>
        <v>3340.46</v>
      </c>
      <c r="J24" s="10" t="s">
        <v>2</v>
      </c>
      <c r="K24" s="9">
        <f>7083*1.03-K25</f>
        <v>4495.49</v>
      </c>
      <c r="L24" s="9">
        <f>7083*1.03-L25</f>
        <v>4495.49</v>
      </c>
      <c r="M24" s="10" t="s">
        <v>2</v>
      </c>
      <c r="N24" s="9">
        <f>8732*1.03-N25</f>
        <v>5493.9600000000009</v>
      </c>
      <c r="O24" s="9">
        <f>8732*1.03-O25</f>
        <v>5493.9600000000009</v>
      </c>
      <c r="P24" s="10" t="s">
        <v>2</v>
      </c>
      <c r="Q24" s="9">
        <f>10559*1.03-Q25</f>
        <v>6675.77</v>
      </c>
      <c r="R24" s="9">
        <f>10559*1.03-R25</f>
        <v>6675.77</v>
      </c>
      <c r="S24" s="10" t="s">
        <v>2</v>
      </c>
      <c r="T24" s="9">
        <f>12254*1.03-T25</f>
        <v>7621.6200000000008</v>
      </c>
      <c r="U24" s="9">
        <f>12254*1.03-U25</f>
        <v>7621.6200000000008</v>
      </c>
      <c r="V24" s="10" t="s">
        <v>2</v>
      </c>
      <c r="W24" s="9">
        <f>T24*1.15</f>
        <v>8764.8629999999994</v>
      </c>
      <c r="X24" s="9">
        <f>U24*1.15</f>
        <v>8764.8629999999994</v>
      </c>
      <c r="Y24" s="10" t="s">
        <v>2</v>
      </c>
      <c r="Z24" s="9">
        <f>W24*1.15</f>
        <v>10079.592449999998</v>
      </c>
      <c r="AA24" s="9">
        <f>X24*1.15</f>
        <v>10079.592449999998</v>
      </c>
    </row>
    <row r="25" spans="1:27">
      <c r="A25" s="16" t="s">
        <v>47</v>
      </c>
      <c r="B25" t="s">
        <v>2</v>
      </c>
      <c r="C25" s="8" t="s">
        <v>45</v>
      </c>
      <c r="D25" t="s">
        <v>2</v>
      </c>
      <c r="E25" s="9">
        <v>1500</v>
      </c>
      <c r="F25" s="9">
        <v>1500</v>
      </c>
      <c r="G25" s="10" t="s">
        <v>2</v>
      </c>
      <c r="H25" s="9">
        <v>2100</v>
      </c>
      <c r="I25" s="9">
        <v>2100</v>
      </c>
      <c r="J25" s="10" t="s">
        <v>2</v>
      </c>
      <c r="K25" s="9">
        <v>2800</v>
      </c>
      <c r="L25" s="9">
        <v>2800</v>
      </c>
      <c r="M25" s="10" t="s">
        <v>2</v>
      </c>
      <c r="N25" s="9">
        <v>3500</v>
      </c>
      <c r="O25" s="9">
        <v>3500</v>
      </c>
      <c r="P25" s="10" t="s">
        <v>2</v>
      </c>
      <c r="Q25" s="9">
        <v>4200</v>
      </c>
      <c r="R25" s="9">
        <v>4200</v>
      </c>
      <c r="S25" s="10" t="s">
        <v>2</v>
      </c>
      <c r="T25" s="9">
        <v>5000</v>
      </c>
      <c r="U25" s="9">
        <v>5000</v>
      </c>
      <c r="V25" s="10" t="s">
        <v>2</v>
      </c>
      <c r="W25" s="9">
        <v>5800</v>
      </c>
      <c r="X25" s="9">
        <v>5800</v>
      </c>
      <c r="Y25" s="10" t="s">
        <v>2</v>
      </c>
      <c r="Z25" s="9">
        <v>6600</v>
      </c>
      <c r="AA25" s="9">
        <v>6600</v>
      </c>
    </row>
    <row r="26" spans="1:27">
      <c r="A26" s="16"/>
      <c r="B26" t="s">
        <v>2</v>
      </c>
      <c r="C26" s="8"/>
      <c r="D26" t="s">
        <v>2</v>
      </c>
      <c r="E26" s="9"/>
      <c r="F26" s="9"/>
      <c r="G26" s="10" t="s">
        <v>2</v>
      </c>
      <c r="H26" s="9"/>
      <c r="I26" s="9"/>
      <c r="J26" s="10" t="s">
        <v>2</v>
      </c>
      <c r="K26" s="9"/>
      <c r="L26" s="9"/>
      <c r="M26" s="10" t="s">
        <v>2</v>
      </c>
      <c r="N26" s="9"/>
      <c r="O26" s="9"/>
      <c r="P26" s="10" t="s">
        <v>2</v>
      </c>
      <c r="Q26" s="9"/>
      <c r="R26" s="9"/>
      <c r="S26" s="10" t="s">
        <v>2</v>
      </c>
      <c r="T26" s="9"/>
      <c r="U26" s="9"/>
      <c r="V26" s="10" t="s">
        <v>2</v>
      </c>
      <c r="W26" s="9"/>
      <c r="X26" s="9"/>
      <c r="Y26" s="10" t="s">
        <v>2</v>
      </c>
      <c r="Z26" s="9"/>
      <c r="AA26" s="9"/>
    </row>
    <row r="27" spans="1:27">
      <c r="A27" s="16">
        <v>6400</v>
      </c>
      <c r="B27" t="s">
        <v>2</v>
      </c>
      <c r="C27" s="8" t="s">
        <v>51</v>
      </c>
      <c r="D27" t="s">
        <v>2</v>
      </c>
      <c r="E27" s="9">
        <f>200+(100*E7)</f>
        <v>300</v>
      </c>
      <c r="F27" s="9">
        <f>200+(100*F7)</f>
        <v>300</v>
      </c>
      <c r="G27" s="10" t="s">
        <v>2</v>
      </c>
      <c r="H27" s="9">
        <f>200+(100*H7)</f>
        <v>400</v>
      </c>
      <c r="I27" s="9">
        <f>200+(100*I7)</f>
        <v>400</v>
      </c>
      <c r="J27" s="10" t="s">
        <v>2</v>
      </c>
      <c r="K27" s="9">
        <f>200+(100*K7)</f>
        <v>500</v>
      </c>
      <c r="L27" s="9">
        <f>200+(100*L7)</f>
        <v>500</v>
      </c>
      <c r="M27" s="10" t="s">
        <v>2</v>
      </c>
      <c r="N27" s="9">
        <f>200+(100*N7)</f>
        <v>600</v>
      </c>
      <c r="O27" s="9">
        <f>200+(100*O7)</f>
        <v>600</v>
      </c>
      <c r="P27" s="10" t="s">
        <v>2</v>
      </c>
      <c r="Q27" s="9">
        <f>200+(100*Q7)</f>
        <v>700</v>
      </c>
      <c r="R27" s="9">
        <f>200+(100*R7)</f>
        <v>700</v>
      </c>
      <c r="S27" s="10" t="s">
        <v>2</v>
      </c>
      <c r="T27" s="9">
        <f>200+(100*T7)</f>
        <v>800</v>
      </c>
      <c r="U27" s="9">
        <f>200+(100*U7)</f>
        <v>800</v>
      </c>
      <c r="V27" s="10" t="s">
        <v>2</v>
      </c>
      <c r="W27" s="9">
        <f>200+(100*W7)</f>
        <v>900</v>
      </c>
      <c r="X27" s="9">
        <f>200+(100*X7)</f>
        <v>900</v>
      </c>
      <c r="Y27" s="10" t="s">
        <v>2</v>
      </c>
      <c r="Z27" s="9">
        <f>200+(100*Z7)</f>
        <v>1000</v>
      </c>
      <c r="AA27" s="9">
        <f>200+(100*AA7)</f>
        <v>1000</v>
      </c>
    </row>
    <row r="28" spans="1:27">
      <c r="A28" s="16"/>
      <c r="B28" t="s">
        <v>2</v>
      </c>
      <c r="C28" s="8" t="s">
        <v>52</v>
      </c>
      <c r="D28" t="s">
        <v>2</v>
      </c>
      <c r="E28" s="9"/>
      <c r="F28" s="9"/>
      <c r="G28" s="10" t="s">
        <v>2</v>
      </c>
      <c r="H28" s="9"/>
      <c r="I28" s="9"/>
      <c r="J28" s="10" t="s">
        <v>2</v>
      </c>
      <c r="K28" s="9"/>
      <c r="L28" s="9"/>
      <c r="M28" s="10" t="s">
        <v>2</v>
      </c>
      <c r="N28" s="9"/>
      <c r="O28" s="9"/>
      <c r="P28" s="10" t="s">
        <v>2</v>
      </c>
      <c r="Q28" s="9"/>
      <c r="R28" s="9"/>
      <c r="S28" s="10" t="s">
        <v>2</v>
      </c>
      <c r="T28" s="9"/>
      <c r="U28" s="9"/>
      <c r="V28" s="10" t="s">
        <v>2</v>
      </c>
      <c r="W28" s="9"/>
      <c r="X28" s="9"/>
      <c r="Y28" s="10" t="s">
        <v>2</v>
      </c>
      <c r="Z28" s="9"/>
      <c r="AA28" s="9"/>
    </row>
    <row r="29" spans="1:27">
      <c r="A29" s="16"/>
      <c r="B29" t="s">
        <v>2</v>
      </c>
      <c r="D29" t="s">
        <v>2</v>
      </c>
      <c r="E29" s="9"/>
      <c r="F29" s="9"/>
      <c r="G29" s="10" t="s">
        <v>2</v>
      </c>
      <c r="H29" s="9"/>
      <c r="I29" s="9"/>
      <c r="J29" s="10" t="s">
        <v>2</v>
      </c>
      <c r="K29" s="9"/>
      <c r="L29" s="9"/>
      <c r="M29" s="10" t="s">
        <v>2</v>
      </c>
      <c r="N29" s="9"/>
      <c r="O29" s="9"/>
      <c r="P29" s="10" t="s">
        <v>2</v>
      </c>
      <c r="Q29" s="9"/>
      <c r="R29" s="9"/>
      <c r="S29" s="10" t="s">
        <v>2</v>
      </c>
      <c r="T29" s="9"/>
      <c r="U29" s="9"/>
      <c r="V29" s="10" t="s">
        <v>2</v>
      </c>
      <c r="W29" s="9"/>
      <c r="X29" s="9"/>
      <c r="Y29" s="10" t="s">
        <v>2</v>
      </c>
      <c r="Z29" s="9"/>
      <c r="AA29" s="9"/>
    </row>
    <row r="30" spans="1:27">
      <c r="A30" s="16">
        <v>5100</v>
      </c>
      <c r="B30" t="s">
        <v>2</v>
      </c>
      <c r="C30" t="s">
        <v>46</v>
      </c>
      <c r="D30" t="s">
        <v>2</v>
      </c>
      <c r="E30" s="9">
        <f>3086*1.03</f>
        <v>3178.58</v>
      </c>
      <c r="F30" s="9">
        <f>E30</f>
        <v>3178.58</v>
      </c>
      <c r="G30" s="10" t="s">
        <v>2</v>
      </c>
      <c r="H30" s="9">
        <f>4624*1.03</f>
        <v>4762.72</v>
      </c>
      <c r="I30" s="9">
        <f>H30</f>
        <v>4762.72</v>
      </c>
      <c r="J30" s="10" t="s">
        <v>2</v>
      </c>
      <c r="K30" s="9">
        <f>6173*1.03</f>
        <v>6358.1900000000005</v>
      </c>
      <c r="L30" s="9">
        <f>K30</f>
        <v>6358.1900000000005</v>
      </c>
      <c r="M30" s="10" t="s">
        <v>2</v>
      </c>
      <c r="N30" s="9">
        <f>7641*1.03</f>
        <v>7870.2300000000005</v>
      </c>
      <c r="O30" s="9">
        <f>N30</f>
        <v>7870.2300000000005</v>
      </c>
      <c r="P30" s="10" t="s">
        <v>2</v>
      </c>
      <c r="Q30" s="9">
        <f>9260*1.03</f>
        <v>9537.8000000000011</v>
      </c>
      <c r="R30" s="9">
        <f>Q30</f>
        <v>9537.8000000000011</v>
      </c>
      <c r="S30" s="10" t="s">
        <v>2</v>
      </c>
      <c r="T30" s="9">
        <f>10729*1.03</f>
        <v>11050.87</v>
      </c>
      <c r="U30" s="9">
        <f>T30</f>
        <v>11050.87</v>
      </c>
      <c r="V30" s="10" t="s">
        <v>2</v>
      </c>
      <c r="W30" s="9">
        <f>12709*1.03</f>
        <v>13090.27</v>
      </c>
      <c r="X30" s="9">
        <f>W30</f>
        <v>13090.27</v>
      </c>
      <c r="Y30" s="10" t="s">
        <v>2</v>
      </c>
      <c r="Z30" s="9">
        <f>15053*1.03</f>
        <v>15504.59</v>
      </c>
      <c r="AA30" s="9">
        <f>Z30</f>
        <v>15504.59</v>
      </c>
    </row>
    <row r="31" spans="1:27">
      <c r="A31" s="16"/>
      <c r="B31" t="s">
        <v>2</v>
      </c>
      <c r="D31" t="s">
        <v>2</v>
      </c>
      <c r="E31" s="9"/>
      <c r="F31" s="9"/>
      <c r="G31" s="10" t="s">
        <v>2</v>
      </c>
      <c r="H31" s="9"/>
      <c r="I31" s="9"/>
      <c r="J31" s="10" t="s">
        <v>2</v>
      </c>
      <c r="K31" s="9"/>
      <c r="L31" s="9"/>
      <c r="M31" s="10" t="s">
        <v>2</v>
      </c>
      <c r="N31" s="9"/>
      <c r="O31" s="9"/>
      <c r="P31" s="10" t="s">
        <v>2</v>
      </c>
      <c r="Q31" s="9"/>
      <c r="R31" s="9"/>
      <c r="S31" s="10" t="s">
        <v>2</v>
      </c>
      <c r="T31" s="9"/>
      <c r="U31" s="9"/>
      <c r="V31" s="10" t="s">
        <v>2</v>
      </c>
      <c r="W31" s="9"/>
      <c r="X31" s="9"/>
      <c r="Y31" s="10" t="s">
        <v>2</v>
      </c>
      <c r="Z31" s="9"/>
      <c r="AA31" s="9"/>
    </row>
    <row r="32" spans="1:27">
      <c r="A32" s="16" t="s">
        <v>48</v>
      </c>
      <c r="B32" t="s">
        <v>2</v>
      </c>
      <c r="C32" t="s">
        <v>37</v>
      </c>
      <c r="D32" t="s">
        <v>2</v>
      </c>
      <c r="E32" s="9">
        <f>1500+(500*E7)</f>
        <v>2000</v>
      </c>
      <c r="F32" s="9">
        <f>1500+(500*F7)</f>
        <v>2000</v>
      </c>
      <c r="G32" s="10" t="s">
        <v>2</v>
      </c>
      <c r="H32" s="9">
        <f>1500+(500*H7)</f>
        <v>2500</v>
      </c>
      <c r="I32" s="9">
        <f>1500+(500*I7)</f>
        <v>2500</v>
      </c>
      <c r="J32" s="10" t="s">
        <v>2</v>
      </c>
      <c r="K32" s="9">
        <f>1500+(500*K7)</f>
        <v>3000</v>
      </c>
      <c r="L32" s="9">
        <f>1500+(500*L7)</f>
        <v>3000</v>
      </c>
      <c r="M32" s="10" t="s">
        <v>2</v>
      </c>
      <c r="N32" s="9">
        <f>1500+(500*N7)</f>
        <v>3500</v>
      </c>
      <c r="O32" s="9">
        <f>1500+(500*O7)</f>
        <v>3500</v>
      </c>
      <c r="P32" s="10" t="s">
        <v>2</v>
      </c>
      <c r="Q32" s="9">
        <f>1500+(500*Q7)</f>
        <v>4000</v>
      </c>
      <c r="R32" s="9">
        <f>1500+(500*R7)</f>
        <v>4000</v>
      </c>
      <c r="S32" s="10" t="s">
        <v>2</v>
      </c>
      <c r="T32" s="9">
        <f>1500+(500*T7)</f>
        <v>4500</v>
      </c>
      <c r="U32" s="9">
        <f>1500+(500*U7)</f>
        <v>4500</v>
      </c>
      <c r="V32" s="10" t="s">
        <v>2</v>
      </c>
      <c r="W32" s="9">
        <f>1500+(500*W7)</f>
        <v>5000</v>
      </c>
      <c r="X32" s="9">
        <f>1500+(500*X7)</f>
        <v>5000</v>
      </c>
      <c r="Y32" s="10" t="s">
        <v>2</v>
      </c>
      <c r="Z32" s="9">
        <f>1500+(500*Z7)</f>
        <v>5500</v>
      </c>
      <c r="AA32" s="9">
        <f>1500+(500*AA7)</f>
        <v>5500</v>
      </c>
    </row>
    <row r="33" spans="1:27">
      <c r="A33" s="16"/>
      <c r="B33" t="s">
        <v>2</v>
      </c>
      <c r="C33" s="8" t="s">
        <v>16</v>
      </c>
      <c r="D33" t="s">
        <v>2</v>
      </c>
      <c r="E33" s="9"/>
      <c r="F33" s="9"/>
      <c r="G33" s="10" t="s">
        <v>2</v>
      </c>
      <c r="H33" s="9"/>
      <c r="I33" s="9"/>
      <c r="J33" s="10" t="s">
        <v>2</v>
      </c>
      <c r="K33" s="9"/>
      <c r="L33" s="9"/>
      <c r="M33" s="10" t="s">
        <v>2</v>
      </c>
      <c r="N33" s="9"/>
      <c r="O33" s="9"/>
      <c r="P33" s="10" t="s">
        <v>2</v>
      </c>
      <c r="Q33" s="9"/>
      <c r="R33" s="9"/>
      <c r="S33" s="10" t="s">
        <v>2</v>
      </c>
      <c r="T33" s="9"/>
      <c r="U33" s="9"/>
      <c r="V33" s="10" t="s">
        <v>2</v>
      </c>
      <c r="W33" s="9"/>
      <c r="X33" s="9"/>
      <c r="Y33" s="10" t="s">
        <v>2</v>
      </c>
      <c r="Z33" s="9"/>
      <c r="AA33" s="9"/>
    </row>
    <row r="34" spans="1:27">
      <c r="A34" s="16"/>
      <c r="B34" t="s">
        <v>2</v>
      </c>
      <c r="D34" t="s">
        <v>2</v>
      </c>
      <c r="E34" s="9"/>
      <c r="F34" s="9"/>
      <c r="G34" s="10" t="s">
        <v>2</v>
      </c>
      <c r="H34" s="9"/>
      <c r="I34" s="9"/>
      <c r="J34" s="10" t="s">
        <v>2</v>
      </c>
      <c r="K34" s="9"/>
      <c r="L34" s="9"/>
      <c r="M34" s="10" t="s">
        <v>2</v>
      </c>
      <c r="N34" s="9"/>
      <c r="O34" s="9"/>
      <c r="P34" s="10" t="s">
        <v>2</v>
      </c>
      <c r="Q34" s="9"/>
      <c r="R34" s="9"/>
      <c r="S34" s="10" t="s">
        <v>2</v>
      </c>
      <c r="T34" s="9"/>
      <c r="U34" s="9"/>
      <c r="V34" s="10" t="s">
        <v>2</v>
      </c>
      <c r="W34" s="9"/>
      <c r="X34" s="9"/>
      <c r="Y34" s="10" t="s">
        <v>2</v>
      </c>
      <c r="Z34" s="9"/>
      <c r="AA34" s="9"/>
    </row>
    <row r="35" spans="1:27">
      <c r="A35" s="16"/>
      <c r="B35" t="s">
        <v>2</v>
      </c>
      <c r="C35" t="s">
        <v>17</v>
      </c>
      <c r="D35" t="s">
        <v>2</v>
      </c>
      <c r="E35" s="9">
        <f>618*1.03</f>
        <v>636.54</v>
      </c>
      <c r="F35" s="9">
        <f>E35</f>
        <v>636.54</v>
      </c>
      <c r="G35" s="10" t="s">
        <v>2</v>
      </c>
      <c r="H35" s="9">
        <f>824*1.03</f>
        <v>848.72</v>
      </c>
      <c r="I35" s="9">
        <f>H35</f>
        <v>848.72</v>
      </c>
      <c r="J35" s="10" t="s">
        <v>2</v>
      </c>
      <c r="K35" s="9">
        <f>927*1.03</f>
        <v>954.81000000000006</v>
      </c>
      <c r="L35" s="9">
        <f>K35</f>
        <v>954.81000000000006</v>
      </c>
      <c r="M35" s="10" t="s">
        <v>2</v>
      </c>
      <c r="N35" s="9">
        <f>1133*1.03</f>
        <v>1166.99</v>
      </c>
      <c r="O35" s="9">
        <f>N35</f>
        <v>1166.99</v>
      </c>
      <c r="P35" s="10" t="s">
        <v>2</v>
      </c>
      <c r="Q35" s="9">
        <f>1339*1.03</f>
        <v>1379.17</v>
      </c>
      <c r="R35" s="9">
        <f>Q35</f>
        <v>1379.17</v>
      </c>
      <c r="S35" s="10" t="s">
        <v>2</v>
      </c>
      <c r="T35" s="9">
        <f>1545*1.03</f>
        <v>1591.3500000000001</v>
      </c>
      <c r="U35" s="9">
        <f>T35</f>
        <v>1591.3500000000001</v>
      </c>
      <c r="V35" s="10" t="s">
        <v>2</v>
      </c>
      <c r="W35" s="9">
        <f>1751*1.03</f>
        <v>1803.53</v>
      </c>
      <c r="X35" s="9">
        <f>W35</f>
        <v>1803.53</v>
      </c>
      <c r="Y35" s="10" t="s">
        <v>2</v>
      </c>
      <c r="Z35" s="9">
        <f>1751*1.03</f>
        <v>1803.53</v>
      </c>
      <c r="AA35" s="9">
        <f>Z35</f>
        <v>1803.53</v>
      </c>
    </row>
    <row r="36" spans="1:27">
      <c r="A36" s="16"/>
      <c r="B36" t="s">
        <v>2</v>
      </c>
      <c r="C36" s="8" t="s">
        <v>18</v>
      </c>
      <c r="D36" t="s">
        <v>2</v>
      </c>
      <c r="E36" s="4"/>
      <c r="F36" s="4"/>
      <c r="G36" t="s">
        <v>2</v>
      </c>
      <c r="H36" s="4"/>
      <c r="I36" s="4"/>
      <c r="J36" t="s">
        <v>2</v>
      </c>
      <c r="K36" s="4"/>
      <c r="L36" s="4"/>
      <c r="M36" t="s">
        <v>2</v>
      </c>
      <c r="N36" s="4"/>
      <c r="O36" s="4"/>
      <c r="P36" t="s">
        <v>2</v>
      </c>
      <c r="Q36" s="4"/>
      <c r="R36" s="4"/>
      <c r="S36" t="s">
        <v>2</v>
      </c>
      <c r="T36" s="4"/>
      <c r="U36" s="4"/>
      <c r="V36" t="s">
        <v>2</v>
      </c>
      <c r="W36" s="4"/>
      <c r="X36" s="4"/>
      <c r="Y36" t="s">
        <v>2</v>
      </c>
      <c r="Z36" s="4"/>
      <c r="AA36" s="4"/>
    </row>
    <row r="37" spans="1:27">
      <c r="A37" s="16"/>
      <c r="B37" t="s">
        <v>2</v>
      </c>
      <c r="D37" t="s">
        <v>2</v>
      </c>
      <c r="G37" t="s">
        <v>2</v>
      </c>
      <c r="J37" t="s">
        <v>2</v>
      </c>
      <c r="M37" t="s">
        <v>2</v>
      </c>
      <c r="P37" t="s">
        <v>2</v>
      </c>
      <c r="S37" t="s">
        <v>2</v>
      </c>
      <c r="V37" t="s">
        <v>2</v>
      </c>
      <c r="Y37" t="s">
        <v>2</v>
      </c>
    </row>
    <row r="38" spans="1:27">
      <c r="B38" t="s">
        <v>2</v>
      </c>
      <c r="C38" t="s">
        <v>27</v>
      </c>
      <c r="D38" t="s">
        <v>2</v>
      </c>
      <c r="E38" s="8" t="s">
        <v>19</v>
      </c>
      <c r="F38" s="8" t="s">
        <v>19</v>
      </c>
      <c r="G38" t="s">
        <v>2</v>
      </c>
      <c r="H38" s="8" t="s">
        <v>19</v>
      </c>
      <c r="I38" s="8" t="s">
        <v>19</v>
      </c>
      <c r="J38" t="s">
        <v>2</v>
      </c>
      <c r="K38" s="8" t="s">
        <v>19</v>
      </c>
      <c r="L38" s="8" t="s">
        <v>19</v>
      </c>
      <c r="M38" t="s">
        <v>2</v>
      </c>
      <c r="N38" s="8" t="s">
        <v>19</v>
      </c>
      <c r="O38" s="8" t="s">
        <v>19</v>
      </c>
      <c r="P38" t="s">
        <v>2</v>
      </c>
      <c r="Q38" s="8" t="s">
        <v>19</v>
      </c>
      <c r="R38" s="8" t="s">
        <v>19</v>
      </c>
      <c r="S38" t="s">
        <v>2</v>
      </c>
      <c r="T38" s="8" t="s">
        <v>19</v>
      </c>
      <c r="U38" s="8" t="s">
        <v>19</v>
      </c>
      <c r="V38" t="s">
        <v>2</v>
      </c>
      <c r="W38" s="8" t="s">
        <v>19</v>
      </c>
      <c r="X38" s="8" t="s">
        <v>19</v>
      </c>
      <c r="Y38" t="s">
        <v>2</v>
      </c>
      <c r="Z38" s="8" t="s">
        <v>19</v>
      </c>
      <c r="AA38" s="8" t="s">
        <v>19</v>
      </c>
    </row>
    <row r="39" spans="1:27">
      <c r="B39" t="s">
        <v>2</v>
      </c>
      <c r="D39" t="s">
        <v>2</v>
      </c>
      <c r="E39" s="7" t="s">
        <v>0</v>
      </c>
      <c r="F39" s="7" t="s">
        <v>0</v>
      </c>
      <c r="G39" t="s">
        <v>2</v>
      </c>
      <c r="H39" s="7" t="s">
        <v>0</v>
      </c>
      <c r="I39" s="7" t="s">
        <v>0</v>
      </c>
      <c r="J39" t="s">
        <v>2</v>
      </c>
      <c r="K39" s="7" t="s">
        <v>0</v>
      </c>
      <c r="L39" s="7" t="s">
        <v>0</v>
      </c>
      <c r="M39" t="s">
        <v>2</v>
      </c>
      <c r="N39" s="7" t="s">
        <v>0</v>
      </c>
      <c r="O39" s="7" t="s">
        <v>0</v>
      </c>
      <c r="P39" t="s">
        <v>2</v>
      </c>
      <c r="Q39" s="7" t="s">
        <v>0</v>
      </c>
      <c r="R39" s="7" t="s">
        <v>0</v>
      </c>
      <c r="S39" t="s">
        <v>2</v>
      </c>
      <c r="T39" s="7" t="s">
        <v>0</v>
      </c>
      <c r="U39" s="7" t="s">
        <v>0</v>
      </c>
      <c r="V39" t="s">
        <v>2</v>
      </c>
      <c r="W39" s="7" t="s">
        <v>0</v>
      </c>
      <c r="X39" s="7" t="s">
        <v>0</v>
      </c>
      <c r="Y39" t="s">
        <v>2</v>
      </c>
      <c r="Z39" s="7" t="s">
        <v>0</v>
      </c>
      <c r="AA39" s="7" t="s">
        <v>0</v>
      </c>
    </row>
    <row r="40" spans="1:27" ht="15.75">
      <c r="A40" s="17"/>
      <c r="B40" s="17" t="s">
        <v>2</v>
      </c>
      <c r="C40" s="17" t="s">
        <v>20</v>
      </c>
      <c r="D40" s="17" t="s">
        <v>2</v>
      </c>
      <c r="E40" s="23">
        <f>SUM(E20:E35)</f>
        <v>37155.206880000005</v>
      </c>
      <c r="F40" s="23">
        <f>SUM(F20:F35)</f>
        <v>42558.036239999994</v>
      </c>
      <c r="G40" s="24" t="s">
        <v>2</v>
      </c>
      <c r="H40" s="23">
        <f>SUM(H20:H35)</f>
        <v>44071.536880000007</v>
      </c>
      <c r="I40" s="23">
        <f>SUM(I20:I35)</f>
        <v>49474.366239999996</v>
      </c>
      <c r="J40" s="24" t="s">
        <v>2</v>
      </c>
      <c r="K40" s="23">
        <f>SUM(K20:K35)</f>
        <v>60304.20736</v>
      </c>
      <c r="L40" s="23">
        <f>SUM(L20:L35)</f>
        <v>67491.24616000001</v>
      </c>
      <c r="M40" s="24" t="s">
        <v>2</v>
      </c>
      <c r="N40" s="23">
        <f>SUM(N20:N35)</f>
        <v>67026.897360000017</v>
      </c>
      <c r="O40" s="23">
        <f>SUM(O20:O35)</f>
        <v>85374.226080000008</v>
      </c>
      <c r="P40" s="24" t="s">
        <v>2</v>
      </c>
      <c r="Q40" s="23">
        <f>SUM(Q20:Q35)</f>
        <v>84185.774800000014</v>
      </c>
      <c r="R40" s="23">
        <f>SUM(R20:R35)</f>
        <v>93294.269920000006</v>
      </c>
      <c r="S40" s="24" t="s">
        <v>2</v>
      </c>
      <c r="T40" s="23">
        <f>SUM(T20:T35)</f>
        <v>100332.95527999999</v>
      </c>
      <c r="U40" s="23">
        <f>SUM(U20:U35)</f>
        <v>122385.94975999999</v>
      </c>
      <c r="V40" s="24" t="s">
        <v>2</v>
      </c>
      <c r="W40" s="23">
        <f>SUM(W20:W35)</f>
        <v>117564.47724000001</v>
      </c>
      <c r="X40" s="23">
        <f>SUM(X20:X35)</f>
        <v>130310.01467999999</v>
      </c>
      <c r="Y40" s="24" t="s">
        <v>2</v>
      </c>
      <c r="Z40" s="23">
        <f>SUM(Z20:Z35)</f>
        <v>125393.52669</v>
      </c>
      <c r="AA40" s="23">
        <f>SUM(AA20:AA35)</f>
        <v>138139.06412999998</v>
      </c>
    </row>
    <row r="41" spans="1:27">
      <c r="A41" s="7" t="s">
        <v>21</v>
      </c>
      <c r="B41" s="7" t="s">
        <v>21</v>
      </c>
      <c r="C41" s="7" t="s">
        <v>21</v>
      </c>
      <c r="D41" s="7" t="s">
        <v>21</v>
      </c>
      <c r="E41" s="7" t="s">
        <v>21</v>
      </c>
      <c r="F41" s="7" t="s">
        <v>21</v>
      </c>
      <c r="G41" s="7" t="s">
        <v>21</v>
      </c>
      <c r="H41" s="7" t="s">
        <v>21</v>
      </c>
      <c r="I41" s="7" t="s">
        <v>21</v>
      </c>
      <c r="J41" s="7" t="s">
        <v>21</v>
      </c>
      <c r="K41" s="7" t="s">
        <v>21</v>
      </c>
      <c r="L41" s="7" t="s">
        <v>21</v>
      </c>
      <c r="M41" s="7" t="s">
        <v>21</v>
      </c>
      <c r="N41" s="7" t="s">
        <v>21</v>
      </c>
      <c r="O41" s="7" t="s">
        <v>21</v>
      </c>
      <c r="P41" s="7" t="s">
        <v>21</v>
      </c>
      <c r="Q41" s="7" t="s">
        <v>21</v>
      </c>
      <c r="R41" s="7" t="s">
        <v>21</v>
      </c>
      <c r="S41" s="7" t="s">
        <v>21</v>
      </c>
      <c r="T41" s="7" t="s">
        <v>21</v>
      </c>
      <c r="U41" s="7" t="s">
        <v>21</v>
      </c>
      <c r="V41" s="7" t="s">
        <v>21</v>
      </c>
      <c r="W41" s="7" t="s">
        <v>21</v>
      </c>
      <c r="X41" s="7" t="s">
        <v>21</v>
      </c>
      <c r="Y41" s="7" t="s">
        <v>21</v>
      </c>
      <c r="Z41" s="7" t="s">
        <v>21</v>
      </c>
      <c r="AA41" s="7" t="s">
        <v>21</v>
      </c>
    </row>
    <row r="43" spans="1:27">
      <c r="A43" t="s">
        <v>22</v>
      </c>
    </row>
    <row r="44" spans="1:27">
      <c r="A44" t="s">
        <v>55</v>
      </c>
      <c r="E44" s="5">
        <f>9.87*1.01</f>
        <v>9.9687000000000001</v>
      </c>
      <c r="F44" t="s">
        <v>23</v>
      </c>
      <c r="H44" t="s">
        <v>58</v>
      </c>
      <c r="N44" s="5">
        <f>7.83*1.01</f>
        <v>7.9083000000000006</v>
      </c>
      <c r="O44" t="s">
        <v>23</v>
      </c>
    </row>
    <row r="45" spans="1:27">
      <c r="A45" t="s">
        <v>56</v>
      </c>
      <c r="E45" s="5">
        <f>12.04*1.01</f>
        <v>12.160399999999999</v>
      </c>
      <c r="F45" t="s">
        <v>23</v>
      </c>
      <c r="H45" t="s">
        <v>57</v>
      </c>
      <c r="N45" s="5">
        <f>9.32*1.01</f>
        <v>9.4131999999999998</v>
      </c>
      <c r="O45" t="s">
        <v>23</v>
      </c>
    </row>
    <row r="46" spans="1:27">
      <c r="A46" t="s">
        <v>24</v>
      </c>
    </row>
    <row r="47" spans="1:27">
      <c r="A47" t="s">
        <v>34</v>
      </c>
    </row>
    <row r="48" spans="1:27">
      <c r="A48" t="s">
        <v>59</v>
      </c>
    </row>
    <row r="49" spans="1:23">
      <c r="A49" t="s">
        <v>35</v>
      </c>
      <c r="C49" t="s">
        <v>28</v>
      </c>
      <c r="E49" s="13">
        <f>1092*1.04</f>
        <v>1135.68</v>
      </c>
    </row>
    <row r="50" spans="1:23">
      <c r="C50" t="s">
        <v>29</v>
      </c>
      <c r="E50" s="13">
        <v>300</v>
      </c>
    </row>
    <row r="51" spans="1:23">
      <c r="C51" t="s">
        <v>30</v>
      </c>
      <c r="E51" s="13">
        <f>50*12</f>
        <v>600</v>
      </c>
    </row>
    <row r="52" spans="1:23">
      <c r="C52" t="s">
        <v>31</v>
      </c>
      <c r="E52" s="14">
        <f>10*12</f>
        <v>120</v>
      </c>
      <c r="J52" s="11"/>
    </row>
    <row r="53" spans="1:23">
      <c r="C53" t="s">
        <v>32</v>
      </c>
      <c r="E53" s="12">
        <f>SUM(E49:E52)</f>
        <v>2155.6800000000003</v>
      </c>
    </row>
    <row r="54" spans="1:23">
      <c r="A54" t="s">
        <v>64</v>
      </c>
    </row>
    <row r="55" spans="1:23">
      <c r="A55" t="s">
        <v>49</v>
      </c>
    </row>
    <row r="56" spans="1:23">
      <c r="A56" t="s">
        <v>50</v>
      </c>
    </row>
    <row r="59" spans="1:23">
      <c r="A59" s="27">
        <v>41119</v>
      </c>
    </row>
    <row r="60" spans="1:23" ht="15.75">
      <c r="A60" t="s">
        <v>66</v>
      </c>
      <c r="W60" s="15"/>
    </row>
  </sheetData>
  <printOptions horizontalCentered="1"/>
  <pageMargins left="0" right="0" top="0" bottom="0" header="0.5" footer="0.5"/>
  <pageSetup scale="2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Council Funding Guide 13</vt:lpstr>
      <vt:lpstr>Council Funding Guide 17</vt:lpstr>
      <vt:lpstr>'Council Funding Guide 13'!Print_Area_MI</vt:lpstr>
      <vt:lpstr>'Council Funding Guide 17'!Print_Area_MI</vt:lpstr>
    </vt:vector>
  </TitlesOfParts>
  <Company>UM-ICS University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Ollar</dc:creator>
  <cp:lastModifiedBy>Carol Heffner</cp:lastModifiedBy>
  <cp:lastPrinted>2013-08-02T14:01:23Z</cp:lastPrinted>
  <dcterms:created xsi:type="dcterms:W3CDTF">1998-10-21T21:08:57Z</dcterms:created>
  <dcterms:modified xsi:type="dcterms:W3CDTF">2016-12-05T14:59:20Z</dcterms:modified>
</cp:coreProperties>
</file>