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MissouriAgFoodandForestryInnovationCenterTeam-Ogrp/Shared Documents/FSA Urban and Innovative Ag/Specialty Crop Budgets and Resources/"/>
    </mc:Choice>
  </mc:AlternateContent>
  <xr:revisionPtr revIDLastSave="0" documentId="8_{6058E57F-B0BB-4592-8CEC-820016AA52AE}" xr6:coauthVersionLast="47" xr6:coauthVersionMax="47" xr10:uidLastSave="{00000000-0000-0000-0000-000000000000}"/>
  <bookViews>
    <workbookView xWindow="-110" yWindow="-110" windowWidth="19420" windowHeight="10300" firstSheet="1" activeTab="1" xr2:uid="{0B345D2C-6391-40F2-8A84-8E7C40F719BC}"/>
  </bookViews>
  <sheets>
    <sheet name="Zinnia" sheetId="4" state="hidden" r:id="rId1"/>
    <sheet name="Introduction" sheetId="2" r:id="rId2"/>
    <sheet name="Lisianthu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28" i="4"/>
  <c r="G26" i="4"/>
  <c r="L25" i="4"/>
  <c r="P25" i="4" s="1"/>
  <c r="G25" i="4"/>
  <c r="P24" i="4"/>
  <c r="L24" i="4"/>
  <c r="O24" i="4" s="1"/>
  <c r="F24" i="4"/>
  <c r="G24" i="4" s="1"/>
  <c r="O23" i="4"/>
  <c r="L23" i="4"/>
  <c r="P23" i="4" s="1"/>
  <c r="G23" i="4"/>
  <c r="F23" i="4"/>
  <c r="L22" i="4"/>
  <c r="O22" i="4" s="1"/>
  <c r="F22" i="4"/>
  <c r="G22" i="4" s="1"/>
  <c r="P21" i="4"/>
  <c r="O21" i="4"/>
  <c r="L21" i="4"/>
  <c r="F21" i="4"/>
  <c r="G21" i="4" s="1"/>
  <c r="L20" i="4"/>
  <c r="P20" i="4" s="1"/>
  <c r="F20" i="4"/>
  <c r="G20" i="4" s="1"/>
  <c r="L19" i="4"/>
  <c r="P19" i="4" s="1"/>
  <c r="F19" i="4"/>
  <c r="G19" i="4" s="1"/>
  <c r="L18" i="4"/>
  <c r="O18" i="4" s="1"/>
  <c r="L17" i="4"/>
  <c r="P17" i="4" s="1"/>
  <c r="F17" i="4"/>
  <c r="G17" i="4" s="1"/>
  <c r="L16" i="4"/>
  <c r="O16" i="4" s="1"/>
  <c r="F16" i="4"/>
  <c r="G16" i="4" s="1"/>
  <c r="L15" i="4"/>
  <c r="F35" i="4" s="1"/>
  <c r="G35" i="4" s="1"/>
  <c r="G14" i="4"/>
  <c r="F14" i="4"/>
  <c r="G13" i="4"/>
  <c r="F13" i="4"/>
  <c r="F12" i="4"/>
  <c r="G12" i="4" s="1"/>
  <c r="F11" i="4"/>
  <c r="G11" i="4" s="1"/>
  <c r="G10" i="4"/>
  <c r="F10" i="4"/>
  <c r="G9" i="4"/>
  <c r="F9" i="4"/>
  <c r="J6" i="4"/>
  <c r="E5" i="4"/>
  <c r="D5" i="4"/>
  <c r="F5" i="4" s="1"/>
  <c r="G5" i="4" s="1"/>
  <c r="D4" i="4"/>
  <c r="F4" i="4" s="1"/>
  <c r="F14" i="1"/>
  <c r="G14" i="1" s="1"/>
  <c r="G4" i="4" l="1"/>
  <c r="G6" i="4" s="1"/>
  <c r="F6" i="4"/>
  <c r="P16" i="4"/>
  <c r="P18" i="4"/>
  <c r="O20" i="4"/>
  <c r="O25" i="4"/>
  <c r="O15" i="4"/>
  <c r="P15" i="4"/>
  <c r="O17" i="4"/>
  <c r="O19" i="4"/>
  <c r="P22" i="4"/>
  <c r="L24" i="1"/>
  <c r="O24" i="1" s="1"/>
  <c r="F27" i="4" l="1"/>
  <c r="F33" i="4"/>
  <c r="P24" i="1"/>
  <c r="G34" i="1"/>
  <c r="G25" i="1"/>
  <c r="G26" i="1"/>
  <c r="G28" i="1"/>
  <c r="J6" i="1"/>
  <c r="D5" i="1" s="1"/>
  <c r="G33" i="4" l="1"/>
  <c r="G36" i="4" s="1"/>
  <c r="F36" i="4"/>
  <c r="G27" i="4"/>
  <c r="F29" i="4"/>
  <c r="G29" i="4" s="1"/>
  <c r="D4" i="1"/>
  <c r="F24" i="1"/>
  <c r="G24" i="1" s="1"/>
  <c r="F10" i="1"/>
  <c r="G10" i="1" s="1"/>
  <c r="L20" i="1"/>
  <c r="O20" i="1" s="1"/>
  <c r="L21" i="1"/>
  <c r="P21" i="1" s="1"/>
  <c r="F13" i="1"/>
  <c r="G13" i="1" s="1"/>
  <c r="L25" i="1"/>
  <c r="P25" i="1" s="1"/>
  <c r="F30" i="4" l="1"/>
  <c r="G30" i="4"/>
  <c r="O25" i="1"/>
  <c r="O21" i="1"/>
  <c r="P20" i="1"/>
  <c r="F38" i="4" l="1"/>
  <c r="F41" i="4" s="1"/>
  <c r="F40" i="4"/>
  <c r="G38" i="4"/>
  <c r="G41" i="4" s="1"/>
  <c r="G40" i="4"/>
  <c r="L16" i="1"/>
  <c r="O16" i="1" l="1"/>
  <c r="P16" i="1"/>
  <c r="F23" i="1"/>
  <c r="G23" i="1" s="1"/>
  <c r="F22" i="1"/>
  <c r="G22" i="1" s="1"/>
  <c r="L22" i="1" l="1"/>
  <c r="L23" i="1"/>
  <c r="F12" i="1"/>
  <c r="G12" i="1" s="1"/>
  <c r="F11" i="1"/>
  <c r="G11" i="1" s="1"/>
  <c r="O23" i="1" l="1"/>
  <c r="P23" i="1"/>
  <c r="O22" i="1"/>
  <c r="P22" i="1"/>
  <c r="F17" i="1" l="1"/>
  <c r="G17" i="1" s="1"/>
  <c r="F16" i="1"/>
  <c r="G16" i="1" s="1"/>
  <c r="F20" i="1"/>
  <c r="G20" i="1" s="1"/>
  <c r="F21" i="1"/>
  <c r="G21" i="1" s="1"/>
  <c r="L18" i="1"/>
  <c r="L19" i="1"/>
  <c r="F19" i="1"/>
  <c r="G19" i="1" s="1"/>
  <c r="L17" i="1"/>
  <c r="L15" i="1"/>
  <c r="F35" i="1" l="1"/>
  <c r="G35" i="1" s="1"/>
  <c r="P19" i="1"/>
  <c r="O19" i="1"/>
  <c r="P17" i="1"/>
  <c r="O17" i="1"/>
  <c r="P18" i="1"/>
  <c r="O18" i="1"/>
  <c r="O15" i="1"/>
  <c r="P15" i="1"/>
  <c r="F33" i="1" l="1"/>
  <c r="G33" i="1" s="1"/>
  <c r="F9" i="1"/>
  <c r="G9" i="1" s="1"/>
  <c r="F5" i="1"/>
  <c r="G5" i="1" s="1"/>
  <c r="F4" i="1"/>
  <c r="G4" i="1" s="1"/>
  <c r="G36" i="1" l="1"/>
  <c r="F36" i="1"/>
  <c r="F6" i="1"/>
  <c r="F27" i="1" s="1"/>
  <c r="G27" i="1" s="1"/>
  <c r="G6" i="1"/>
  <c r="F29" i="1" l="1"/>
  <c r="G29" i="1" l="1"/>
  <c r="G30" i="1" s="1"/>
  <c r="F30" i="1"/>
  <c r="G38" i="1" l="1"/>
  <c r="G41" i="1" s="1"/>
  <c r="G40" i="1"/>
  <c r="F38" i="1"/>
  <c r="F41" i="1" s="1"/>
  <c r="F40" i="1"/>
</calcChain>
</file>

<file path=xl/sharedStrings.xml><?xml version="1.0" encoding="utf-8"?>
<sst xmlns="http://schemas.openxmlformats.org/spreadsheetml/2006/main" count="246" uniqueCount="104">
  <si>
    <t>Missouri Flower Enterprise Budget</t>
  </si>
  <si>
    <t>Developed by:</t>
  </si>
  <si>
    <t>University of Missouri Extension</t>
  </si>
  <si>
    <t>Develop a customized cut flower enterprise budget by changing assumptions to fit your farming situation. Use the shaded boxes in various worksheets to change inputs or prices.</t>
  </si>
  <si>
    <t>This worksheet is for educational purposes only and the user assumes all risks associated with its use.</t>
  </si>
  <si>
    <t>Lisianthus Enterprise Budget</t>
  </si>
  <si>
    <t>Table 1. Lisianthus production</t>
  </si>
  <si>
    <t>Income</t>
  </si>
  <si>
    <t>Unit</t>
  </si>
  <si>
    <t>Quantity</t>
  </si>
  <si>
    <t>Price/unit</t>
  </si>
  <si>
    <t>Total</t>
  </si>
  <si>
    <t>Per sq. ft.</t>
  </si>
  <si>
    <t>Assumption</t>
  </si>
  <si>
    <t>Units</t>
  </si>
  <si>
    <r>
      <t xml:space="preserve">Lisianthus </t>
    </r>
    <r>
      <rPr>
        <i/>
        <sz val="11"/>
        <color rgb="FF000000"/>
        <rFont val="Segoe UI"/>
        <family val="2"/>
      </rPr>
      <t>(wholesale market)</t>
    </r>
  </si>
  <si>
    <t>stem</t>
  </si>
  <si>
    <t>Flower yield</t>
  </si>
  <si>
    <t>stems/plant</t>
  </si>
  <si>
    <r>
      <t xml:space="preserve">Lisianthus </t>
    </r>
    <r>
      <rPr>
        <i/>
        <sz val="11"/>
        <color rgb="FF000000"/>
        <rFont val="Segoe UI"/>
        <family val="2"/>
      </rPr>
      <t>(retail market)</t>
    </r>
  </si>
  <si>
    <t>Lisianthus plants</t>
  </si>
  <si>
    <t>plants</t>
  </si>
  <si>
    <t>Total income</t>
  </si>
  <si>
    <t>Stems</t>
  </si>
  <si>
    <t>stems</t>
  </si>
  <si>
    <t>Production area</t>
  </si>
  <si>
    <t>square feet</t>
  </si>
  <si>
    <t>Operating costs</t>
  </si>
  <si>
    <t>Marketing channel - wholesale</t>
  </si>
  <si>
    <t>percent of production</t>
  </si>
  <si>
    <t>Seed</t>
  </si>
  <si>
    <t>number</t>
  </si>
  <si>
    <t>Marketing channel - retail</t>
  </si>
  <si>
    <t>Soil substitute</t>
  </si>
  <si>
    <t>cu. ft.</t>
  </si>
  <si>
    <t>Propagation tray</t>
  </si>
  <si>
    <t>Table 2. Capital investments for lisianthus enterprise</t>
  </si>
  <si>
    <t>Item</t>
  </si>
  <si>
    <t xml:space="preserve">Price per </t>
  </si>
  <si>
    <t>Lifespan</t>
  </si>
  <si>
    <t xml:space="preserve">Salvage </t>
  </si>
  <si>
    <t>Depreciation</t>
  </si>
  <si>
    <t>Interest</t>
  </si>
  <si>
    <t>unit</t>
  </si>
  <si>
    <t>dollars</t>
  </si>
  <si>
    <t>value</t>
  </si>
  <si>
    <t>Number</t>
  </si>
  <si>
    <t>Dollars</t>
  </si>
  <si>
    <t>Years</t>
  </si>
  <si>
    <t>Percent</t>
  </si>
  <si>
    <t>Soil test</t>
  </si>
  <si>
    <t>test</t>
  </si>
  <si>
    <t>Irrigation kit</t>
  </si>
  <si>
    <t>Insect and pest management</t>
  </si>
  <si>
    <t>Fan for air circulation</t>
  </si>
  <si>
    <t xml:space="preserve">     Lady bugs</t>
  </si>
  <si>
    <t>LED grow lights</t>
  </si>
  <si>
    <t xml:space="preserve">     Preying mantis eggs</t>
  </si>
  <si>
    <t>Timer</t>
  </si>
  <si>
    <t>Labor</t>
  </si>
  <si>
    <t>PVC pipes frame (0.5 inch)</t>
  </si>
  <si>
    <t xml:space="preserve">     Seedling production</t>
  </si>
  <si>
    <t>hour</t>
  </si>
  <si>
    <t>Low tunnel plastic (10 ft. X 100 ft.)</t>
  </si>
  <si>
    <t xml:space="preserve">     Flower production</t>
  </si>
  <si>
    <t>Rebar for tunnel (3/8 in. X 10 ft.)</t>
  </si>
  <si>
    <t xml:space="preserve">     Harvest and processing</t>
  </si>
  <si>
    <t>Hand drill</t>
  </si>
  <si>
    <t>Flower bands</t>
  </si>
  <si>
    <t>each</t>
  </si>
  <si>
    <t>Harvest container</t>
  </si>
  <si>
    <t>Hydrator powder</t>
  </si>
  <si>
    <t>total</t>
  </si>
  <si>
    <t>Floral cooler</t>
  </si>
  <si>
    <t>Buckets (35 cm)</t>
  </si>
  <si>
    <r>
      <t xml:space="preserve">Utilities </t>
    </r>
    <r>
      <rPr>
        <i/>
        <sz val="11"/>
        <color theme="1"/>
        <rFont val="Segoe UI"/>
        <family val="2"/>
      </rPr>
      <t>(electricity, water)</t>
    </r>
  </si>
  <si>
    <t>Machinery repair and maintenance</t>
  </si>
  <si>
    <t xml:space="preserve">Marketing </t>
  </si>
  <si>
    <t>% of sales</t>
  </si>
  <si>
    <t xml:space="preserve">Miscellaneous </t>
  </si>
  <si>
    <t xml:space="preserve">  Interest on operating capital</t>
  </si>
  <si>
    <t>percent</t>
  </si>
  <si>
    <t xml:space="preserve">Total operating costs </t>
  </si>
  <si>
    <t>Ownership costs</t>
  </si>
  <si>
    <t xml:space="preserve">  Depreciation and interest on capital </t>
  </si>
  <si>
    <t xml:space="preserve">  Land charge</t>
  </si>
  <si>
    <t xml:space="preserve">  Overhead, taxes and insurance</t>
  </si>
  <si>
    <t>% of capital</t>
  </si>
  <si>
    <t>Total ownership costs</t>
  </si>
  <si>
    <t xml:space="preserve">Total costs </t>
  </si>
  <si>
    <t xml:space="preserve">Income over operating costs </t>
  </si>
  <si>
    <t xml:space="preserve">Income over total costs </t>
  </si>
  <si>
    <t>MU Extension would like to thank Titus Creek Flower Farm at Macon County for their contribution in helping with this budget tool.</t>
  </si>
  <si>
    <t>Garden tiller</t>
  </si>
  <si>
    <t>Composted manure</t>
  </si>
  <si>
    <t>Black plastic mulch</t>
  </si>
  <si>
    <t>feet</t>
  </si>
  <si>
    <t>Zinnia Enterprise Budget</t>
  </si>
  <si>
    <r>
      <t xml:space="preserve">Zinnia </t>
    </r>
    <r>
      <rPr>
        <i/>
        <sz val="11"/>
        <color rgb="FF000000"/>
        <rFont val="Segoe UI"/>
        <family val="2"/>
      </rPr>
      <t>(wholesale market)</t>
    </r>
  </si>
  <si>
    <r>
      <t xml:space="preserve">Zinnia </t>
    </r>
    <r>
      <rPr>
        <i/>
        <sz val="11"/>
        <color rgb="FF000000"/>
        <rFont val="Segoe UI"/>
        <family val="2"/>
      </rPr>
      <t>(retail market)</t>
    </r>
  </si>
  <si>
    <t>Zinnia plants</t>
  </si>
  <si>
    <t>Table 1. Zinnia production</t>
  </si>
  <si>
    <t>Manita Ale and Juan Cabrera-Garcia</t>
  </si>
  <si>
    <t>Created: 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</si>
</sst>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rgb="FF3F3F3F"/>
      <name val="Calibri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Segoe UI"/>
      <family val="2"/>
    </font>
    <font>
      <b/>
      <sz val="10"/>
      <color rgb="FF3F3F3F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b/>
      <sz val="14"/>
      <color rgb="FFF1B82D"/>
      <name val="Segoe UI Black"/>
      <family val="2"/>
    </font>
    <font>
      <sz val="11"/>
      <color rgb="FF000000"/>
      <name val="Segoe UI"/>
      <family val="2"/>
    </font>
    <font>
      <i/>
      <sz val="11"/>
      <color rgb="FF000000"/>
      <name val="Segoe UI"/>
      <family val="2"/>
    </font>
    <font>
      <b/>
      <i/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10"/>
      <color rgb="FF000000"/>
      <name val="Segoe UI"/>
      <family val="2"/>
    </font>
    <font>
      <sz val="12"/>
      <name val="Segoe UI"/>
      <family val="2"/>
    </font>
    <font>
      <i/>
      <sz val="9"/>
      <name val="Segoe UI"/>
      <family val="2"/>
    </font>
    <font>
      <i/>
      <sz val="11"/>
      <name val="Segoe UI"/>
      <family val="2"/>
    </font>
    <font>
      <i/>
      <sz val="11"/>
      <color theme="1"/>
      <name val="Segoe UI"/>
      <family val="2"/>
    </font>
    <font>
      <sz val="9"/>
      <color theme="1"/>
      <name val="Segoe UI"/>
      <family val="2"/>
    </font>
    <font>
      <sz val="12"/>
      <color theme="1"/>
      <name val="Segoe UI"/>
      <family val="2"/>
    </font>
    <font>
      <sz val="9"/>
      <color rgb="FF000000"/>
      <name val="Segoe UI"/>
      <family val="2"/>
    </font>
    <font>
      <sz val="10"/>
      <color rgb="FF3F3F3F"/>
      <name val="Segoe UI"/>
      <family val="2"/>
    </font>
    <font>
      <i/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13">
    <xf numFmtId="0" fontId="0" fillId="0" borderId="0" xfId="0"/>
    <xf numFmtId="0" fontId="3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8" fillId="0" borderId="0" xfId="0" applyFont="1" applyAlignment="1">
      <alignment horizontal="left" indent="4"/>
    </xf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40" fontId="3" fillId="0" borderId="0" xfId="0" applyNumberFormat="1" applyFont="1"/>
    <xf numFmtId="0" fontId="0" fillId="0" borderId="9" xfId="0" applyBorder="1"/>
    <xf numFmtId="40" fontId="3" fillId="0" borderId="9" xfId="0" applyNumberFormat="1" applyFont="1" applyBorder="1"/>
    <xf numFmtId="0" fontId="3" fillId="4" borderId="0" xfId="0" applyFont="1" applyFill="1"/>
    <xf numFmtId="0" fontId="6" fillId="0" borderId="9" xfId="0" applyFont="1" applyBorder="1" applyAlignment="1">
      <alignment horizontal="left"/>
    </xf>
    <xf numFmtId="0" fontId="3" fillId="0" borderId="9" xfId="0" applyFont="1" applyBorder="1"/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center" wrapText="1"/>
    </xf>
    <xf numFmtId="40" fontId="3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9" fontId="3" fillId="4" borderId="0" xfId="0" applyNumberFormat="1" applyFont="1" applyFill="1" applyProtection="1">
      <protection locked="0"/>
    </xf>
    <xf numFmtId="0" fontId="3" fillId="0" borderId="10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0" fontId="8" fillId="0" borderId="11" xfId="0" applyNumberFormat="1" applyFont="1" applyBorder="1"/>
    <xf numFmtId="0" fontId="3" fillId="0" borderId="12" xfId="0" applyFont="1" applyBorder="1"/>
    <xf numFmtId="0" fontId="8" fillId="0" borderId="13" xfId="0" applyFont="1" applyBorder="1" applyAlignment="1">
      <alignment horizontal="right"/>
    </xf>
    <xf numFmtId="40" fontId="8" fillId="0" borderId="14" xfId="0" applyNumberFormat="1" applyFont="1" applyBorder="1"/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38" fontId="3" fillId="4" borderId="0" xfId="0" applyNumberFormat="1" applyFont="1" applyFill="1"/>
    <xf numFmtId="0" fontId="8" fillId="0" borderId="5" xfId="0" applyFont="1" applyBorder="1"/>
    <xf numFmtId="0" fontId="8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left" indent="1"/>
    </xf>
    <xf numFmtId="0" fontId="21" fillId="0" borderId="0" xfId="0" applyFont="1"/>
    <xf numFmtId="40" fontId="3" fillId="4" borderId="0" xfId="0" applyNumberFormat="1" applyFont="1" applyFill="1"/>
    <xf numFmtId="40" fontId="3" fillId="0" borderId="11" xfId="0" applyNumberFormat="1" applyFont="1" applyBorder="1"/>
    <xf numFmtId="40" fontId="3" fillId="0" borderId="12" xfId="0" applyNumberFormat="1" applyFont="1" applyBorder="1"/>
    <xf numFmtId="0" fontId="10" fillId="0" borderId="0" xfId="0" applyFont="1"/>
    <xf numFmtId="164" fontId="13" fillId="0" borderId="0" xfId="0" applyNumberFormat="1" applyFont="1" applyAlignment="1">
      <alignment horizontal="right"/>
    </xf>
    <xf numFmtId="40" fontId="8" fillId="0" borderId="0" xfId="0" applyNumberFormat="1" applyFont="1"/>
    <xf numFmtId="40" fontId="8" fillId="0" borderId="16" xfId="0" applyNumberFormat="1" applyFont="1" applyBorder="1"/>
    <xf numFmtId="0" fontId="12" fillId="0" borderId="10" xfId="0" applyFont="1" applyBorder="1"/>
    <xf numFmtId="164" fontId="10" fillId="0" borderId="0" xfId="0" applyNumberFormat="1" applyFont="1"/>
    <xf numFmtId="0" fontId="0" fillId="0" borderId="12" xfId="0" applyBorder="1"/>
    <xf numFmtId="0" fontId="3" fillId="0" borderId="10" xfId="0" applyFont="1" applyBorder="1" applyAlignment="1">
      <alignment horizontal="left" indent="1"/>
    </xf>
    <xf numFmtId="0" fontId="19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40" fontId="10" fillId="0" borderId="0" xfId="0" applyNumberFormat="1" applyFont="1"/>
    <xf numFmtId="38" fontId="3" fillId="0" borderId="0" xfId="0" applyNumberFormat="1" applyFont="1"/>
    <xf numFmtId="0" fontId="19" fillId="0" borderId="0" xfId="0" applyFont="1"/>
    <xf numFmtId="9" fontId="3" fillId="4" borderId="0" xfId="0" applyNumberFormat="1" applyFont="1" applyFill="1"/>
    <xf numFmtId="165" fontId="20" fillId="4" borderId="0" xfId="0" applyNumberFormat="1" applyFont="1" applyFill="1" applyProtection="1">
      <protection locked="0"/>
    </xf>
    <xf numFmtId="40" fontId="8" fillId="0" borderId="0" xfId="0" applyNumberFormat="1" applyFont="1" applyAlignment="1">
      <alignment horizontal="right"/>
    </xf>
    <xf numFmtId="0" fontId="14" fillId="0" borderId="0" xfId="0" applyFont="1"/>
    <xf numFmtId="0" fontId="0" fillId="0" borderId="11" xfId="0" applyBorder="1"/>
    <xf numFmtId="165" fontId="3" fillId="4" borderId="0" xfId="0" applyNumberFormat="1" applyFont="1" applyFill="1" applyProtection="1">
      <protection locked="0"/>
    </xf>
    <xf numFmtId="164" fontId="3" fillId="0" borderId="0" xfId="0" applyNumberFormat="1" applyFont="1"/>
    <xf numFmtId="165" fontId="3" fillId="0" borderId="0" xfId="0" applyNumberFormat="1" applyFont="1" applyProtection="1">
      <protection locked="0"/>
    </xf>
    <xf numFmtId="0" fontId="8" fillId="0" borderId="10" xfId="0" applyFont="1" applyBorder="1"/>
    <xf numFmtId="0" fontId="8" fillId="0" borderId="0" xfId="0" applyFont="1" applyAlignment="1">
      <alignment horizontal="right"/>
    </xf>
    <xf numFmtId="0" fontId="8" fillId="0" borderId="11" xfId="0" applyFont="1" applyBorder="1" applyAlignment="1">
      <alignment horizontal="center"/>
    </xf>
    <xf numFmtId="0" fontId="1" fillId="0" borderId="10" xfId="0" applyFont="1" applyBorder="1" applyAlignment="1" applyProtection="1">
      <alignment horizontal="left" indent="2"/>
      <protection locked="0"/>
    </xf>
    <xf numFmtId="0" fontId="1" fillId="0" borderId="0" xfId="0" applyFont="1" applyProtection="1">
      <protection locked="0"/>
    </xf>
    <xf numFmtId="0" fontId="0" fillId="0" borderId="10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40" fontId="8" fillId="0" borderId="13" xfId="0" applyNumberFormat="1" applyFont="1" applyBorder="1"/>
    <xf numFmtId="0" fontId="5" fillId="5" borderId="0" xfId="1" applyFont="1" applyFill="1" applyBorder="1" applyAlignment="1">
      <alignment horizontal="center"/>
    </xf>
    <xf numFmtId="0" fontId="5" fillId="5" borderId="0" xfId="1" applyFont="1" applyFill="1" applyBorder="1" applyAlignment="1"/>
    <xf numFmtId="0" fontId="3" fillId="0" borderId="0" xfId="0" applyFont="1" applyAlignment="1">
      <alignment wrapText="1"/>
    </xf>
    <xf numFmtId="0" fontId="5" fillId="5" borderId="0" xfId="1" applyFont="1" applyFill="1" applyBorder="1" applyAlignment="1">
      <alignment horizontal="center" wrapText="1"/>
    </xf>
    <xf numFmtId="0" fontId="22" fillId="5" borderId="0" xfId="1" applyFont="1" applyFill="1" applyBorder="1" applyAlignment="1">
      <alignment wrapText="1"/>
    </xf>
    <xf numFmtId="0" fontId="18" fillId="0" borderId="0" xfId="0" applyFont="1" applyAlignment="1" applyProtection="1">
      <alignment horizontal="left"/>
      <protection locked="0"/>
    </xf>
    <xf numFmtId="0" fontId="15" fillId="0" borderId="9" xfId="0" applyFont="1" applyBorder="1" applyAlignment="1">
      <alignment horizontal="left"/>
    </xf>
    <xf numFmtId="0" fontId="20" fillId="4" borderId="0" xfId="0" applyFont="1" applyFill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wrapText="1"/>
    </xf>
    <xf numFmtId="0" fontId="17" fillId="0" borderId="9" xfId="0" applyFont="1" applyBorder="1"/>
    <xf numFmtId="0" fontId="23" fillId="0" borderId="4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3" fontId="3" fillId="4" borderId="0" xfId="0" applyNumberFormat="1" applyFont="1" applyFill="1"/>
    <xf numFmtId="40" fontId="3" fillId="0" borderId="9" xfId="0" applyNumberFormat="1" applyFont="1" applyBorder="1" applyProtection="1">
      <protection locked="0"/>
    </xf>
    <xf numFmtId="0" fontId="18" fillId="0" borderId="0" xfId="0" applyFont="1" applyAlignment="1">
      <alignment horizontal="left"/>
    </xf>
    <xf numFmtId="165" fontId="3" fillId="0" borderId="0" xfId="0" applyNumberFormat="1" applyFont="1"/>
    <xf numFmtId="0" fontId="1" fillId="0" borderId="10" xfId="0" applyFont="1" applyBorder="1" applyAlignment="1">
      <alignment horizontal="left" indent="2"/>
    </xf>
    <xf numFmtId="0" fontId="1" fillId="0" borderId="0" xfId="0" applyFont="1"/>
    <xf numFmtId="38" fontId="3" fillId="4" borderId="0" xfId="0" applyNumberFormat="1" applyFont="1" applyFill="1" applyProtection="1">
      <protection locked="0"/>
    </xf>
    <xf numFmtId="0" fontId="20" fillId="4" borderId="0" xfId="0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4" fillId="3" borderId="5" xfId="0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4267200</xdr:colOff>
      <xdr:row>3</xdr:row>
      <xdr:rowOff>187675</xdr:rowOff>
    </xdr:from>
    <xdr:ext cx="2292350" cy="717775"/>
    <xdr:pic>
      <xdr:nvPicPr>
        <xdr:cNvPr id="2" name="Picture 1">
          <a:extLst>
            <a:ext uri="{FF2B5EF4-FFF2-40B4-BE49-F238E27FC236}">
              <a16:creationId xmlns:a16="http://schemas.microsoft.com/office/drawing/2014/main" id="{0AA845C6-9EA6-4827-8370-EAEFFAED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816325"/>
          <a:ext cx="2292350" cy="717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45B1-4D09-433A-A39C-BBDBE0D60EB6}">
  <dimension ref="B1:P41"/>
  <sheetViews>
    <sheetView workbookViewId="0">
      <selection activeCell="O10" sqref="O10"/>
    </sheetView>
  </sheetViews>
  <sheetFormatPr defaultRowHeight="14.5" x14ac:dyDescent="0.35"/>
  <cols>
    <col min="1" max="1" width="3.26953125" customWidth="1"/>
    <col min="2" max="2" width="47.81640625" customWidth="1"/>
    <col min="3" max="7" width="11.453125" customWidth="1"/>
    <col min="9" max="9" width="33.7265625" customWidth="1"/>
    <col min="10" max="10" width="11.453125" customWidth="1"/>
    <col min="11" max="11" width="13" customWidth="1"/>
    <col min="13" max="14" width="10.453125" customWidth="1"/>
    <col min="15" max="15" width="15.7265625" customWidth="1"/>
  </cols>
  <sheetData>
    <row r="1" spans="2:16" ht="21" x14ac:dyDescent="0.55000000000000004">
      <c r="B1" s="97" t="s">
        <v>97</v>
      </c>
      <c r="C1" s="98"/>
      <c r="D1" s="98"/>
      <c r="E1" s="98"/>
      <c r="F1" s="98"/>
      <c r="G1" s="99"/>
      <c r="H1" s="9"/>
    </row>
    <row r="2" spans="2:16" ht="16.5" customHeight="1" x14ac:dyDescent="0.55000000000000004">
      <c r="B2" s="28"/>
      <c r="C2" s="29"/>
      <c r="D2" s="29"/>
      <c r="E2" s="29"/>
      <c r="F2" s="29"/>
      <c r="G2" s="30"/>
      <c r="H2" s="8"/>
      <c r="I2" s="77" t="s">
        <v>101</v>
      </c>
      <c r="J2" s="11"/>
      <c r="K2" s="11"/>
    </row>
    <row r="3" spans="2:16" ht="16.5" customHeight="1" x14ac:dyDescent="0.55000000000000004">
      <c r="B3" s="32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33" t="s">
        <v>12</v>
      </c>
      <c r="H3" s="8"/>
      <c r="I3" s="86" t="s">
        <v>13</v>
      </c>
      <c r="J3" s="86" t="s">
        <v>9</v>
      </c>
      <c r="K3" s="86" t="s">
        <v>14</v>
      </c>
    </row>
    <row r="4" spans="2:16" ht="16.5" customHeight="1" x14ac:dyDescent="0.55000000000000004">
      <c r="B4" s="34" t="s">
        <v>98</v>
      </c>
      <c r="C4" s="35" t="s">
        <v>16</v>
      </c>
      <c r="D4" s="51">
        <f>J6*J8</f>
        <v>664.80000000000007</v>
      </c>
      <c r="E4" s="36">
        <v>2.5</v>
      </c>
      <c r="F4" s="10">
        <f>D4*E4</f>
        <v>1662.0000000000002</v>
      </c>
      <c r="G4" s="37">
        <f>F4/$J$7</f>
        <v>27.700000000000003</v>
      </c>
      <c r="H4" s="8"/>
      <c r="I4" s="1" t="s">
        <v>17</v>
      </c>
      <c r="J4" s="78">
        <v>2.77</v>
      </c>
      <c r="K4" s="52" t="s">
        <v>18</v>
      </c>
    </row>
    <row r="5" spans="2:16" ht="16.5" customHeight="1" x14ac:dyDescent="0.45">
      <c r="B5" s="34" t="s">
        <v>99</v>
      </c>
      <c r="C5" s="35" t="s">
        <v>16</v>
      </c>
      <c r="D5" s="51">
        <f>J6*J9</f>
        <v>166.20000000000002</v>
      </c>
      <c r="E5" s="36">
        <f>E4*3</f>
        <v>7.5</v>
      </c>
      <c r="F5" s="12">
        <f>D5*E5</f>
        <v>1246.5000000000002</v>
      </c>
      <c r="G5" s="38">
        <f>F5/J7</f>
        <v>20.775000000000002</v>
      </c>
      <c r="I5" s="1" t="s">
        <v>100</v>
      </c>
      <c r="J5" s="78">
        <v>300</v>
      </c>
      <c r="K5" s="52" t="s">
        <v>21</v>
      </c>
    </row>
    <row r="6" spans="2:16" ht="16.5" customHeight="1" x14ac:dyDescent="0.45">
      <c r="B6" s="34"/>
      <c r="C6" s="39"/>
      <c r="D6" s="39"/>
      <c r="E6" s="40" t="s">
        <v>22</v>
      </c>
      <c r="F6" s="41">
        <f>SUM(F4:F5)</f>
        <v>2908.5000000000005</v>
      </c>
      <c r="G6" s="42">
        <f>SUM(G4:G5)</f>
        <v>48.475000000000009</v>
      </c>
      <c r="I6" s="1" t="s">
        <v>23</v>
      </c>
      <c r="J6" s="1">
        <f>J4*J5</f>
        <v>831</v>
      </c>
      <c r="K6" s="52" t="s">
        <v>24</v>
      </c>
    </row>
    <row r="7" spans="2:16" ht="16.5" customHeight="1" x14ac:dyDescent="0.45">
      <c r="B7" s="43"/>
      <c r="C7" s="39"/>
      <c r="D7" s="39"/>
      <c r="E7" s="39"/>
      <c r="F7" s="44"/>
      <c r="G7" s="45"/>
      <c r="I7" s="1" t="s">
        <v>25</v>
      </c>
      <c r="J7" s="88">
        <v>60</v>
      </c>
      <c r="K7" s="52" t="s">
        <v>26</v>
      </c>
    </row>
    <row r="8" spans="2:16" ht="16.5" x14ac:dyDescent="0.45">
      <c r="B8" s="32" t="s">
        <v>27</v>
      </c>
      <c r="C8" s="6" t="s">
        <v>8</v>
      </c>
      <c r="D8" s="7" t="s">
        <v>9</v>
      </c>
      <c r="E8" s="7" t="s">
        <v>10</v>
      </c>
      <c r="F8" s="7" t="s">
        <v>11</v>
      </c>
      <c r="G8" s="33" t="s">
        <v>12</v>
      </c>
      <c r="I8" s="1" t="s">
        <v>28</v>
      </c>
      <c r="J8" s="53">
        <v>0.8</v>
      </c>
      <c r="K8" s="87" t="s">
        <v>29</v>
      </c>
    </row>
    <row r="9" spans="2:16" ht="16.5" x14ac:dyDescent="0.45">
      <c r="B9" s="46" t="s">
        <v>30</v>
      </c>
      <c r="C9" s="35" t="s">
        <v>31</v>
      </c>
      <c r="D9" s="31">
        <v>400</v>
      </c>
      <c r="E9" s="36">
        <v>8.5000000000000006E-2</v>
      </c>
      <c r="F9" s="10">
        <f t="shared" ref="F9:F24" si="0">D9*E9</f>
        <v>34</v>
      </c>
      <c r="G9" s="37">
        <f>F9/$J$7</f>
        <v>0.56666666666666665</v>
      </c>
      <c r="I9" s="1" t="s">
        <v>32</v>
      </c>
      <c r="J9" s="53">
        <v>0.2</v>
      </c>
      <c r="K9" s="87" t="s">
        <v>29</v>
      </c>
    </row>
    <row r="10" spans="2:16" ht="16.5" x14ac:dyDescent="0.45">
      <c r="B10" s="46" t="s">
        <v>33</v>
      </c>
      <c r="C10" s="35" t="s">
        <v>34</v>
      </c>
      <c r="D10" s="31">
        <v>3</v>
      </c>
      <c r="E10" s="36">
        <v>8.4</v>
      </c>
      <c r="F10" s="10">
        <f t="shared" si="0"/>
        <v>25.200000000000003</v>
      </c>
      <c r="G10" s="37">
        <f t="shared" ref="G10:G29" si="1">F10/$J$7</f>
        <v>0.42000000000000004</v>
      </c>
    </row>
    <row r="11" spans="2:16" ht="17.25" customHeight="1" x14ac:dyDescent="0.45">
      <c r="B11" s="46" t="s">
        <v>35</v>
      </c>
      <c r="C11" s="35" t="s">
        <v>31</v>
      </c>
      <c r="D11" s="31">
        <v>14</v>
      </c>
      <c r="E11" s="36">
        <v>6</v>
      </c>
      <c r="F11" s="10">
        <f t="shared" si="0"/>
        <v>84</v>
      </c>
      <c r="G11" s="37">
        <f t="shared" si="1"/>
        <v>1.4</v>
      </c>
      <c r="I11" s="14" t="s">
        <v>36</v>
      </c>
      <c r="J11" s="14"/>
      <c r="K11" s="14"/>
      <c r="L11" s="14"/>
      <c r="M11" s="14"/>
      <c r="N11" s="14"/>
      <c r="O11" s="14"/>
      <c r="P11" s="15"/>
    </row>
    <row r="12" spans="2:16" ht="17.25" customHeight="1" x14ac:dyDescent="0.45">
      <c r="B12" s="46" t="s">
        <v>50</v>
      </c>
      <c r="C12" s="35" t="s">
        <v>51</v>
      </c>
      <c r="D12" s="31">
        <v>1</v>
      </c>
      <c r="E12" s="36">
        <v>15</v>
      </c>
      <c r="F12" s="10">
        <f>D12*E12</f>
        <v>15</v>
      </c>
      <c r="G12" s="37">
        <f>F12/$J$7</f>
        <v>0.25</v>
      </c>
      <c r="I12" s="79" t="s">
        <v>37</v>
      </c>
      <c r="J12" s="79" t="s">
        <v>9</v>
      </c>
      <c r="K12" s="80" t="s">
        <v>38</v>
      </c>
      <c r="L12" s="81" t="s">
        <v>11</v>
      </c>
      <c r="M12" s="81" t="s">
        <v>39</v>
      </c>
      <c r="N12" s="81" t="s">
        <v>40</v>
      </c>
      <c r="O12" s="81" t="s">
        <v>41</v>
      </c>
      <c r="P12" s="81" t="s">
        <v>42</v>
      </c>
    </row>
    <row r="13" spans="2:16" ht="17.25" customHeight="1" x14ac:dyDescent="0.45">
      <c r="B13" s="46" t="s">
        <v>94</v>
      </c>
      <c r="C13" s="35" t="s">
        <v>34</v>
      </c>
      <c r="D13" s="31">
        <v>5</v>
      </c>
      <c r="E13" s="36">
        <v>4</v>
      </c>
      <c r="F13" s="10">
        <f t="shared" si="0"/>
        <v>20</v>
      </c>
      <c r="G13" s="37">
        <f t="shared" si="1"/>
        <v>0.33333333333333331</v>
      </c>
      <c r="I13" s="82"/>
      <c r="J13" s="82"/>
      <c r="K13" s="83" t="s">
        <v>43</v>
      </c>
      <c r="L13" s="84" t="s">
        <v>44</v>
      </c>
      <c r="M13" s="85"/>
      <c r="N13" s="84" t="s">
        <v>45</v>
      </c>
      <c r="O13" s="84"/>
      <c r="P13" s="84"/>
    </row>
    <row r="14" spans="2:16" ht="16.5" x14ac:dyDescent="0.45">
      <c r="B14" s="46" t="s">
        <v>95</v>
      </c>
      <c r="C14" s="35" t="s">
        <v>96</v>
      </c>
      <c r="D14" s="31">
        <v>20</v>
      </c>
      <c r="E14" s="36">
        <v>6.2399999999999997E-2</v>
      </c>
      <c r="F14" s="10">
        <f t="shared" si="0"/>
        <v>1.248</v>
      </c>
      <c r="G14" s="37">
        <f t="shared" si="1"/>
        <v>2.0799999999999999E-2</v>
      </c>
      <c r="I14" s="16"/>
      <c r="J14" s="17" t="s">
        <v>46</v>
      </c>
      <c r="K14" s="17" t="s">
        <v>47</v>
      </c>
      <c r="L14" s="17" t="s">
        <v>47</v>
      </c>
      <c r="M14" s="17" t="s">
        <v>48</v>
      </c>
      <c r="N14" s="17" t="s">
        <v>49</v>
      </c>
      <c r="O14" s="17" t="s">
        <v>47</v>
      </c>
      <c r="P14" s="17" t="s">
        <v>47</v>
      </c>
    </row>
    <row r="15" spans="2:16" ht="16.5" x14ac:dyDescent="0.45">
      <c r="B15" s="46" t="s">
        <v>53</v>
      </c>
      <c r="C15" s="47"/>
      <c r="D15" s="48"/>
      <c r="E15" s="49"/>
      <c r="F15" s="50"/>
      <c r="G15" s="37"/>
      <c r="I15" s="19" t="s">
        <v>52</v>
      </c>
      <c r="J15" s="19">
        <v>1</v>
      </c>
      <c r="K15" s="18">
        <v>185</v>
      </c>
      <c r="L15" s="10">
        <f t="shared" ref="L15:L25" si="2">J15*K15</f>
        <v>185</v>
      </c>
      <c r="M15" s="19">
        <v>5</v>
      </c>
      <c r="N15" s="20">
        <v>0</v>
      </c>
      <c r="O15" s="10">
        <f t="shared" ref="O15:O25" si="3">IF(L15&gt;0,(L15-(L15*N15))/M15,"")</f>
        <v>37</v>
      </c>
      <c r="P15" s="10">
        <f t="shared" ref="P15:P25" si="4">((L15+L15*N15)/2)*$D$33</f>
        <v>7.8625000000000007</v>
      </c>
    </row>
    <row r="16" spans="2:16" ht="16.5" x14ac:dyDescent="0.45">
      <c r="B16" s="46" t="s">
        <v>55</v>
      </c>
      <c r="C16" s="35" t="s">
        <v>31</v>
      </c>
      <c r="D16" s="31">
        <v>1000</v>
      </c>
      <c r="E16" s="36">
        <v>1.4999999999999999E-2</v>
      </c>
      <c r="F16" s="10">
        <f>D16*E16</f>
        <v>15</v>
      </c>
      <c r="G16" s="37">
        <f t="shared" si="1"/>
        <v>0.25</v>
      </c>
      <c r="I16" s="13" t="s">
        <v>54</v>
      </c>
      <c r="J16" s="13">
        <v>1</v>
      </c>
      <c r="K16" s="18">
        <v>20</v>
      </c>
      <c r="L16" s="10">
        <f t="shared" si="2"/>
        <v>20</v>
      </c>
      <c r="M16" s="19">
        <v>5</v>
      </c>
      <c r="N16" s="20">
        <v>0</v>
      </c>
      <c r="O16" s="10">
        <f t="shared" si="3"/>
        <v>4</v>
      </c>
      <c r="P16" s="10">
        <f t="shared" si="4"/>
        <v>0.85000000000000009</v>
      </c>
    </row>
    <row r="17" spans="2:16" ht="16.5" x14ac:dyDescent="0.45">
      <c r="B17" s="46" t="s">
        <v>57</v>
      </c>
      <c r="C17" s="35" t="s">
        <v>31</v>
      </c>
      <c r="D17" s="31">
        <v>1000</v>
      </c>
      <c r="E17" s="36">
        <v>0.02</v>
      </c>
      <c r="F17" s="10">
        <f>D17*E17</f>
        <v>20</v>
      </c>
      <c r="G17" s="37">
        <f t="shared" si="1"/>
        <v>0.33333333333333331</v>
      </c>
      <c r="I17" s="19" t="s">
        <v>56</v>
      </c>
      <c r="J17" s="19">
        <v>8</v>
      </c>
      <c r="K17" s="18">
        <v>2</v>
      </c>
      <c r="L17" s="10">
        <f t="shared" si="2"/>
        <v>16</v>
      </c>
      <c r="M17" s="19">
        <v>5</v>
      </c>
      <c r="N17" s="20">
        <v>0</v>
      </c>
      <c r="O17" s="10">
        <f t="shared" si="3"/>
        <v>3.2</v>
      </c>
      <c r="P17" s="10">
        <f t="shared" si="4"/>
        <v>0.68</v>
      </c>
    </row>
    <row r="18" spans="2:16" ht="16.5" x14ac:dyDescent="0.45">
      <c r="B18" s="46" t="s">
        <v>59</v>
      </c>
      <c r="C18" s="35"/>
      <c r="D18" s="51"/>
      <c r="E18" s="10"/>
      <c r="F18" s="10"/>
      <c r="G18" s="37"/>
      <c r="I18" s="19" t="s">
        <v>58</v>
      </c>
      <c r="J18" s="19">
        <v>1</v>
      </c>
      <c r="K18" s="18">
        <v>10</v>
      </c>
      <c r="L18" s="10">
        <f t="shared" si="2"/>
        <v>10</v>
      </c>
      <c r="M18" s="19">
        <v>5</v>
      </c>
      <c r="N18" s="20">
        <v>0</v>
      </c>
      <c r="O18" s="10">
        <f t="shared" si="3"/>
        <v>2</v>
      </c>
      <c r="P18" s="10">
        <f t="shared" si="4"/>
        <v>0.42500000000000004</v>
      </c>
    </row>
    <row r="19" spans="2:16" ht="16.5" x14ac:dyDescent="0.45">
      <c r="B19" s="46" t="s">
        <v>61</v>
      </c>
      <c r="C19" s="35" t="s">
        <v>62</v>
      </c>
      <c r="D19" s="31">
        <v>5</v>
      </c>
      <c r="E19" s="36">
        <v>20</v>
      </c>
      <c r="F19" s="10">
        <f t="shared" si="0"/>
        <v>100</v>
      </c>
      <c r="G19" s="37">
        <f t="shared" si="1"/>
        <v>1.6666666666666667</v>
      </c>
      <c r="I19" s="19" t="s">
        <v>60</v>
      </c>
      <c r="J19" s="19">
        <v>8</v>
      </c>
      <c r="K19" s="18">
        <v>5</v>
      </c>
      <c r="L19" s="10">
        <f t="shared" si="2"/>
        <v>40</v>
      </c>
      <c r="M19" s="19">
        <v>5</v>
      </c>
      <c r="N19" s="20">
        <v>0</v>
      </c>
      <c r="O19" s="10">
        <f t="shared" si="3"/>
        <v>8</v>
      </c>
      <c r="P19" s="10">
        <f t="shared" si="4"/>
        <v>1.7000000000000002</v>
      </c>
    </row>
    <row r="20" spans="2:16" ht="16.5" x14ac:dyDescent="0.45">
      <c r="B20" s="46" t="s">
        <v>64</v>
      </c>
      <c r="C20" s="35" t="s">
        <v>62</v>
      </c>
      <c r="D20" s="31">
        <v>10</v>
      </c>
      <c r="E20" s="36">
        <v>20</v>
      </c>
      <c r="F20" s="10">
        <f t="shared" si="0"/>
        <v>200</v>
      </c>
      <c r="G20" s="37">
        <f t="shared" si="1"/>
        <v>3.3333333333333335</v>
      </c>
      <c r="I20" s="19" t="s">
        <v>63</v>
      </c>
      <c r="J20" s="19">
        <v>1</v>
      </c>
      <c r="K20" s="18">
        <v>60</v>
      </c>
      <c r="L20" s="10">
        <f t="shared" si="2"/>
        <v>60</v>
      </c>
      <c r="M20" s="19">
        <v>4</v>
      </c>
      <c r="N20" s="20">
        <v>0</v>
      </c>
      <c r="O20" s="10">
        <f t="shared" si="3"/>
        <v>15</v>
      </c>
      <c r="P20" s="10">
        <f t="shared" si="4"/>
        <v>2.5500000000000003</v>
      </c>
    </row>
    <row r="21" spans="2:16" ht="16.5" x14ac:dyDescent="0.45">
      <c r="B21" s="46" t="s">
        <v>66</v>
      </c>
      <c r="C21" s="35" t="s">
        <v>62</v>
      </c>
      <c r="D21" s="31">
        <v>5</v>
      </c>
      <c r="E21" s="36">
        <v>20</v>
      </c>
      <c r="F21" s="10">
        <f t="shared" si="0"/>
        <v>100</v>
      </c>
      <c r="G21" s="37">
        <f t="shared" si="1"/>
        <v>1.6666666666666667</v>
      </c>
      <c r="I21" s="19" t="s">
        <v>65</v>
      </c>
      <c r="J21" s="19">
        <v>23</v>
      </c>
      <c r="K21" s="18">
        <v>5</v>
      </c>
      <c r="L21" s="10">
        <f t="shared" si="2"/>
        <v>115</v>
      </c>
      <c r="M21" s="19">
        <v>5</v>
      </c>
      <c r="N21" s="20">
        <v>0</v>
      </c>
      <c r="O21" s="10">
        <f t="shared" si="3"/>
        <v>23</v>
      </c>
      <c r="P21" s="10">
        <f t="shared" si="4"/>
        <v>4.8875000000000002</v>
      </c>
    </row>
    <row r="22" spans="2:16" ht="16.5" x14ac:dyDescent="0.45">
      <c r="B22" s="46" t="s">
        <v>68</v>
      </c>
      <c r="C22" s="35" t="s">
        <v>69</v>
      </c>
      <c r="D22" s="31">
        <v>80</v>
      </c>
      <c r="E22" s="36">
        <v>6.5000000000000002E-2</v>
      </c>
      <c r="F22" s="10">
        <f t="shared" si="0"/>
        <v>5.2</v>
      </c>
      <c r="G22" s="37">
        <f t="shared" si="1"/>
        <v>8.666666666666667E-2</v>
      </c>
      <c r="I22" s="19" t="s">
        <v>67</v>
      </c>
      <c r="J22" s="19">
        <v>1</v>
      </c>
      <c r="K22" s="18">
        <v>50</v>
      </c>
      <c r="L22" s="10">
        <f t="shared" si="2"/>
        <v>50</v>
      </c>
      <c r="M22" s="19">
        <v>5</v>
      </c>
      <c r="N22" s="20">
        <v>0</v>
      </c>
      <c r="O22" s="10">
        <f t="shared" si="3"/>
        <v>10</v>
      </c>
      <c r="P22" s="10">
        <f t="shared" si="4"/>
        <v>2.125</v>
      </c>
    </row>
    <row r="23" spans="2:16" ht="16.5" x14ac:dyDescent="0.45">
      <c r="B23" s="46" t="s">
        <v>71</v>
      </c>
      <c r="C23" s="35" t="s">
        <v>72</v>
      </c>
      <c r="D23" s="31">
        <v>1</v>
      </c>
      <c r="E23" s="36">
        <v>5</v>
      </c>
      <c r="F23" s="10">
        <f t="shared" si="0"/>
        <v>5</v>
      </c>
      <c r="G23" s="37">
        <f t="shared" si="1"/>
        <v>8.3333333333333329E-2</v>
      </c>
      <c r="I23" s="19" t="s">
        <v>70</v>
      </c>
      <c r="J23" s="19">
        <v>8</v>
      </c>
      <c r="K23" s="18">
        <v>8</v>
      </c>
      <c r="L23" s="10">
        <f t="shared" si="2"/>
        <v>64</v>
      </c>
      <c r="M23" s="19">
        <v>5</v>
      </c>
      <c r="N23" s="20">
        <v>0</v>
      </c>
      <c r="O23" s="10">
        <f t="shared" si="3"/>
        <v>12.8</v>
      </c>
      <c r="P23" s="10">
        <f t="shared" si="4"/>
        <v>2.72</v>
      </c>
    </row>
    <row r="24" spans="2:16" ht="16.5" customHeight="1" x14ac:dyDescent="0.45">
      <c r="B24" s="46" t="s">
        <v>74</v>
      </c>
      <c r="C24" s="35" t="s">
        <v>69</v>
      </c>
      <c r="D24" s="31">
        <v>5</v>
      </c>
      <c r="E24" s="36">
        <v>8</v>
      </c>
      <c r="F24" s="10">
        <f t="shared" si="0"/>
        <v>40</v>
      </c>
      <c r="G24" s="37">
        <f t="shared" si="1"/>
        <v>0.66666666666666663</v>
      </c>
      <c r="I24" s="19" t="s">
        <v>93</v>
      </c>
      <c r="J24" s="19">
        <v>1</v>
      </c>
      <c r="K24" s="18">
        <v>1000</v>
      </c>
      <c r="L24" s="10">
        <f t="shared" si="2"/>
        <v>1000</v>
      </c>
      <c r="M24" s="19">
        <v>7</v>
      </c>
      <c r="N24" s="20">
        <v>0</v>
      </c>
      <c r="O24" s="10">
        <f t="shared" si="3"/>
        <v>142.85714285714286</v>
      </c>
      <c r="P24" s="10">
        <f t="shared" si="4"/>
        <v>42.5</v>
      </c>
    </row>
    <row r="25" spans="2:16" ht="16.5" x14ac:dyDescent="0.45">
      <c r="B25" s="46" t="s">
        <v>75</v>
      </c>
      <c r="C25" s="35" t="s">
        <v>72</v>
      </c>
      <c r="D25" s="51"/>
      <c r="E25" s="10"/>
      <c r="F25" s="36">
        <v>13</v>
      </c>
      <c r="G25" s="37">
        <f t="shared" si="1"/>
        <v>0.21666666666666667</v>
      </c>
      <c r="I25" s="19" t="s">
        <v>73</v>
      </c>
      <c r="J25" s="19">
        <v>1</v>
      </c>
      <c r="K25" s="18">
        <v>4000</v>
      </c>
      <c r="L25" s="10">
        <f t="shared" si="2"/>
        <v>4000</v>
      </c>
      <c r="M25" s="19">
        <v>10</v>
      </c>
      <c r="N25" s="20">
        <v>0</v>
      </c>
      <c r="O25" s="10">
        <f t="shared" si="3"/>
        <v>400</v>
      </c>
      <c r="P25" s="10">
        <f t="shared" si="4"/>
        <v>170</v>
      </c>
    </row>
    <row r="26" spans="2:16" ht="16.5" x14ac:dyDescent="0.45">
      <c r="B26" s="46" t="s">
        <v>76</v>
      </c>
      <c r="C26" s="35" t="s">
        <v>72</v>
      </c>
      <c r="D26" s="51"/>
      <c r="E26" s="10"/>
      <c r="F26" s="36">
        <v>25</v>
      </c>
      <c r="G26" s="37">
        <f t="shared" si="1"/>
        <v>0.41666666666666669</v>
      </c>
    </row>
    <row r="27" spans="2:16" ht="16.5" x14ac:dyDescent="0.45">
      <c r="B27" s="46" t="s">
        <v>77</v>
      </c>
      <c r="C27" s="52" t="s">
        <v>78</v>
      </c>
      <c r="D27" s="53">
        <v>0.1</v>
      </c>
      <c r="E27" s="10"/>
      <c r="F27" s="10">
        <f>D27*F6</f>
        <v>290.85000000000008</v>
      </c>
      <c r="G27" s="37">
        <f t="shared" si="1"/>
        <v>4.847500000000001</v>
      </c>
      <c r="I27" s="76"/>
      <c r="J27" s="76"/>
      <c r="K27" s="76"/>
    </row>
    <row r="28" spans="2:16" ht="16.5" x14ac:dyDescent="0.45">
      <c r="B28" s="46" t="s">
        <v>79</v>
      </c>
      <c r="C28" s="35"/>
      <c r="D28" s="51"/>
      <c r="E28" s="10"/>
      <c r="F28" s="36">
        <v>0</v>
      </c>
      <c r="G28" s="37">
        <f t="shared" si="1"/>
        <v>0</v>
      </c>
    </row>
    <row r="29" spans="2:16" ht="17.5" x14ac:dyDescent="0.45">
      <c r="B29" s="21" t="s">
        <v>80</v>
      </c>
      <c r="C29" s="52" t="s">
        <v>81</v>
      </c>
      <c r="D29" s="54">
        <v>8.5000000000000006E-2</v>
      </c>
      <c r="E29" s="10"/>
      <c r="F29" s="12">
        <f>SUM(F9:F28)*D29*(3/12)</f>
        <v>21.111832500000002</v>
      </c>
      <c r="G29" s="38">
        <f t="shared" si="1"/>
        <v>0.35186387500000005</v>
      </c>
    </row>
    <row r="30" spans="2:16" ht="16.5" x14ac:dyDescent="0.45">
      <c r="B30" s="21"/>
      <c r="C30" s="52"/>
      <c r="D30" s="1"/>
      <c r="E30" s="55" t="s">
        <v>82</v>
      </c>
      <c r="F30" s="41">
        <f>SUM(F9:F29)</f>
        <v>1014.6098325</v>
      </c>
      <c r="G30" s="24">
        <f>SUM(G9:G29)</f>
        <v>16.910163874999999</v>
      </c>
    </row>
    <row r="31" spans="2:16" ht="16.5" x14ac:dyDescent="0.45">
      <c r="B31" s="46"/>
      <c r="C31" s="56"/>
      <c r="D31" s="51"/>
      <c r="E31" s="10"/>
      <c r="F31" s="51"/>
      <c r="G31" s="57"/>
    </row>
    <row r="32" spans="2:16" ht="16.5" x14ac:dyDescent="0.45">
      <c r="B32" s="32" t="s">
        <v>83</v>
      </c>
      <c r="C32" s="6" t="s">
        <v>8</v>
      </c>
      <c r="D32" s="7" t="s">
        <v>9</v>
      </c>
      <c r="E32" s="7" t="s">
        <v>10</v>
      </c>
      <c r="F32" s="7" t="s">
        <v>11</v>
      </c>
      <c r="G32" s="33" t="s">
        <v>12</v>
      </c>
    </row>
    <row r="33" spans="2:7" ht="16.5" x14ac:dyDescent="0.45">
      <c r="B33" s="21" t="s">
        <v>84</v>
      </c>
      <c r="C33" s="52" t="s">
        <v>81</v>
      </c>
      <c r="D33" s="58">
        <v>8.5000000000000006E-2</v>
      </c>
      <c r="E33" s="59"/>
      <c r="F33" s="10">
        <f>SUM(O15:P25)</f>
        <v>894.15714285714284</v>
      </c>
      <c r="G33" s="37">
        <f>F33/$J$7</f>
        <v>14.902619047619048</v>
      </c>
    </row>
    <row r="34" spans="2:7" ht="16.5" x14ac:dyDescent="0.45">
      <c r="B34" s="21" t="s">
        <v>85</v>
      </c>
      <c r="C34" s="52"/>
      <c r="D34" s="60"/>
      <c r="E34" s="59"/>
      <c r="F34" s="36">
        <v>25</v>
      </c>
      <c r="G34" s="37">
        <f t="shared" ref="G34:G35" si="5">F34/$J$7</f>
        <v>0.41666666666666669</v>
      </c>
    </row>
    <row r="35" spans="2:7" ht="16.5" x14ac:dyDescent="0.45">
      <c r="B35" s="21" t="s">
        <v>86</v>
      </c>
      <c r="C35" s="52" t="s">
        <v>87</v>
      </c>
      <c r="D35" s="58">
        <v>0.01</v>
      </c>
      <c r="E35" s="59"/>
      <c r="F35" s="89">
        <f>SUM(L15:L25)*D35</f>
        <v>55.6</v>
      </c>
      <c r="G35" s="38">
        <f t="shared" si="5"/>
        <v>0.92666666666666664</v>
      </c>
    </row>
    <row r="36" spans="2:7" ht="16.5" x14ac:dyDescent="0.45">
      <c r="B36" s="61"/>
      <c r="C36" s="22"/>
      <c r="D36" s="1"/>
      <c r="E36" s="62" t="s">
        <v>88</v>
      </c>
      <c r="F36" s="41">
        <f>SUM(F33:F35)</f>
        <v>974.75714285714287</v>
      </c>
      <c r="G36" s="24">
        <f>SUM(G33:G35)</f>
        <v>16.245952380952382</v>
      </c>
    </row>
    <row r="37" spans="2:7" ht="16.5" x14ac:dyDescent="0.45">
      <c r="B37" s="61"/>
      <c r="C37" s="22"/>
      <c r="D37" s="23"/>
      <c r="E37" s="23"/>
      <c r="F37" s="23"/>
      <c r="G37" s="63"/>
    </row>
    <row r="38" spans="2:7" ht="16.5" x14ac:dyDescent="0.45">
      <c r="B38" s="64"/>
      <c r="C38" s="65"/>
      <c r="E38" s="62" t="s">
        <v>89</v>
      </c>
      <c r="F38" s="41">
        <f>F30+F36</f>
        <v>1989.366975357143</v>
      </c>
      <c r="G38" s="24">
        <f>G30+G36</f>
        <v>33.156116255952384</v>
      </c>
    </row>
    <row r="39" spans="2:7" ht="16.5" x14ac:dyDescent="0.45">
      <c r="B39" s="69"/>
      <c r="C39" s="11"/>
      <c r="D39" s="15"/>
      <c r="E39" s="15"/>
      <c r="F39" s="15"/>
      <c r="G39" s="25"/>
    </row>
    <row r="40" spans="2:7" ht="16.5" x14ac:dyDescent="0.45">
      <c r="B40" s="66"/>
      <c r="E40" s="62" t="s">
        <v>90</v>
      </c>
      <c r="F40" s="41">
        <f>F6-F30</f>
        <v>1893.8901675000004</v>
      </c>
      <c r="G40" s="24">
        <f>G6-G30</f>
        <v>31.56483612500001</v>
      </c>
    </row>
    <row r="41" spans="2:7" ht="17" thickBot="1" x14ac:dyDescent="0.5">
      <c r="B41" s="67"/>
      <c r="C41" s="68"/>
      <c r="D41" s="68"/>
      <c r="E41" s="26" t="s">
        <v>91</v>
      </c>
      <c r="F41" s="70">
        <f>F6-F38</f>
        <v>919.13302464285744</v>
      </c>
      <c r="G41" s="27">
        <f>G6-G38</f>
        <v>15.318883744047625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2C6F-7479-4E22-A253-7267BACB8092}">
  <dimension ref="A1:G19"/>
  <sheetViews>
    <sheetView showGridLines="0" tabSelected="1" workbookViewId="0">
      <selection activeCell="G14" sqref="G14"/>
    </sheetView>
  </sheetViews>
  <sheetFormatPr defaultColWidth="0" defaultRowHeight="0" customHeight="1" zeroHeight="1" x14ac:dyDescent="0.45"/>
  <cols>
    <col min="1" max="1" width="4.7265625" style="1" customWidth="1"/>
    <col min="2" max="2" width="5.26953125" style="1" customWidth="1"/>
    <col min="3" max="3" width="17.81640625" style="1" customWidth="1"/>
    <col min="4" max="4" width="84.81640625" style="1" customWidth="1"/>
    <col min="5" max="5" width="17.81640625" style="1" customWidth="1"/>
    <col min="6" max="6" width="5.26953125" style="1" customWidth="1"/>
    <col min="7" max="7" width="10.26953125" style="1" customWidth="1"/>
    <col min="8" max="16384" width="10.26953125" style="1" hidden="1"/>
  </cols>
  <sheetData>
    <row r="1" spans="2:6" ht="16.5" x14ac:dyDescent="0.45"/>
    <row r="2" spans="2:6" ht="21" x14ac:dyDescent="0.55000000000000004">
      <c r="B2" s="3"/>
      <c r="C2" s="106" t="s">
        <v>0</v>
      </c>
      <c r="D2" s="107"/>
      <c r="E2" s="108"/>
      <c r="F2" s="2"/>
    </row>
    <row r="3" spans="2:6" ht="16.5" x14ac:dyDescent="0.45">
      <c r="C3" s="109" t="s">
        <v>103</v>
      </c>
      <c r="D3" s="109"/>
      <c r="E3" s="109"/>
    </row>
    <row r="4" spans="2:6" ht="16.5" x14ac:dyDescent="0.45">
      <c r="C4" s="110"/>
      <c r="D4" s="110"/>
      <c r="E4" s="110"/>
    </row>
    <row r="5" spans="2:6" ht="16.5" x14ac:dyDescent="0.45">
      <c r="D5" s="5" t="s">
        <v>1</v>
      </c>
    </row>
    <row r="6" spans="2:6" ht="16.5" x14ac:dyDescent="0.45">
      <c r="D6" s="5" t="s">
        <v>102</v>
      </c>
    </row>
    <row r="7" spans="2:6" ht="16.5" x14ac:dyDescent="0.45">
      <c r="D7" s="5" t="s">
        <v>2</v>
      </c>
    </row>
    <row r="8" spans="2:6" ht="16.5" x14ac:dyDescent="0.45">
      <c r="D8" s="4"/>
    </row>
    <row r="9" spans="2:6" ht="44.15" customHeight="1" x14ac:dyDescent="0.45">
      <c r="C9" s="111" t="s">
        <v>3</v>
      </c>
      <c r="D9" s="111"/>
      <c r="E9" s="111"/>
    </row>
    <row r="10" spans="2:6" ht="13.5" customHeight="1" x14ac:dyDescent="0.45">
      <c r="C10" s="112"/>
      <c r="D10" s="112"/>
      <c r="E10" s="112"/>
    </row>
    <row r="11" spans="2:6" ht="9.75" customHeight="1" x14ac:dyDescent="0.45"/>
    <row r="12" spans="2:6" ht="16.5" x14ac:dyDescent="0.45">
      <c r="C12" s="100" t="s">
        <v>4</v>
      </c>
      <c r="D12" s="101"/>
      <c r="E12" s="102"/>
    </row>
    <row r="13" spans="2:6" ht="16.5" x14ac:dyDescent="0.45">
      <c r="C13" s="71"/>
      <c r="D13" s="71"/>
      <c r="E13" s="71"/>
    </row>
    <row r="14" spans="2:6" ht="32" x14ac:dyDescent="0.45">
      <c r="B14" s="73"/>
      <c r="C14" s="74"/>
      <c r="D14" s="75" t="s">
        <v>92</v>
      </c>
      <c r="E14" s="72"/>
    </row>
    <row r="15" spans="2:6" ht="16.5" x14ac:dyDescent="0.45">
      <c r="C15" s="71"/>
      <c r="D15" s="71"/>
      <c r="E15" s="71"/>
    </row>
    <row r="16" spans="2:6" ht="16.5" x14ac:dyDescent="0.45">
      <c r="C16" s="71"/>
      <c r="D16" s="71"/>
      <c r="E16" s="71"/>
    </row>
    <row r="17" spans="2:6" ht="16.5" x14ac:dyDescent="0.45"/>
    <row r="18" spans="2:6" ht="21" x14ac:dyDescent="0.55000000000000004">
      <c r="B18" s="3"/>
      <c r="C18" s="103"/>
      <c r="D18" s="104"/>
      <c r="E18" s="105"/>
      <c r="F18" s="2"/>
    </row>
    <row r="19" spans="2:6" ht="16.5" x14ac:dyDescent="0.45"/>
  </sheetData>
  <sheetProtection sheet="1" objects="1" scenarios="1" selectLockedCells="1" selectUnlockedCells="1"/>
  <mergeCells count="7">
    <mergeCell ref="C12:E12"/>
    <mergeCell ref="C18:E18"/>
    <mergeCell ref="C2:E2"/>
    <mergeCell ref="C3:E3"/>
    <mergeCell ref="C4:E4"/>
    <mergeCell ref="C9:E9"/>
    <mergeCell ref="C10:E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B9A3-7560-4F42-98EF-432E2586CF9F}">
  <dimension ref="B1:P41"/>
  <sheetViews>
    <sheetView workbookViewId="0">
      <selection activeCell="M29" sqref="M29"/>
    </sheetView>
  </sheetViews>
  <sheetFormatPr defaultColWidth="9.1796875" defaultRowHeight="14.5" x14ac:dyDescent="0.35"/>
  <cols>
    <col min="1" max="1" width="3.26953125" customWidth="1"/>
    <col min="2" max="2" width="47.81640625" customWidth="1"/>
    <col min="3" max="7" width="11.453125" customWidth="1"/>
    <col min="9" max="9" width="33.7265625" customWidth="1"/>
    <col min="10" max="10" width="11.453125" customWidth="1"/>
    <col min="11" max="11" width="13" customWidth="1"/>
    <col min="13" max="14" width="10.453125" customWidth="1"/>
    <col min="15" max="15" width="15.7265625" customWidth="1"/>
  </cols>
  <sheetData>
    <row r="1" spans="2:16" ht="21" x14ac:dyDescent="0.55000000000000004">
      <c r="B1" s="97" t="s">
        <v>5</v>
      </c>
      <c r="C1" s="98"/>
      <c r="D1" s="98"/>
      <c r="E1" s="98"/>
      <c r="F1" s="98"/>
      <c r="G1" s="99"/>
      <c r="H1" s="9"/>
    </row>
    <row r="2" spans="2:16" ht="16.5" customHeight="1" x14ac:dyDescent="0.55000000000000004">
      <c r="B2" s="28"/>
      <c r="C2" s="29"/>
      <c r="D2" s="29"/>
      <c r="E2" s="29"/>
      <c r="F2" s="29"/>
      <c r="G2" s="30"/>
      <c r="H2" s="8"/>
      <c r="I2" s="77" t="s">
        <v>6</v>
      </c>
      <c r="J2" s="11"/>
      <c r="K2" s="11"/>
    </row>
    <row r="3" spans="2:16" ht="16.5" customHeight="1" x14ac:dyDescent="0.55000000000000004">
      <c r="B3" s="32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33" t="s">
        <v>12</v>
      </c>
      <c r="H3" s="8"/>
      <c r="I3" s="86" t="s">
        <v>13</v>
      </c>
      <c r="J3" s="86" t="s">
        <v>9</v>
      </c>
      <c r="K3" s="86" t="s">
        <v>14</v>
      </c>
    </row>
    <row r="4" spans="2:16" ht="16.5" customHeight="1" x14ac:dyDescent="0.55000000000000004">
      <c r="B4" s="34" t="s">
        <v>15</v>
      </c>
      <c r="C4" s="35" t="s">
        <v>16</v>
      </c>
      <c r="D4" s="51">
        <f>J6*J8</f>
        <v>415.5</v>
      </c>
      <c r="E4" s="18">
        <v>2.1</v>
      </c>
      <c r="F4" s="10">
        <f>D4*E4</f>
        <v>872.55000000000007</v>
      </c>
      <c r="G4" s="37">
        <f>F4/$J$7</f>
        <v>14.5425</v>
      </c>
      <c r="H4" s="8"/>
      <c r="I4" s="1" t="s">
        <v>17</v>
      </c>
      <c r="J4" s="95">
        <v>2.77</v>
      </c>
      <c r="K4" s="52" t="s">
        <v>18</v>
      </c>
    </row>
    <row r="5" spans="2:16" ht="16.5" customHeight="1" x14ac:dyDescent="0.45">
      <c r="B5" s="34" t="s">
        <v>19</v>
      </c>
      <c r="C5" s="35" t="s">
        <v>16</v>
      </c>
      <c r="D5" s="51">
        <f>J6*J9</f>
        <v>415.5</v>
      </c>
      <c r="E5" s="18">
        <v>4</v>
      </c>
      <c r="F5" s="12">
        <f>D5*E5</f>
        <v>1662</v>
      </c>
      <c r="G5" s="38">
        <f>F5/J7</f>
        <v>27.7</v>
      </c>
      <c r="I5" s="1" t="s">
        <v>20</v>
      </c>
      <c r="J5" s="95">
        <v>300</v>
      </c>
      <c r="K5" s="52" t="s">
        <v>21</v>
      </c>
    </row>
    <row r="6" spans="2:16" ht="16.5" customHeight="1" x14ac:dyDescent="0.45">
      <c r="B6" s="34"/>
      <c r="C6" s="39"/>
      <c r="D6" s="39"/>
      <c r="E6" s="40" t="s">
        <v>22</v>
      </c>
      <c r="F6" s="41">
        <f>SUM(F4:F5)</f>
        <v>2534.5500000000002</v>
      </c>
      <c r="G6" s="42">
        <f>SUM(G4:G5)</f>
        <v>42.2425</v>
      </c>
      <c r="I6" s="1" t="s">
        <v>23</v>
      </c>
      <c r="J6" s="1">
        <f>J4*J5</f>
        <v>831</v>
      </c>
      <c r="K6" s="52" t="s">
        <v>24</v>
      </c>
    </row>
    <row r="7" spans="2:16" ht="16.5" customHeight="1" x14ac:dyDescent="0.45">
      <c r="B7" s="43"/>
      <c r="C7" s="39"/>
      <c r="D7" s="39"/>
      <c r="E7" s="39"/>
      <c r="F7" s="44"/>
      <c r="G7" s="45"/>
      <c r="I7" s="1" t="s">
        <v>25</v>
      </c>
      <c r="J7" s="96">
        <v>60</v>
      </c>
      <c r="K7" s="52" t="s">
        <v>26</v>
      </c>
    </row>
    <row r="8" spans="2:16" ht="16.5" x14ac:dyDescent="0.45">
      <c r="B8" s="32" t="s">
        <v>27</v>
      </c>
      <c r="C8" s="6" t="s">
        <v>8</v>
      </c>
      <c r="D8" s="7" t="s">
        <v>9</v>
      </c>
      <c r="E8" s="7" t="s">
        <v>10</v>
      </c>
      <c r="F8" s="7" t="s">
        <v>11</v>
      </c>
      <c r="G8" s="33" t="s">
        <v>12</v>
      </c>
      <c r="I8" s="1" t="s">
        <v>28</v>
      </c>
      <c r="J8" s="20">
        <v>0.5</v>
      </c>
      <c r="K8" s="87" t="s">
        <v>29</v>
      </c>
    </row>
    <row r="9" spans="2:16" ht="16.5" x14ac:dyDescent="0.45">
      <c r="B9" s="46" t="s">
        <v>30</v>
      </c>
      <c r="C9" s="35" t="s">
        <v>31</v>
      </c>
      <c r="D9" s="94">
        <v>400</v>
      </c>
      <c r="E9" s="18">
        <v>8.5000000000000006E-2</v>
      </c>
      <c r="F9" s="10">
        <f t="shared" ref="F9:F24" si="0">D9*E9</f>
        <v>34</v>
      </c>
      <c r="G9" s="37">
        <f>F9/$J$7</f>
        <v>0.56666666666666665</v>
      </c>
      <c r="I9" s="1" t="s">
        <v>32</v>
      </c>
      <c r="J9" s="20">
        <v>0.5</v>
      </c>
      <c r="K9" s="87" t="s">
        <v>29</v>
      </c>
    </row>
    <row r="10" spans="2:16" ht="16.5" x14ac:dyDescent="0.45">
      <c r="B10" s="46" t="s">
        <v>33</v>
      </c>
      <c r="C10" s="35" t="s">
        <v>34</v>
      </c>
      <c r="D10" s="94">
        <v>3</v>
      </c>
      <c r="E10" s="18">
        <v>8.4</v>
      </c>
      <c r="F10" s="10">
        <f t="shared" ref="F10" si="1">D10*E10</f>
        <v>25.200000000000003</v>
      </c>
      <c r="G10" s="37">
        <f t="shared" ref="G10:G29" si="2">F10/$J$7</f>
        <v>0.42000000000000004</v>
      </c>
    </row>
    <row r="11" spans="2:16" ht="17.25" customHeight="1" x14ac:dyDescent="0.45">
      <c r="B11" s="46" t="s">
        <v>35</v>
      </c>
      <c r="C11" s="35" t="s">
        <v>31</v>
      </c>
      <c r="D11" s="94">
        <v>14</v>
      </c>
      <c r="E11" s="18">
        <v>6</v>
      </c>
      <c r="F11" s="10">
        <f t="shared" si="0"/>
        <v>84</v>
      </c>
      <c r="G11" s="37">
        <f t="shared" si="2"/>
        <v>1.4</v>
      </c>
      <c r="I11" s="14" t="s">
        <v>36</v>
      </c>
      <c r="J11" s="14"/>
      <c r="K11" s="14"/>
      <c r="L11" s="14"/>
      <c r="M11" s="14"/>
      <c r="N11" s="14"/>
      <c r="O11" s="14"/>
      <c r="P11" s="15"/>
    </row>
    <row r="12" spans="2:16" ht="17.25" customHeight="1" x14ac:dyDescent="0.45">
      <c r="B12" s="46" t="s">
        <v>50</v>
      </c>
      <c r="C12" s="35" t="s">
        <v>51</v>
      </c>
      <c r="D12" s="94">
        <v>1</v>
      </c>
      <c r="E12" s="18">
        <v>15</v>
      </c>
      <c r="F12" s="10">
        <f>D12*E12</f>
        <v>15</v>
      </c>
      <c r="G12" s="37">
        <f>F12/$J$7</f>
        <v>0.25</v>
      </c>
      <c r="I12" s="79" t="s">
        <v>37</v>
      </c>
      <c r="J12" s="79" t="s">
        <v>9</v>
      </c>
      <c r="K12" s="80" t="s">
        <v>38</v>
      </c>
      <c r="L12" s="81" t="s">
        <v>11</v>
      </c>
      <c r="M12" s="81" t="s">
        <v>39</v>
      </c>
      <c r="N12" s="81" t="s">
        <v>40</v>
      </c>
      <c r="O12" s="81" t="s">
        <v>41</v>
      </c>
      <c r="P12" s="81" t="s">
        <v>42</v>
      </c>
    </row>
    <row r="13" spans="2:16" ht="17.25" customHeight="1" x14ac:dyDescent="0.45">
      <c r="B13" s="46" t="s">
        <v>94</v>
      </c>
      <c r="C13" s="35" t="s">
        <v>34</v>
      </c>
      <c r="D13" s="94">
        <v>5</v>
      </c>
      <c r="E13" s="18">
        <v>4</v>
      </c>
      <c r="F13" s="10">
        <f t="shared" si="0"/>
        <v>20</v>
      </c>
      <c r="G13" s="37">
        <f t="shared" si="2"/>
        <v>0.33333333333333331</v>
      </c>
      <c r="I13" s="82"/>
      <c r="J13" s="82"/>
      <c r="K13" s="83" t="s">
        <v>43</v>
      </c>
      <c r="L13" s="84" t="s">
        <v>44</v>
      </c>
      <c r="M13" s="85"/>
      <c r="N13" s="84" t="s">
        <v>45</v>
      </c>
      <c r="O13" s="84"/>
      <c r="P13" s="84"/>
    </row>
    <row r="14" spans="2:16" ht="16.5" x14ac:dyDescent="0.45">
      <c r="B14" s="46" t="s">
        <v>95</v>
      </c>
      <c r="C14" s="35" t="s">
        <v>96</v>
      </c>
      <c r="D14" s="94">
        <v>20</v>
      </c>
      <c r="E14" s="18">
        <v>6.2399999999999997E-2</v>
      </c>
      <c r="F14" s="10">
        <f t="shared" ref="F14" si="3">D14*E14</f>
        <v>1.248</v>
      </c>
      <c r="G14" s="37">
        <f t="shared" ref="G14" si="4">F14/$J$7</f>
        <v>2.0799999999999999E-2</v>
      </c>
      <c r="I14" s="16"/>
      <c r="J14" s="17" t="s">
        <v>46</v>
      </c>
      <c r="K14" s="17" t="s">
        <v>47</v>
      </c>
      <c r="L14" s="17" t="s">
        <v>47</v>
      </c>
      <c r="M14" s="17" t="s">
        <v>48</v>
      </c>
      <c r="N14" s="17" t="s">
        <v>49</v>
      </c>
      <c r="O14" s="17" t="s">
        <v>47</v>
      </c>
      <c r="P14" s="17" t="s">
        <v>47</v>
      </c>
    </row>
    <row r="15" spans="2:16" ht="16.5" x14ac:dyDescent="0.45">
      <c r="B15" s="46" t="s">
        <v>53</v>
      </c>
      <c r="C15" s="52"/>
      <c r="D15" s="1"/>
      <c r="E15" s="59"/>
      <c r="F15" s="50"/>
      <c r="G15" s="37"/>
      <c r="I15" s="19" t="s">
        <v>52</v>
      </c>
      <c r="J15" s="19">
        <v>1</v>
      </c>
      <c r="K15" s="18">
        <v>185</v>
      </c>
      <c r="L15" s="10">
        <f t="shared" ref="L15:L25" si="5">J15*K15</f>
        <v>185</v>
      </c>
      <c r="M15" s="19">
        <v>5</v>
      </c>
      <c r="N15" s="20">
        <v>0</v>
      </c>
      <c r="O15" s="10">
        <f t="shared" ref="O15:O25" si="6">IF(L15&gt;0,(L15-(L15*N15))/M15,"")</f>
        <v>37</v>
      </c>
      <c r="P15" s="10">
        <f t="shared" ref="P15:P25" si="7">((L15+L15*N15)/2)*$D$33</f>
        <v>7.8625000000000007</v>
      </c>
    </row>
    <row r="16" spans="2:16" ht="16.5" x14ac:dyDescent="0.45">
      <c r="B16" s="46" t="s">
        <v>55</v>
      </c>
      <c r="C16" s="35" t="s">
        <v>31</v>
      </c>
      <c r="D16" s="94">
        <v>1000</v>
      </c>
      <c r="E16" s="18">
        <v>1.4999999999999999E-2</v>
      </c>
      <c r="F16" s="10">
        <f>D16*E16</f>
        <v>15</v>
      </c>
      <c r="G16" s="37">
        <f t="shared" si="2"/>
        <v>0.25</v>
      </c>
      <c r="I16" s="19" t="s">
        <v>54</v>
      </c>
      <c r="J16" s="19">
        <v>1</v>
      </c>
      <c r="K16" s="18">
        <v>20</v>
      </c>
      <c r="L16" s="10">
        <f t="shared" si="5"/>
        <v>20</v>
      </c>
      <c r="M16" s="19">
        <v>5</v>
      </c>
      <c r="N16" s="20">
        <v>0</v>
      </c>
      <c r="O16" s="10">
        <f t="shared" si="6"/>
        <v>4</v>
      </c>
      <c r="P16" s="10">
        <f t="shared" si="7"/>
        <v>0.85000000000000009</v>
      </c>
    </row>
    <row r="17" spans="2:16" ht="16.5" x14ac:dyDescent="0.45">
      <c r="B17" s="46" t="s">
        <v>57</v>
      </c>
      <c r="C17" s="35" t="s">
        <v>31</v>
      </c>
      <c r="D17" s="94">
        <v>1000</v>
      </c>
      <c r="E17" s="18">
        <v>0.02</v>
      </c>
      <c r="F17" s="10">
        <f>D17*E17</f>
        <v>20</v>
      </c>
      <c r="G17" s="37">
        <f t="shared" si="2"/>
        <v>0.33333333333333331</v>
      </c>
      <c r="I17" s="19" t="s">
        <v>56</v>
      </c>
      <c r="J17" s="19">
        <v>8</v>
      </c>
      <c r="K17" s="18">
        <v>2</v>
      </c>
      <c r="L17" s="10">
        <f t="shared" si="5"/>
        <v>16</v>
      </c>
      <c r="M17" s="19">
        <v>5</v>
      </c>
      <c r="N17" s="20">
        <v>0</v>
      </c>
      <c r="O17" s="10">
        <f t="shared" si="6"/>
        <v>3.2</v>
      </c>
      <c r="P17" s="10">
        <f t="shared" si="7"/>
        <v>0.68</v>
      </c>
    </row>
    <row r="18" spans="2:16" ht="16.5" x14ac:dyDescent="0.45">
      <c r="B18" s="46" t="s">
        <v>59</v>
      </c>
      <c r="C18" s="35"/>
      <c r="D18" s="51"/>
      <c r="E18" s="10"/>
      <c r="F18" s="10"/>
      <c r="G18" s="37"/>
      <c r="I18" s="19" t="s">
        <v>58</v>
      </c>
      <c r="J18" s="19">
        <v>1</v>
      </c>
      <c r="K18" s="18">
        <v>10</v>
      </c>
      <c r="L18" s="10">
        <f t="shared" si="5"/>
        <v>10</v>
      </c>
      <c r="M18" s="19">
        <v>5</v>
      </c>
      <c r="N18" s="20">
        <v>0</v>
      </c>
      <c r="O18" s="10">
        <f t="shared" si="6"/>
        <v>2</v>
      </c>
      <c r="P18" s="10">
        <f t="shared" si="7"/>
        <v>0.42500000000000004</v>
      </c>
    </row>
    <row r="19" spans="2:16" ht="16.5" x14ac:dyDescent="0.45">
      <c r="B19" s="46" t="s">
        <v>61</v>
      </c>
      <c r="C19" s="35" t="s">
        <v>62</v>
      </c>
      <c r="D19" s="94">
        <v>5</v>
      </c>
      <c r="E19" s="18">
        <v>20</v>
      </c>
      <c r="F19" s="10">
        <f t="shared" si="0"/>
        <v>100</v>
      </c>
      <c r="G19" s="37">
        <f t="shared" si="2"/>
        <v>1.6666666666666667</v>
      </c>
      <c r="I19" s="19" t="s">
        <v>60</v>
      </c>
      <c r="J19" s="19">
        <v>8</v>
      </c>
      <c r="K19" s="18">
        <v>5</v>
      </c>
      <c r="L19" s="10">
        <f t="shared" si="5"/>
        <v>40</v>
      </c>
      <c r="M19" s="19">
        <v>5</v>
      </c>
      <c r="N19" s="20">
        <v>0</v>
      </c>
      <c r="O19" s="10">
        <f t="shared" si="6"/>
        <v>8</v>
      </c>
      <c r="P19" s="10">
        <f t="shared" si="7"/>
        <v>1.7000000000000002</v>
      </c>
    </row>
    <row r="20" spans="2:16" ht="16.5" x14ac:dyDescent="0.45">
      <c r="B20" s="46" t="s">
        <v>64</v>
      </c>
      <c r="C20" s="35" t="s">
        <v>62</v>
      </c>
      <c r="D20" s="94">
        <v>10</v>
      </c>
      <c r="E20" s="18">
        <v>20</v>
      </c>
      <c r="F20" s="10">
        <f t="shared" si="0"/>
        <v>200</v>
      </c>
      <c r="G20" s="37">
        <f t="shared" si="2"/>
        <v>3.3333333333333335</v>
      </c>
      <c r="I20" s="19" t="s">
        <v>63</v>
      </c>
      <c r="J20" s="19">
        <v>1</v>
      </c>
      <c r="K20" s="18">
        <v>60</v>
      </c>
      <c r="L20" s="10">
        <f t="shared" si="5"/>
        <v>60</v>
      </c>
      <c r="M20" s="19">
        <v>4</v>
      </c>
      <c r="N20" s="20">
        <v>0</v>
      </c>
      <c r="O20" s="10">
        <f t="shared" si="6"/>
        <v>15</v>
      </c>
      <c r="P20" s="10">
        <f t="shared" si="7"/>
        <v>2.5500000000000003</v>
      </c>
    </row>
    <row r="21" spans="2:16" ht="16.5" x14ac:dyDescent="0.45">
      <c r="B21" s="46" t="s">
        <v>66</v>
      </c>
      <c r="C21" s="35" t="s">
        <v>62</v>
      </c>
      <c r="D21" s="94">
        <v>5</v>
      </c>
      <c r="E21" s="18">
        <v>20</v>
      </c>
      <c r="F21" s="10">
        <f t="shared" si="0"/>
        <v>100</v>
      </c>
      <c r="G21" s="37">
        <f t="shared" si="2"/>
        <v>1.6666666666666667</v>
      </c>
      <c r="I21" s="19" t="s">
        <v>65</v>
      </c>
      <c r="J21" s="19">
        <v>23</v>
      </c>
      <c r="K21" s="18">
        <v>5</v>
      </c>
      <c r="L21" s="10">
        <f t="shared" si="5"/>
        <v>115</v>
      </c>
      <c r="M21" s="19">
        <v>5</v>
      </c>
      <c r="N21" s="20">
        <v>0</v>
      </c>
      <c r="O21" s="10">
        <f t="shared" si="6"/>
        <v>23</v>
      </c>
      <c r="P21" s="10">
        <f t="shared" si="7"/>
        <v>4.8875000000000002</v>
      </c>
    </row>
    <row r="22" spans="2:16" ht="16.5" x14ac:dyDescent="0.45">
      <c r="B22" s="46" t="s">
        <v>68</v>
      </c>
      <c r="C22" s="35" t="s">
        <v>69</v>
      </c>
      <c r="D22" s="94">
        <v>80</v>
      </c>
      <c r="E22" s="18">
        <v>6.5000000000000002E-2</v>
      </c>
      <c r="F22" s="10">
        <f t="shared" si="0"/>
        <v>5.2</v>
      </c>
      <c r="G22" s="37">
        <f t="shared" si="2"/>
        <v>8.666666666666667E-2</v>
      </c>
      <c r="I22" s="19" t="s">
        <v>67</v>
      </c>
      <c r="J22" s="19">
        <v>1</v>
      </c>
      <c r="K22" s="18">
        <v>50</v>
      </c>
      <c r="L22" s="10">
        <f t="shared" si="5"/>
        <v>50</v>
      </c>
      <c r="M22" s="19">
        <v>5</v>
      </c>
      <c r="N22" s="20">
        <v>0</v>
      </c>
      <c r="O22" s="10">
        <f t="shared" si="6"/>
        <v>10</v>
      </c>
      <c r="P22" s="10">
        <f t="shared" si="7"/>
        <v>2.125</v>
      </c>
    </row>
    <row r="23" spans="2:16" ht="16.5" x14ac:dyDescent="0.45">
      <c r="B23" s="46" t="s">
        <v>71</v>
      </c>
      <c r="C23" s="35" t="s">
        <v>72</v>
      </c>
      <c r="D23" s="94">
        <v>1</v>
      </c>
      <c r="E23" s="18">
        <v>5</v>
      </c>
      <c r="F23" s="10">
        <f t="shared" si="0"/>
        <v>5</v>
      </c>
      <c r="G23" s="37">
        <f t="shared" si="2"/>
        <v>8.3333333333333329E-2</v>
      </c>
      <c r="I23" s="19" t="s">
        <v>70</v>
      </c>
      <c r="J23" s="19">
        <v>8</v>
      </c>
      <c r="K23" s="18">
        <v>8</v>
      </c>
      <c r="L23" s="10">
        <f t="shared" si="5"/>
        <v>64</v>
      </c>
      <c r="M23" s="19">
        <v>5</v>
      </c>
      <c r="N23" s="20">
        <v>0</v>
      </c>
      <c r="O23" s="10">
        <f t="shared" si="6"/>
        <v>12.8</v>
      </c>
      <c r="P23" s="10">
        <f t="shared" si="7"/>
        <v>2.72</v>
      </c>
    </row>
    <row r="24" spans="2:16" ht="16.5" customHeight="1" x14ac:dyDescent="0.45">
      <c r="B24" s="46" t="s">
        <v>74</v>
      </c>
      <c r="C24" s="35" t="s">
        <v>69</v>
      </c>
      <c r="D24" s="94">
        <v>5</v>
      </c>
      <c r="E24" s="18">
        <v>8</v>
      </c>
      <c r="F24" s="10">
        <f t="shared" si="0"/>
        <v>40</v>
      </c>
      <c r="G24" s="37">
        <f t="shared" si="2"/>
        <v>0.66666666666666663</v>
      </c>
      <c r="I24" s="19" t="s">
        <v>93</v>
      </c>
      <c r="J24" s="19">
        <v>1</v>
      </c>
      <c r="K24" s="18">
        <v>500</v>
      </c>
      <c r="L24" s="10">
        <f t="shared" si="5"/>
        <v>500</v>
      </c>
      <c r="M24" s="19">
        <v>7</v>
      </c>
      <c r="N24" s="20">
        <v>0</v>
      </c>
      <c r="O24" s="10">
        <f t="shared" si="6"/>
        <v>71.428571428571431</v>
      </c>
      <c r="P24" s="10">
        <f t="shared" si="7"/>
        <v>21.25</v>
      </c>
    </row>
    <row r="25" spans="2:16" ht="16.5" x14ac:dyDescent="0.45">
      <c r="B25" s="46" t="s">
        <v>75</v>
      </c>
      <c r="C25" s="35" t="s">
        <v>72</v>
      </c>
      <c r="D25" s="51"/>
      <c r="E25" s="10"/>
      <c r="F25" s="18">
        <v>13</v>
      </c>
      <c r="G25" s="37">
        <f t="shared" si="2"/>
        <v>0.21666666666666667</v>
      </c>
      <c r="I25" s="19" t="s">
        <v>73</v>
      </c>
      <c r="J25" s="19">
        <v>1</v>
      </c>
      <c r="K25" s="18">
        <v>4000</v>
      </c>
      <c r="L25" s="10">
        <f t="shared" si="5"/>
        <v>4000</v>
      </c>
      <c r="M25" s="19">
        <v>10</v>
      </c>
      <c r="N25" s="20">
        <v>0</v>
      </c>
      <c r="O25" s="10">
        <f t="shared" si="6"/>
        <v>400</v>
      </c>
      <c r="P25" s="10">
        <f t="shared" si="7"/>
        <v>170</v>
      </c>
    </row>
    <row r="26" spans="2:16" ht="16.5" x14ac:dyDescent="0.45">
      <c r="B26" s="46" t="s">
        <v>76</v>
      </c>
      <c r="C26" s="35" t="s">
        <v>72</v>
      </c>
      <c r="D26" s="51"/>
      <c r="E26" s="10"/>
      <c r="F26" s="18">
        <v>25</v>
      </c>
      <c r="G26" s="37">
        <f t="shared" si="2"/>
        <v>0.41666666666666669</v>
      </c>
    </row>
    <row r="27" spans="2:16" ht="16.5" x14ac:dyDescent="0.45">
      <c r="B27" s="46" t="s">
        <v>77</v>
      </c>
      <c r="C27" s="52" t="s">
        <v>78</v>
      </c>
      <c r="D27" s="20">
        <v>0.1</v>
      </c>
      <c r="E27" s="10"/>
      <c r="F27" s="10">
        <f>D27*F6</f>
        <v>253.45500000000004</v>
      </c>
      <c r="G27" s="37">
        <f t="shared" si="2"/>
        <v>4.2242500000000005</v>
      </c>
      <c r="I27" s="90"/>
      <c r="J27" s="90"/>
      <c r="K27" s="90"/>
    </row>
    <row r="28" spans="2:16" ht="16.5" x14ac:dyDescent="0.45">
      <c r="B28" s="46" t="s">
        <v>79</v>
      </c>
      <c r="C28" s="35"/>
      <c r="D28" s="51"/>
      <c r="E28" s="10"/>
      <c r="F28" s="18">
        <v>0</v>
      </c>
      <c r="G28" s="37">
        <f t="shared" si="2"/>
        <v>0</v>
      </c>
    </row>
    <row r="29" spans="2:16" ht="17.5" x14ac:dyDescent="0.45">
      <c r="B29" s="21" t="s">
        <v>80</v>
      </c>
      <c r="C29" s="52" t="s">
        <v>81</v>
      </c>
      <c r="D29" s="54">
        <v>8.5000000000000006E-2</v>
      </c>
      <c r="E29" s="10"/>
      <c r="F29" s="12">
        <f>SUM(F9:F28)*D29*(3/12)</f>
        <v>20.317188750000003</v>
      </c>
      <c r="G29" s="38">
        <f t="shared" si="2"/>
        <v>0.33861981250000006</v>
      </c>
    </row>
    <row r="30" spans="2:16" ht="16.5" x14ac:dyDescent="0.45">
      <c r="B30" s="21"/>
      <c r="C30" s="52"/>
      <c r="D30" s="1"/>
      <c r="E30" s="55" t="s">
        <v>82</v>
      </c>
      <c r="F30" s="41">
        <f>SUM(F9:F29)</f>
        <v>976.42018875000008</v>
      </c>
      <c r="G30" s="24">
        <f>SUM(G9:G29)</f>
        <v>16.2736698125</v>
      </c>
    </row>
    <row r="31" spans="2:16" ht="16.5" x14ac:dyDescent="0.45">
      <c r="B31" s="46"/>
      <c r="C31" s="56"/>
      <c r="D31" s="51"/>
      <c r="E31" s="10"/>
      <c r="F31" s="51"/>
      <c r="G31" s="57"/>
    </row>
    <row r="32" spans="2:16" ht="16.5" x14ac:dyDescent="0.45">
      <c r="B32" s="32" t="s">
        <v>83</v>
      </c>
      <c r="C32" s="6" t="s">
        <v>8</v>
      </c>
      <c r="D32" s="7" t="s">
        <v>9</v>
      </c>
      <c r="E32" s="7" t="s">
        <v>10</v>
      </c>
      <c r="F32" s="7" t="s">
        <v>11</v>
      </c>
      <c r="G32" s="33" t="s">
        <v>12</v>
      </c>
    </row>
    <row r="33" spans="2:7" ht="16.5" x14ac:dyDescent="0.45">
      <c r="B33" s="21" t="s">
        <v>84</v>
      </c>
      <c r="C33" s="52" t="s">
        <v>81</v>
      </c>
      <c r="D33" s="58">
        <v>8.5000000000000006E-2</v>
      </c>
      <c r="E33" s="59"/>
      <c r="F33" s="10">
        <f>SUM(O15:P25)</f>
        <v>801.47857142857151</v>
      </c>
      <c r="G33" s="37">
        <f>F33/$J$7</f>
        <v>13.357976190476192</v>
      </c>
    </row>
    <row r="34" spans="2:7" ht="16.5" x14ac:dyDescent="0.45">
      <c r="B34" s="21" t="s">
        <v>85</v>
      </c>
      <c r="C34" s="52"/>
      <c r="D34" s="91"/>
      <c r="E34" s="59"/>
      <c r="F34" s="18">
        <v>25</v>
      </c>
      <c r="G34" s="37">
        <f t="shared" ref="G34:G35" si="8">F34/$J$7</f>
        <v>0.41666666666666669</v>
      </c>
    </row>
    <row r="35" spans="2:7" ht="16.5" x14ac:dyDescent="0.45">
      <c r="B35" s="21" t="s">
        <v>86</v>
      </c>
      <c r="C35" s="52" t="s">
        <v>87</v>
      </c>
      <c r="D35" s="58">
        <v>0.01</v>
      </c>
      <c r="E35" s="59"/>
      <c r="F35" s="12">
        <f>SUM(L15:L25)*D35</f>
        <v>50.6</v>
      </c>
      <c r="G35" s="38">
        <f t="shared" si="8"/>
        <v>0.84333333333333338</v>
      </c>
    </row>
    <row r="36" spans="2:7" ht="16.5" x14ac:dyDescent="0.45">
      <c r="B36" s="61"/>
      <c r="C36" s="22"/>
      <c r="D36" s="1"/>
      <c r="E36" s="62" t="s">
        <v>88</v>
      </c>
      <c r="F36" s="41">
        <f>SUM(F33:F35)</f>
        <v>877.07857142857154</v>
      </c>
      <c r="G36" s="24">
        <f>SUM(G33:G35)</f>
        <v>14.617976190476192</v>
      </c>
    </row>
    <row r="37" spans="2:7" ht="16.5" x14ac:dyDescent="0.45">
      <c r="B37" s="61"/>
      <c r="C37" s="22"/>
      <c r="D37" s="23"/>
      <c r="E37" s="23"/>
      <c r="F37" s="23"/>
      <c r="G37" s="63"/>
    </row>
    <row r="38" spans="2:7" ht="16.5" x14ac:dyDescent="0.45">
      <c r="B38" s="92"/>
      <c r="C38" s="93"/>
      <c r="E38" s="62" t="s">
        <v>89</v>
      </c>
      <c r="F38" s="41">
        <f>F30+F36</f>
        <v>1853.4987601785715</v>
      </c>
      <c r="G38" s="24">
        <f>G30+G36</f>
        <v>30.891646002976191</v>
      </c>
    </row>
    <row r="39" spans="2:7" ht="16.5" x14ac:dyDescent="0.45">
      <c r="B39" s="69"/>
      <c r="C39" s="11"/>
      <c r="D39" s="15"/>
      <c r="E39" s="15"/>
      <c r="F39" s="15"/>
      <c r="G39" s="25"/>
    </row>
    <row r="40" spans="2:7" ht="16.5" x14ac:dyDescent="0.45">
      <c r="B40" s="66"/>
      <c r="E40" s="62" t="s">
        <v>90</v>
      </c>
      <c r="F40" s="41">
        <f>F6-F30</f>
        <v>1558.1298112500001</v>
      </c>
      <c r="G40" s="24">
        <f>G6-G30</f>
        <v>25.9688301875</v>
      </c>
    </row>
    <row r="41" spans="2:7" ht="17" thickBot="1" x14ac:dyDescent="0.5">
      <c r="B41" s="67"/>
      <c r="C41" s="68"/>
      <c r="D41" s="68"/>
      <c r="E41" s="26" t="s">
        <v>91</v>
      </c>
      <c r="F41" s="70">
        <f>F6-F38</f>
        <v>681.05123982142868</v>
      </c>
      <c r="G41" s="27">
        <f>G6-G38</f>
        <v>11.350853997023808</v>
      </c>
    </row>
  </sheetData>
  <sheetProtection sheet="1" objects="1" scenarios="1"/>
  <mergeCells count="1">
    <mergeCell ref="B1:G1"/>
  </mergeCells>
  <pageMargins left="0.7" right="0.7" top="0.75" bottom="0.75" header="0.3" footer="0.3"/>
  <pageSetup orientation="portrait" r:id="rId1"/>
  <ignoredErrors>
    <ignoredError sqref="F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4" ma:contentTypeDescription="Create a new document." ma:contentTypeScope="" ma:versionID="971d982661a3229b4f5b06bad9bd83ce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76061db5591fa8807d06033b64eab8eb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Props1.xml><?xml version="1.0" encoding="utf-8"?>
<ds:datastoreItem xmlns:ds="http://schemas.openxmlformats.org/officeDocument/2006/customXml" ds:itemID="{0F865AF6-0864-49D0-8EE0-421D4337A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CCA13-9B77-4E63-9B98-403013611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566662-2152-496E-A19D-5ABB85C8A1CF}">
  <ds:schemaRefs>
    <ds:schemaRef ds:uri="http://purl.org/dc/terms/"/>
    <ds:schemaRef ds:uri="afeaba0f-363c-487a-9eab-504fb0ae0068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cf54786-5cbe-4eed-9d82-be7bae57988e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Zinnia</vt:lpstr>
      <vt:lpstr>Introduction</vt:lpstr>
      <vt:lpstr>Lisianthus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Ale, Manita</dc:creator>
  <cp:keywords/>
  <dc:description/>
  <cp:lastModifiedBy>Washburn, TaylorAnn</cp:lastModifiedBy>
  <cp:revision/>
  <dcterms:created xsi:type="dcterms:W3CDTF">2023-12-15T16:42:53Z</dcterms:created>
  <dcterms:modified xsi:type="dcterms:W3CDTF">2024-04-26T18:00:09Z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