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arvisma\Downloads\"/>
    </mc:Choice>
  </mc:AlternateContent>
  <bookViews>
    <workbookView xWindow="32760" yWindow="32760" windowWidth="14970" windowHeight="3570" tabRatio="834"/>
  </bookViews>
  <sheets>
    <sheet name="Instructions" sheetId="1" r:id="rId1"/>
    <sheet name="DataInput" sheetId="2" r:id="rId2"/>
    <sheet name="Average Income Stmt" sheetId="3" r:id="rId3"/>
    <sheet name="Annual Income Stmts" sheetId="4" r:id="rId4"/>
    <sheet name="CashFlows" sheetId="5" r:id="rId5"/>
    <sheet name="LOC" sheetId="6" r:id="rId6"/>
    <sheet name="AmortOld" sheetId="7" r:id="rId7"/>
    <sheet name="AmortNew" sheetId="8" r:id="rId8"/>
    <sheet name="Payments" sheetId="9" state="hidden" r:id="rId9"/>
    <sheet name="PigFlow" sheetId="10" state="hidden" r:id="rId10"/>
    <sheet name="Depr" sheetId="11" state="hidden" r:id="rId11"/>
    <sheet name="PrinRem" sheetId="12" state="hidden" r:id="rId12"/>
  </sheets>
  <definedNames>
    <definedName name="_xlnm.Print_Area" localSheetId="7">AmortNew!$B$2:$BL$132</definedName>
    <definedName name="_xlnm.Print_Area" localSheetId="6">AmortOld!$B$2:$BM$134</definedName>
    <definedName name="_xlnm.Print_Area" localSheetId="3">'Annual Income Stmts'!$B$2:$Q$62</definedName>
    <definedName name="_xlnm.Print_Area" localSheetId="2">'Average Income Stmt'!$B$2:$G$59</definedName>
    <definedName name="_xlnm.Print_Area" localSheetId="4">CashFlows!$C$536:$M$593</definedName>
    <definedName name="_xlnm.Print_Area" localSheetId="1">DataInput!$B$2:$O$167</definedName>
    <definedName name="_xlnm.Print_Area" localSheetId="0">Instructions!$B$2:$D$22</definedName>
    <definedName name="_xlnm.Print_Area" localSheetId="5">LOC!$B$2:$Q$298</definedName>
    <definedName name="_xlnm.Print_Area" localSheetId="11">PrinRem!$A$1:$I$59</definedName>
    <definedName name="Z_0C8DB85B_AFC9_43DA_ACB7_1957509C70BC_.wvu.Cols" localSheetId="8" hidden="1">Payments!$F:$G</definedName>
    <definedName name="Z_0C8DB85B_AFC9_43DA_ACB7_1957509C70BC_.wvu.PrintArea" localSheetId="3" hidden="1">'Annual Income Stmts'!$B$4:$P$60</definedName>
    <definedName name="Z_0C8DB85B_AFC9_43DA_ACB7_1957509C70BC_.wvu.PrintArea" localSheetId="2" hidden="1">'Average Income Stmt'!$B$4:$F$57</definedName>
    <definedName name="Z_0C8DB85B_AFC9_43DA_ACB7_1957509C70BC_.wvu.PrintArea" localSheetId="4" hidden="1">CashFlows!$C$541:$M$591</definedName>
    <definedName name="Z_0C8DB85B_AFC9_43DA_ACB7_1957509C70BC_.wvu.PrintArea" localSheetId="1" hidden="1">DataInput!$B$1:$O$167</definedName>
    <definedName name="Z_0C8DB85B_AFC9_43DA_ACB7_1957509C70BC_.wvu.PrintArea" localSheetId="5" hidden="1">LOC!$B$2:$Q$297</definedName>
    <definedName name="Z_0C8DB85B_AFC9_43DA_ACB7_1957509C70BC_.wvu.PrintArea" localSheetId="11" hidden="1">PrinRem!$A$1:$I$59</definedName>
  </definedNames>
  <calcPr calcId="162913" fullCalcOnLoad="1"/>
  <customWorkbookViews>
    <customWorkbookView name="Ray Massey - Personal View" guid="{0C8DB85B-AFC9-43DA-ACB7-1957509C70BC}" mergeInterval="0" personalView="1" maximized="1" xWindow="1" yWindow="1" windowWidth="1280" windowHeight="832" tabRatio="834" activeSheetId="2"/>
  </customWorkbookViews>
</workbook>
</file>

<file path=xl/calcChain.xml><?xml version="1.0" encoding="utf-8"?>
<calcChain xmlns="http://schemas.openxmlformats.org/spreadsheetml/2006/main">
  <c r="C243" i="6" l="1"/>
  <c r="C184" i="6"/>
  <c r="C125" i="6"/>
  <c r="C66" i="6"/>
  <c r="C6" i="6"/>
  <c r="B540" i="5"/>
  <c r="C487" i="5"/>
  <c r="C435" i="5"/>
  <c r="C383" i="5"/>
  <c r="C331" i="5"/>
  <c r="C279" i="5"/>
  <c r="C227" i="5"/>
  <c r="C175" i="5"/>
  <c r="C123" i="5"/>
  <c r="C122" i="5"/>
  <c r="C63" i="5"/>
  <c r="C5" i="5"/>
  <c r="C5" i="4"/>
  <c r="C6" i="3"/>
  <c r="C52" i="3"/>
  <c r="C244" i="6"/>
  <c r="C185" i="6"/>
  <c r="C126" i="6"/>
  <c r="C67" i="6"/>
  <c r="C7" i="6"/>
  <c r="B541" i="5"/>
  <c r="C488" i="5"/>
  <c r="C436" i="5"/>
  <c r="C384" i="5"/>
  <c r="C332" i="5"/>
  <c r="C280" i="5"/>
  <c r="C228" i="5"/>
  <c r="C176" i="5"/>
  <c r="C64" i="5"/>
  <c r="C6" i="5"/>
  <c r="C6" i="4"/>
  <c r="C7" i="3"/>
  <c r="B2" i="12"/>
  <c r="G2" i="12"/>
  <c r="B3" i="12"/>
  <c r="G3" i="12"/>
  <c r="H3" i="12"/>
  <c r="B3" i="10"/>
  <c r="B4" i="10"/>
  <c r="B5" i="10"/>
  <c r="AZ5" i="10"/>
  <c r="BA5" i="10"/>
  <c r="BB5" i="10"/>
  <c r="BC5" i="10"/>
  <c r="BD5" i="10"/>
  <c r="BE5" i="10"/>
  <c r="BF5" i="10"/>
  <c r="BG5" i="10"/>
  <c r="R6" i="10"/>
  <c r="U6" i="10"/>
  <c r="U8" i="10"/>
  <c r="U10" i="10"/>
  <c r="U12" i="10"/>
  <c r="U14" i="10"/>
  <c r="U16" i="10"/>
  <c r="U18" i="10"/>
  <c r="U20" i="10"/>
  <c r="U22" i="10"/>
  <c r="U24" i="10"/>
  <c r="U26" i="10"/>
  <c r="X6" i="10"/>
  <c r="AA6" i="10"/>
  <c r="AA8" i="10"/>
  <c r="AA10" i="10"/>
  <c r="AA12" i="10"/>
  <c r="AA14" i="10"/>
  <c r="AA16" i="10"/>
  <c r="AA18" i="10"/>
  <c r="AA20" i="10"/>
  <c r="AA22" i="10"/>
  <c r="AA24" i="10"/>
  <c r="AA26" i="10"/>
  <c r="AD6" i="10"/>
  <c r="AG6" i="10"/>
  <c r="AG8" i="10"/>
  <c r="AG10" i="10"/>
  <c r="AJ6" i="10"/>
  <c r="AJ8" i="10"/>
  <c r="AJ10" i="10"/>
  <c r="AJ12" i="10"/>
  <c r="AJ14" i="10"/>
  <c r="AJ16" i="10"/>
  <c r="AJ18" i="10"/>
  <c r="AJ20" i="10"/>
  <c r="AJ22" i="10"/>
  <c r="AJ24" i="10"/>
  <c r="AJ26" i="10"/>
  <c r="AM6" i="10"/>
  <c r="AP6" i="10"/>
  <c r="AS6" i="10"/>
  <c r="AW6" i="10"/>
  <c r="AX6" i="10"/>
  <c r="AZ7" i="10"/>
  <c r="BA7" i="10"/>
  <c r="BB7" i="10"/>
  <c r="BC7" i="10"/>
  <c r="BD7" i="10"/>
  <c r="BE7" i="10"/>
  <c r="BF7" i="10"/>
  <c r="BG7" i="10"/>
  <c r="B8" i="10"/>
  <c r="B9" i="10"/>
  <c r="B10" i="10"/>
  <c r="B11" i="10"/>
  <c r="B12" i="10"/>
  <c r="R8" i="10"/>
  <c r="X8" i="10"/>
  <c r="X10" i="10"/>
  <c r="X12" i="10"/>
  <c r="AD8" i="10"/>
  <c r="AD10" i="10"/>
  <c r="AD12" i="10"/>
  <c r="AD14" i="10"/>
  <c r="AD16" i="10"/>
  <c r="AD18" i="10"/>
  <c r="AD20" i="10"/>
  <c r="AD22" i="10"/>
  <c r="AD24" i="10"/>
  <c r="AD26" i="10"/>
  <c r="AM8" i="10"/>
  <c r="AM10" i="10"/>
  <c r="AM12" i="10"/>
  <c r="AM14" i="10"/>
  <c r="AM16" i="10"/>
  <c r="AM18" i="10"/>
  <c r="AM20" i="10"/>
  <c r="AM22" i="10"/>
  <c r="AM24" i="10"/>
  <c r="AM26" i="10"/>
  <c r="AP8" i="10"/>
  <c r="AP10" i="10"/>
  <c r="AP12" i="10"/>
  <c r="AP14" i="10"/>
  <c r="AP16" i="10"/>
  <c r="AP18" i="10"/>
  <c r="AP20" i="10"/>
  <c r="AP22" i="10"/>
  <c r="AP24" i="10"/>
  <c r="AP26" i="10"/>
  <c r="AS8" i="10"/>
  <c r="AS10" i="10"/>
  <c r="AS12" i="10"/>
  <c r="AS14" i="10"/>
  <c r="AS16" i="10"/>
  <c r="AS18" i="10"/>
  <c r="AS20" i="10"/>
  <c r="AS22" i="10"/>
  <c r="AS24" i="10"/>
  <c r="AS26" i="10"/>
  <c r="AZ9" i="10"/>
  <c r="BA9" i="10"/>
  <c r="BB9" i="10"/>
  <c r="BC9" i="10"/>
  <c r="BD9" i="10"/>
  <c r="BE9" i="10"/>
  <c r="BF9" i="10"/>
  <c r="BG9" i="10"/>
  <c r="R10" i="10"/>
  <c r="R12" i="10"/>
  <c r="R14" i="10"/>
  <c r="R16" i="10"/>
  <c r="R18" i="10"/>
  <c r="R20" i="10"/>
  <c r="R22" i="10"/>
  <c r="R24" i="10"/>
  <c r="R26" i="10"/>
  <c r="AZ11" i="10"/>
  <c r="BA11" i="10"/>
  <c r="BB11" i="10"/>
  <c r="BC11" i="10"/>
  <c r="BD11" i="10"/>
  <c r="BE11" i="10"/>
  <c r="BF11" i="10"/>
  <c r="BG11" i="10"/>
  <c r="AG12" i="10"/>
  <c r="AG14" i="10"/>
  <c r="AG16" i="10"/>
  <c r="AG18" i="10"/>
  <c r="AG20" i="10"/>
  <c r="AG22" i="10"/>
  <c r="AG24" i="10"/>
  <c r="AG26" i="10"/>
  <c r="B13" i="10"/>
  <c r="B14" i="10"/>
  <c r="B15" i="10"/>
  <c r="B16" i="10"/>
  <c r="B17" i="10"/>
  <c r="B18" i="10"/>
  <c r="AZ13" i="10"/>
  <c r="BA13" i="10"/>
  <c r="BB13" i="10"/>
  <c r="BC13" i="10"/>
  <c r="BD13" i="10"/>
  <c r="BE13" i="10"/>
  <c r="BF13" i="10"/>
  <c r="BG13" i="10"/>
  <c r="X14" i="10"/>
  <c r="X16" i="10"/>
  <c r="X18" i="10"/>
  <c r="X20" i="10"/>
  <c r="X22" i="10"/>
  <c r="X24" i="10"/>
  <c r="X26" i="10"/>
  <c r="AZ15" i="10"/>
  <c r="BA15" i="10"/>
  <c r="BB15" i="10"/>
  <c r="BC15" i="10"/>
  <c r="BD15" i="10"/>
  <c r="BE15" i="10"/>
  <c r="BF15" i="10"/>
  <c r="BG15" i="10"/>
  <c r="AZ17" i="10"/>
  <c r="BA17" i="10"/>
  <c r="BB17" i="10"/>
  <c r="BC17" i="10"/>
  <c r="BD17" i="10"/>
  <c r="BE17" i="10"/>
  <c r="BF17" i="10"/>
  <c r="BG17"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384" i="10"/>
  <c r="B385" i="10"/>
  <c r="B386" i="10"/>
  <c r="B387" i="10"/>
  <c r="B388" i="10"/>
  <c r="B389" i="10"/>
  <c r="B390" i="10"/>
  <c r="B391" i="10"/>
  <c r="B392" i="10"/>
  <c r="B393" i="10"/>
  <c r="B394" i="10"/>
  <c r="B395" i="10"/>
  <c r="B396" i="10"/>
  <c r="B397" i="10"/>
  <c r="B398" i="10"/>
  <c r="B399" i="10"/>
  <c r="B400" i="10"/>
  <c r="B401" i="10"/>
  <c r="B402" i="10"/>
  <c r="B403" i="10"/>
  <c r="B404" i="10"/>
  <c r="B405" i="10"/>
  <c r="B406" i="10"/>
  <c r="B407" i="10"/>
  <c r="B408" i="10"/>
  <c r="B409" i="10"/>
  <c r="B410" i="10"/>
  <c r="B411" i="10"/>
  <c r="B412" i="10"/>
  <c r="B413" i="10"/>
  <c r="B414" i="10"/>
  <c r="B415" i="10"/>
  <c r="B416" i="10"/>
  <c r="B417" i="10"/>
  <c r="B418" i="10"/>
  <c r="B419" i="10"/>
  <c r="B420" i="10"/>
  <c r="B421" i="10"/>
  <c r="B422" i="10"/>
  <c r="B423" i="10"/>
  <c r="B424" i="10"/>
  <c r="B425" i="10"/>
  <c r="B426" i="10"/>
  <c r="B427" i="10"/>
  <c r="B428" i="10"/>
  <c r="B429" i="10"/>
  <c r="B430" i="10"/>
  <c r="B431" i="10"/>
  <c r="B432" i="10"/>
  <c r="B433" i="10"/>
  <c r="B434" i="10"/>
  <c r="B435" i="10"/>
  <c r="B436" i="10"/>
  <c r="B437" i="10"/>
  <c r="B438" i="10"/>
  <c r="B439" i="10"/>
  <c r="B440" i="10"/>
  <c r="B441" i="10"/>
  <c r="B442" i="10"/>
  <c r="B443" i="10"/>
  <c r="B444" i="10"/>
  <c r="B445" i="10"/>
  <c r="B446" i="10"/>
  <c r="B447" i="10"/>
  <c r="B448" i="10"/>
  <c r="B449" i="10"/>
  <c r="B450" i="10"/>
  <c r="B451" i="10"/>
  <c r="B452" i="10"/>
  <c r="B453" i="10"/>
  <c r="B454" i="10"/>
  <c r="B455" i="10"/>
  <c r="B456" i="10"/>
  <c r="B457" i="10"/>
  <c r="B458" i="10"/>
  <c r="B459" i="10"/>
  <c r="B460" i="10"/>
  <c r="B461" i="10"/>
  <c r="B462" i="10"/>
  <c r="B463" i="10"/>
  <c r="B464" i="10"/>
  <c r="B465" i="10"/>
  <c r="B466" i="10"/>
  <c r="B467" i="10"/>
  <c r="B468" i="10"/>
  <c r="B469" i="10"/>
  <c r="B470" i="10"/>
  <c r="B471" i="10"/>
  <c r="B472" i="10"/>
  <c r="B473" i="10"/>
  <c r="B474" i="10"/>
  <c r="B475" i="10"/>
  <c r="B476" i="10"/>
  <c r="B477" i="10"/>
  <c r="B478" i="10"/>
  <c r="B479" i="10"/>
  <c r="B480" i="10"/>
  <c r="B481" i="10"/>
  <c r="B482" i="10"/>
  <c r="B483" i="10"/>
  <c r="B484" i="10"/>
  <c r="B485" i="10"/>
  <c r="B486" i="10"/>
  <c r="B487" i="10"/>
  <c r="B488" i="10"/>
  <c r="B489" i="10"/>
  <c r="B490" i="10"/>
  <c r="B491" i="10"/>
  <c r="B492" i="10"/>
  <c r="B493" i="10"/>
  <c r="B494" i="10"/>
  <c r="B495" i="10"/>
  <c r="B496" i="10"/>
  <c r="B497" i="10"/>
  <c r="B498" i="10"/>
  <c r="B499" i="10"/>
  <c r="B500" i="10"/>
  <c r="AZ19" i="10"/>
  <c r="BA19" i="10"/>
  <c r="BB19" i="10"/>
  <c r="BC19" i="10"/>
  <c r="BD19" i="10"/>
  <c r="BE19" i="10"/>
  <c r="BF19" i="10"/>
  <c r="BG19" i="10"/>
  <c r="AZ21" i="10"/>
  <c r="BA21" i="10"/>
  <c r="BB21" i="10"/>
  <c r="BC21" i="10"/>
  <c r="BD21" i="10"/>
  <c r="BE21" i="10"/>
  <c r="BF21" i="10"/>
  <c r="BG21" i="10"/>
  <c r="AZ23" i="10"/>
  <c r="BA23" i="10"/>
  <c r="BB23" i="10"/>
  <c r="BC23" i="10"/>
  <c r="BD23" i="10"/>
  <c r="BE23" i="10"/>
  <c r="BF23" i="10"/>
  <c r="BG23" i="10"/>
  <c r="AZ25" i="10"/>
  <c r="BA25" i="10"/>
  <c r="BB25" i="10"/>
  <c r="BC25" i="10"/>
  <c r="BD25" i="10"/>
  <c r="BE25" i="10"/>
  <c r="BF25" i="10"/>
  <c r="BG25" i="10"/>
  <c r="BA27" i="10"/>
  <c r="BB27" i="10"/>
  <c r="BC27" i="10"/>
  <c r="BD27" i="10"/>
  <c r="BE27" i="10"/>
  <c r="BF27" i="10"/>
  <c r="BG27" i="10"/>
  <c r="R35" i="10"/>
  <c r="U35" i="10"/>
  <c r="X35" i="10"/>
  <c r="AA35" i="10"/>
  <c r="AD35" i="10"/>
  <c r="AG35" i="10"/>
  <c r="AJ35" i="10"/>
  <c r="AJ37" i="10"/>
  <c r="AJ39" i="10"/>
  <c r="AJ41" i="10"/>
  <c r="AJ43" i="10"/>
  <c r="AJ45" i="10"/>
  <c r="AJ47" i="10"/>
  <c r="AJ49" i="10"/>
  <c r="AJ51" i="10"/>
  <c r="AJ53" i="10"/>
  <c r="AJ55" i="10"/>
  <c r="AM35" i="10"/>
  <c r="AP35" i="10"/>
  <c r="AS35" i="10"/>
  <c r="R37" i="10"/>
  <c r="R39" i="10"/>
  <c r="R41" i="10"/>
  <c r="R43" i="10"/>
  <c r="R45" i="10"/>
  <c r="R47" i="10"/>
  <c r="R49" i="10"/>
  <c r="R51" i="10"/>
  <c r="R53" i="10"/>
  <c r="R55" i="10"/>
  <c r="U37" i="10"/>
  <c r="X37" i="10"/>
  <c r="AA37" i="10"/>
  <c r="AD37" i="10"/>
  <c r="AG37" i="10"/>
  <c r="AM37" i="10"/>
  <c r="AM39" i="10"/>
  <c r="AM41" i="10"/>
  <c r="AM43" i="10"/>
  <c r="AM45" i="10"/>
  <c r="AM47" i="10"/>
  <c r="AM49" i="10"/>
  <c r="AM51" i="10"/>
  <c r="AM53" i="10"/>
  <c r="AM55" i="10"/>
  <c r="AP37" i="10"/>
  <c r="AS37" i="10"/>
  <c r="U39" i="10"/>
  <c r="X39" i="10"/>
  <c r="X41" i="10"/>
  <c r="X43" i="10"/>
  <c r="X45" i="10"/>
  <c r="X47" i="10"/>
  <c r="X49" i="10"/>
  <c r="X51" i="10"/>
  <c r="X53" i="10"/>
  <c r="X55" i="10"/>
  <c r="AA39" i="10"/>
  <c r="AD39" i="10"/>
  <c r="AG39" i="10"/>
  <c r="AP39" i="10"/>
  <c r="AS39" i="10"/>
  <c r="U41" i="10"/>
  <c r="AA41" i="10"/>
  <c r="AD41" i="10"/>
  <c r="AG41" i="10"/>
  <c r="AP41" i="10"/>
  <c r="AS41" i="10"/>
  <c r="U43" i="10"/>
  <c r="AA43" i="10"/>
  <c r="AD43" i="10"/>
  <c r="AG43" i="10"/>
  <c r="AP43" i="10"/>
  <c r="AS43" i="10"/>
  <c r="U45" i="10"/>
  <c r="AA45" i="10"/>
  <c r="AD45" i="10"/>
  <c r="AG45" i="10"/>
  <c r="AP45" i="10"/>
  <c r="AS45" i="10"/>
  <c r="U47" i="10"/>
  <c r="AA47" i="10"/>
  <c r="AD47" i="10"/>
  <c r="AG47" i="10"/>
  <c r="AP47" i="10"/>
  <c r="AS47" i="10"/>
  <c r="U49" i="10"/>
  <c r="AA49" i="10"/>
  <c r="AD49" i="10"/>
  <c r="AG49" i="10"/>
  <c r="AP49" i="10"/>
  <c r="AS49" i="10"/>
  <c r="U51" i="10"/>
  <c r="AA51" i="10"/>
  <c r="AD51" i="10"/>
  <c r="AG51" i="10"/>
  <c r="AP51" i="10"/>
  <c r="AS51" i="10"/>
  <c r="U53" i="10"/>
  <c r="AA53" i="10"/>
  <c r="AD53" i="10"/>
  <c r="AG53" i="10"/>
  <c r="AP53" i="10"/>
  <c r="AS53" i="10"/>
  <c r="U55" i="10"/>
  <c r="AA55" i="10"/>
  <c r="AD55" i="10"/>
  <c r="AG55" i="10"/>
  <c r="AP55" i="10"/>
  <c r="AS55" i="10"/>
  <c r="D5" i="9"/>
  <c r="C11" i="9"/>
  <c r="C12" i="9"/>
  <c r="K5" i="8"/>
  <c r="S5" i="8"/>
  <c r="AA5" i="8"/>
  <c r="AI5" i="8"/>
  <c r="CA5" i="8"/>
  <c r="BX5" i="8"/>
  <c r="BY5" i="8"/>
  <c r="H6" i="8"/>
  <c r="H7" i="8"/>
  <c r="K6" i="8"/>
  <c r="BX6" i="8"/>
  <c r="P6" i="8"/>
  <c r="S8" i="8"/>
  <c r="P7" i="8"/>
  <c r="S6" i="8"/>
  <c r="X6" i="8"/>
  <c r="X7" i="8"/>
  <c r="AA6" i="8"/>
  <c r="BZ6" i="8"/>
  <c r="AF6" i="8"/>
  <c r="AI6" i="8"/>
  <c r="AN6" i="8"/>
  <c r="AN7" i="8"/>
  <c r="AQ6" i="8"/>
  <c r="CB6" i="8"/>
  <c r="BY6" i="8"/>
  <c r="CA6" i="8"/>
  <c r="K7" i="8"/>
  <c r="S7" i="8"/>
  <c r="H8" i="8"/>
  <c r="K8" i="8"/>
  <c r="P8" i="8"/>
  <c r="O11" i="8"/>
  <c r="X8" i="8"/>
  <c r="W11" i="8"/>
  <c r="W12" i="8"/>
  <c r="W13" i="8"/>
  <c r="W14" i="8"/>
  <c r="W15" i="8"/>
  <c r="W16" i="8"/>
  <c r="W17" i="8"/>
  <c r="AA8" i="8"/>
  <c r="AF8" i="8"/>
  <c r="AE11" i="8"/>
  <c r="AQ8" i="8"/>
  <c r="G11" i="8"/>
  <c r="G12" i="8"/>
  <c r="G13" i="8"/>
  <c r="G14" i="8"/>
  <c r="G15" i="8"/>
  <c r="G16" i="8"/>
  <c r="G17" i="8"/>
  <c r="BQ12" i="8"/>
  <c r="BR12" i="8"/>
  <c r="BS12" i="8"/>
  <c r="BT12" i="8"/>
  <c r="BU12" i="8"/>
  <c r="BW12" i="8"/>
  <c r="BX12" i="8"/>
  <c r="BY12" i="8"/>
  <c r="BZ12" i="8"/>
  <c r="CA12" i="8"/>
  <c r="CB12" i="8"/>
  <c r="CC12" i="8"/>
  <c r="CD12" i="8"/>
  <c r="CE12" i="8"/>
  <c r="CF12" i="8"/>
  <c r="CG12" i="8"/>
  <c r="CH12" i="8"/>
  <c r="BP13" i="8"/>
  <c r="BV14" i="8"/>
  <c r="BV31" i="8"/>
  <c r="BQ13" i="8"/>
  <c r="CF14" i="8"/>
  <c r="CF31" i="8"/>
  <c r="BR13" i="8"/>
  <c r="BS13" i="8"/>
  <c r="BX14" i="8"/>
  <c r="BX31" i="8"/>
  <c r="BT13" i="8"/>
  <c r="BU13" i="8"/>
  <c r="BV13" i="8"/>
  <c r="BW13" i="8"/>
  <c r="BX13" i="8"/>
  <c r="BY13" i="8"/>
  <c r="BZ13" i="8"/>
  <c r="CA13" i="8"/>
  <c r="CB13" i="8"/>
  <c r="CC13" i="8"/>
  <c r="CD13" i="8"/>
  <c r="CE13" i="8"/>
  <c r="CF13" i="8"/>
  <c r="CG13" i="8"/>
  <c r="BP14" i="8"/>
  <c r="BP31" i="8"/>
  <c r="CB14" i="8"/>
  <c r="CB31" i="8"/>
  <c r="CH31" i="8"/>
  <c r="BQ35" i="8"/>
  <c r="R39" i="8"/>
  <c r="AO39" i="8"/>
  <c r="R40" i="8"/>
  <c r="Y40" i="8"/>
  <c r="AO40" i="8"/>
  <c r="R41" i="8"/>
  <c r="AO41" i="8"/>
  <c r="R42" i="8"/>
  <c r="Y42" i="8"/>
  <c r="AO42" i="8"/>
  <c r="I43" i="8"/>
  <c r="R43" i="8"/>
  <c r="AO43" i="8"/>
  <c r="I44" i="8"/>
  <c r="Q44" i="8"/>
  <c r="R44" i="8"/>
  <c r="X44" i="8"/>
  <c r="Y44" i="8"/>
  <c r="Z44" i="8"/>
  <c r="AN44" i="8"/>
  <c r="AO44" i="8"/>
  <c r="AP44" i="8"/>
  <c r="I45" i="8"/>
  <c r="Q45" i="8"/>
  <c r="R45" i="8"/>
  <c r="X45" i="8"/>
  <c r="Y45" i="8"/>
  <c r="Z45" i="8"/>
  <c r="AN45" i="8"/>
  <c r="AO45" i="8"/>
  <c r="AP45" i="8"/>
  <c r="I46" i="8"/>
  <c r="Q46" i="8"/>
  <c r="R46" i="8"/>
  <c r="X46" i="8"/>
  <c r="Y46" i="8"/>
  <c r="AN46" i="8"/>
  <c r="AO46" i="8"/>
  <c r="AP46" i="8"/>
  <c r="I47" i="8"/>
  <c r="Q47" i="8"/>
  <c r="R47" i="8"/>
  <c r="X47" i="8"/>
  <c r="Z47" i="8"/>
  <c r="AN47" i="8"/>
  <c r="AO47" i="8"/>
  <c r="AP47" i="8"/>
  <c r="I48" i="8"/>
  <c r="Q48" i="8"/>
  <c r="R48" i="8"/>
  <c r="Y48" i="8"/>
  <c r="Z48" i="8"/>
  <c r="AN48" i="8"/>
  <c r="AO48" i="8"/>
  <c r="AP48" i="8"/>
  <c r="I49" i="8"/>
  <c r="Q49" i="8"/>
  <c r="X49" i="8"/>
  <c r="Y49" i="8"/>
  <c r="Z49" i="8"/>
  <c r="AN49" i="8"/>
  <c r="AO49" i="8"/>
  <c r="AP49" i="8"/>
  <c r="I50" i="8"/>
  <c r="R50" i="8"/>
  <c r="X50" i="8"/>
  <c r="Y50" i="8"/>
  <c r="Z50" i="8"/>
  <c r="AN50" i="8"/>
  <c r="AO50" i="8"/>
  <c r="AP50" i="8"/>
  <c r="I51" i="8"/>
  <c r="Q51" i="8"/>
  <c r="R51" i="8"/>
  <c r="X51" i="8"/>
  <c r="Y51" i="8"/>
  <c r="Z51" i="8"/>
  <c r="AN51" i="8"/>
  <c r="AO51" i="8"/>
  <c r="AP51" i="8"/>
  <c r="J52" i="8"/>
  <c r="Q52" i="8"/>
  <c r="R52" i="8"/>
  <c r="X52" i="8"/>
  <c r="Y52" i="8"/>
  <c r="Z52" i="8"/>
  <c r="AN52" i="8"/>
  <c r="AO52" i="8"/>
  <c r="I53" i="8"/>
  <c r="J53" i="8"/>
  <c r="Q53" i="8"/>
  <c r="R53" i="8"/>
  <c r="X53" i="8"/>
  <c r="Y53" i="8"/>
  <c r="Z53" i="8"/>
  <c r="AN53" i="8"/>
  <c r="AP53" i="8"/>
  <c r="I54" i="8"/>
  <c r="J54" i="8"/>
  <c r="Q54" i="8"/>
  <c r="R54" i="8"/>
  <c r="X54" i="8"/>
  <c r="Y54" i="8"/>
  <c r="Z54" i="8"/>
  <c r="AO54" i="8"/>
  <c r="AP54" i="8"/>
  <c r="I55" i="8"/>
  <c r="J55" i="8"/>
  <c r="Q55" i="8"/>
  <c r="R55" i="8"/>
  <c r="X55" i="8"/>
  <c r="Y55" i="8"/>
  <c r="Z55" i="8"/>
  <c r="AN55" i="8"/>
  <c r="AO55" i="8"/>
  <c r="AP55" i="8"/>
  <c r="I56" i="8"/>
  <c r="J56" i="8"/>
  <c r="Q56" i="8"/>
  <c r="R56" i="8"/>
  <c r="X56" i="8"/>
  <c r="Y56" i="8"/>
  <c r="Z56" i="8"/>
  <c r="AN56" i="8"/>
  <c r="AO56" i="8"/>
  <c r="AP56" i="8"/>
  <c r="I57" i="8"/>
  <c r="J57" i="8"/>
  <c r="Q57" i="8"/>
  <c r="R57" i="8"/>
  <c r="X57" i="8"/>
  <c r="Y57" i="8"/>
  <c r="Z57" i="8"/>
  <c r="AN57" i="8"/>
  <c r="AO57" i="8"/>
  <c r="AP57" i="8"/>
  <c r="I58" i="8"/>
  <c r="J58" i="8"/>
  <c r="Q58" i="8"/>
  <c r="R58" i="8"/>
  <c r="X58" i="8"/>
  <c r="Y58" i="8"/>
  <c r="AN58" i="8"/>
  <c r="AO58" i="8"/>
  <c r="AP58" i="8"/>
  <c r="I59" i="8"/>
  <c r="J59" i="8"/>
  <c r="Q59" i="8"/>
  <c r="R59" i="8"/>
  <c r="X59" i="8"/>
  <c r="Z59" i="8"/>
  <c r="AN59" i="8"/>
  <c r="AO59" i="8"/>
  <c r="AP59" i="8"/>
  <c r="I60" i="8"/>
  <c r="J60" i="8"/>
  <c r="Q60" i="8"/>
  <c r="R60" i="8"/>
  <c r="Y60" i="8"/>
  <c r="Z60" i="8"/>
  <c r="AN60" i="8"/>
  <c r="AO60" i="8"/>
  <c r="AP60" i="8"/>
  <c r="I61" i="8"/>
  <c r="J61" i="8"/>
  <c r="Q61" i="8"/>
  <c r="R61" i="8"/>
  <c r="X61" i="8"/>
  <c r="Y61" i="8"/>
  <c r="Z61" i="8"/>
  <c r="AN61" i="8"/>
  <c r="AO61" i="8"/>
  <c r="AP61" i="8"/>
  <c r="I62" i="8"/>
  <c r="J62" i="8"/>
  <c r="Q62" i="8"/>
  <c r="R62" i="8"/>
  <c r="X62" i="8"/>
  <c r="Y62" i="8"/>
  <c r="Z62" i="8"/>
  <c r="AN62" i="8"/>
  <c r="AO62" i="8"/>
  <c r="AP62" i="8"/>
  <c r="I63" i="8"/>
  <c r="J63" i="8"/>
  <c r="Q63" i="8"/>
  <c r="R63" i="8"/>
  <c r="X63" i="8"/>
  <c r="Y63" i="8"/>
  <c r="Z63" i="8"/>
  <c r="AN63" i="8"/>
  <c r="AO63" i="8"/>
  <c r="AP63" i="8"/>
  <c r="I64" i="8"/>
  <c r="J64" i="8"/>
  <c r="Q64" i="8"/>
  <c r="R64" i="8"/>
  <c r="X64" i="8"/>
  <c r="Y64" i="8"/>
  <c r="Z64" i="8"/>
  <c r="AN64" i="8"/>
  <c r="AO64" i="8"/>
  <c r="AP64" i="8"/>
  <c r="I65" i="8"/>
  <c r="J65" i="8"/>
  <c r="Q65" i="8"/>
  <c r="R65" i="8"/>
  <c r="X65" i="8"/>
  <c r="Y65" i="8"/>
  <c r="Z65" i="8"/>
  <c r="AN65" i="8"/>
  <c r="AO65" i="8"/>
  <c r="AP65" i="8"/>
  <c r="I66" i="8"/>
  <c r="J66" i="8"/>
  <c r="Q66" i="8"/>
  <c r="R66" i="8"/>
  <c r="X66" i="8"/>
  <c r="Y66" i="8"/>
  <c r="Z66" i="8"/>
  <c r="AN66" i="8"/>
  <c r="AO66" i="8"/>
  <c r="AP66" i="8"/>
  <c r="I67" i="8"/>
  <c r="J67" i="8"/>
  <c r="Q67" i="8"/>
  <c r="R67" i="8"/>
  <c r="X67" i="8"/>
  <c r="Y67" i="8"/>
  <c r="Z67" i="8"/>
  <c r="AN67" i="8"/>
  <c r="AO67" i="8"/>
  <c r="AP67" i="8"/>
  <c r="I68" i="8"/>
  <c r="J68" i="8"/>
  <c r="Q68" i="8"/>
  <c r="R68" i="8"/>
  <c r="X68" i="8"/>
  <c r="Y68" i="8"/>
  <c r="Z68" i="8"/>
  <c r="AN68" i="8"/>
  <c r="AO68" i="8"/>
  <c r="AP68" i="8"/>
  <c r="I69" i="8"/>
  <c r="J69" i="8"/>
  <c r="Q69" i="8"/>
  <c r="R69" i="8"/>
  <c r="X69" i="8"/>
  <c r="Y69" i="8"/>
  <c r="Z69" i="8"/>
  <c r="AN69" i="8"/>
  <c r="AO69" i="8"/>
  <c r="AP69" i="8"/>
  <c r="I70" i="8"/>
  <c r="J70" i="8"/>
  <c r="Q70" i="8"/>
  <c r="R70" i="8"/>
  <c r="X70" i="8"/>
  <c r="Y70" i="8"/>
  <c r="Z70" i="8"/>
  <c r="AN70" i="8"/>
  <c r="AO70" i="8"/>
  <c r="AP70" i="8"/>
  <c r="I71" i="8"/>
  <c r="J71" i="8"/>
  <c r="Q71" i="8"/>
  <c r="R71" i="8"/>
  <c r="X71" i="8"/>
  <c r="Y71" i="8"/>
  <c r="Z71" i="8"/>
  <c r="AN71" i="8"/>
  <c r="AO71" i="8"/>
  <c r="AP71" i="8"/>
  <c r="I72" i="8"/>
  <c r="J72" i="8"/>
  <c r="Q72" i="8"/>
  <c r="R72" i="8"/>
  <c r="X72" i="8"/>
  <c r="Y72" i="8"/>
  <c r="Z72" i="8"/>
  <c r="AN72" i="8"/>
  <c r="AO72" i="8"/>
  <c r="AP72" i="8"/>
  <c r="I73" i="8"/>
  <c r="J73" i="8"/>
  <c r="Q73" i="8"/>
  <c r="R73" i="8"/>
  <c r="X73" i="8"/>
  <c r="Y73" i="8"/>
  <c r="Z73" i="8"/>
  <c r="AN73" i="8"/>
  <c r="AO73" i="8"/>
  <c r="AP73" i="8"/>
  <c r="I74" i="8"/>
  <c r="J74" i="8"/>
  <c r="Q74" i="8"/>
  <c r="R74" i="8"/>
  <c r="X74" i="8"/>
  <c r="Y74" i="8"/>
  <c r="Z74" i="8"/>
  <c r="AN74" i="8"/>
  <c r="AO74" i="8"/>
  <c r="AP74" i="8"/>
  <c r="I75" i="8"/>
  <c r="J75" i="8"/>
  <c r="Q75" i="8"/>
  <c r="R75" i="8"/>
  <c r="X75" i="8"/>
  <c r="Y75" i="8"/>
  <c r="Z75" i="8"/>
  <c r="AN75" i="8"/>
  <c r="AO75" i="8"/>
  <c r="AP75" i="8"/>
  <c r="I76" i="8"/>
  <c r="J76" i="8"/>
  <c r="Q76" i="8"/>
  <c r="R76" i="8"/>
  <c r="X76" i="8"/>
  <c r="Y76" i="8"/>
  <c r="Z76" i="8"/>
  <c r="AN76" i="8"/>
  <c r="AO76" i="8"/>
  <c r="AP76" i="8"/>
  <c r="I77" i="8"/>
  <c r="J77" i="8"/>
  <c r="Q77" i="8"/>
  <c r="R77" i="8"/>
  <c r="X77" i="8"/>
  <c r="Y77" i="8"/>
  <c r="Z77" i="8"/>
  <c r="AN77" i="8"/>
  <c r="AO77" i="8"/>
  <c r="AP77" i="8"/>
  <c r="I78" i="8"/>
  <c r="J78" i="8"/>
  <c r="Q78" i="8"/>
  <c r="R78" i="8"/>
  <c r="X78" i="8"/>
  <c r="Y78" i="8"/>
  <c r="Z78" i="8"/>
  <c r="AN78" i="8"/>
  <c r="AO78" i="8"/>
  <c r="AP78" i="8"/>
  <c r="I79" i="8"/>
  <c r="J79" i="8"/>
  <c r="Q79" i="8"/>
  <c r="R79" i="8"/>
  <c r="X79" i="8"/>
  <c r="Y79" i="8"/>
  <c r="Z79" i="8"/>
  <c r="AN79" i="8"/>
  <c r="AO79" i="8"/>
  <c r="AP79" i="8"/>
  <c r="I80" i="8"/>
  <c r="J80" i="8"/>
  <c r="Q80" i="8"/>
  <c r="R80" i="8"/>
  <c r="X80" i="8"/>
  <c r="Y80" i="8"/>
  <c r="Z80" i="8"/>
  <c r="AN80" i="8"/>
  <c r="AO80" i="8"/>
  <c r="AP80" i="8"/>
  <c r="I81" i="8"/>
  <c r="J81" i="8"/>
  <c r="Q81" i="8"/>
  <c r="R81" i="8"/>
  <c r="X81" i="8"/>
  <c r="Y81" i="8"/>
  <c r="Z81" i="8"/>
  <c r="AN81" i="8"/>
  <c r="AO81" i="8"/>
  <c r="AP81" i="8"/>
  <c r="I82" i="8"/>
  <c r="J82" i="8"/>
  <c r="Q82" i="8"/>
  <c r="R82" i="8"/>
  <c r="X82" i="8"/>
  <c r="Y82" i="8"/>
  <c r="Z82" i="8"/>
  <c r="AN82" i="8"/>
  <c r="AO82" i="8"/>
  <c r="AP82" i="8"/>
  <c r="I83" i="8"/>
  <c r="J83" i="8"/>
  <c r="Q83" i="8"/>
  <c r="R83" i="8"/>
  <c r="X83" i="8"/>
  <c r="Y83" i="8"/>
  <c r="Z83" i="8"/>
  <c r="AN83" i="8"/>
  <c r="AO83" i="8"/>
  <c r="AP83" i="8"/>
  <c r="I84" i="8"/>
  <c r="J84" i="8"/>
  <c r="Q84" i="8"/>
  <c r="R84" i="8"/>
  <c r="X84" i="8"/>
  <c r="Y84" i="8"/>
  <c r="Z84" i="8"/>
  <c r="AN84" i="8"/>
  <c r="AO84" i="8"/>
  <c r="AP84" i="8"/>
  <c r="I85" i="8"/>
  <c r="J85" i="8"/>
  <c r="Q85" i="8"/>
  <c r="R85" i="8"/>
  <c r="X85" i="8"/>
  <c r="Y85" i="8"/>
  <c r="Z85" i="8"/>
  <c r="AN85" i="8"/>
  <c r="AO85" i="8"/>
  <c r="AP85" i="8"/>
  <c r="I86" i="8"/>
  <c r="J86" i="8"/>
  <c r="Q86" i="8"/>
  <c r="R86" i="8"/>
  <c r="X86" i="8"/>
  <c r="Y86" i="8"/>
  <c r="Z86" i="8"/>
  <c r="AN86" i="8"/>
  <c r="AO86" i="8"/>
  <c r="AP86" i="8"/>
  <c r="I87" i="8"/>
  <c r="J87" i="8"/>
  <c r="Q87" i="8"/>
  <c r="R87" i="8"/>
  <c r="X87" i="8"/>
  <c r="Y87" i="8"/>
  <c r="Z87" i="8"/>
  <c r="AN87" i="8"/>
  <c r="AO87" i="8"/>
  <c r="AP87" i="8"/>
  <c r="I88" i="8"/>
  <c r="J88" i="8"/>
  <c r="Q88" i="8"/>
  <c r="R88" i="8"/>
  <c r="X88" i="8"/>
  <c r="Y88" i="8"/>
  <c r="Z88" i="8"/>
  <c r="AN88" i="8"/>
  <c r="AO88" i="8"/>
  <c r="AP88" i="8"/>
  <c r="I89" i="8"/>
  <c r="J89" i="8"/>
  <c r="Q89" i="8"/>
  <c r="R89" i="8"/>
  <c r="X89" i="8"/>
  <c r="Y89" i="8"/>
  <c r="Z89" i="8"/>
  <c r="AN89" i="8"/>
  <c r="AO89" i="8"/>
  <c r="AP89" i="8"/>
  <c r="I90" i="8"/>
  <c r="J90" i="8"/>
  <c r="Q90" i="8"/>
  <c r="R90" i="8"/>
  <c r="X90" i="8"/>
  <c r="Y90" i="8"/>
  <c r="Z90" i="8"/>
  <c r="AN90" i="8"/>
  <c r="AO90" i="8"/>
  <c r="AP90" i="8"/>
  <c r="I91" i="8"/>
  <c r="J91" i="8"/>
  <c r="Q91" i="8"/>
  <c r="R91" i="8"/>
  <c r="X91" i="8"/>
  <c r="Y91" i="8"/>
  <c r="Z91" i="8"/>
  <c r="AN91" i="8"/>
  <c r="AO91" i="8"/>
  <c r="AP91" i="8"/>
  <c r="I92" i="8"/>
  <c r="J92" i="8"/>
  <c r="Q92" i="8"/>
  <c r="R92" i="8"/>
  <c r="X92" i="8"/>
  <c r="Y92" i="8"/>
  <c r="Z92" i="8"/>
  <c r="AN92" i="8"/>
  <c r="AO92" i="8"/>
  <c r="AP92" i="8"/>
  <c r="I93" i="8"/>
  <c r="J93" i="8"/>
  <c r="Q93" i="8"/>
  <c r="R93" i="8"/>
  <c r="X93" i="8"/>
  <c r="Y93" i="8"/>
  <c r="Z93" i="8"/>
  <c r="AN93" i="8"/>
  <c r="AO93" i="8"/>
  <c r="AP93" i="8"/>
  <c r="I94" i="8"/>
  <c r="J94" i="8"/>
  <c r="Q94" i="8"/>
  <c r="R94" i="8"/>
  <c r="X94" i="8"/>
  <c r="Y94" i="8"/>
  <c r="Z94" i="8"/>
  <c r="AN94" i="8"/>
  <c r="AO94" i="8"/>
  <c r="AP94" i="8"/>
  <c r="I95" i="8"/>
  <c r="J95" i="8"/>
  <c r="Q95" i="8"/>
  <c r="R95" i="8"/>
  <c r="X95" i="8"/>
  <c r="Y95" i="8"/>
  <c r="Z95" i="8"/>
  <c r="AN95" i="8"/>
  <c r="AO95" i="8"/>
  <c r="AP95" i="8"/>
  <c r="I96" i="8"/>
  <c r="J96" i="8"/>
  <c r="Q96" i="8"/>
  <c r="R96" i="8"/>
  <c r="X96" i="8"/>
  <c r="Y96" i="8"/>
  <c r="Z96" i="8"/>
  <c r="AN96" i="8"/>
  <c r="AO96" i="8"/>
  <c r="AP96" i="8"/>
  <c r="I97" i="8"/>
  <c r="J97" i="8"/>
  <c r="Q97" i="8"/>
  <c r="R97" i="8"/>
  <c r="X97" i="8"/>
  <c r="Y97" i="8"/>
  <c r="Z97" i="8"/>
  <c r="AN97" i="8"/>
  <c r="AO97" i="8"/>
  <c r="AP97" i="8"/>
  <c r="I98" i="8"/>
  <c r="J98" i="8"/>
  <c r="Q98" i="8"/>
  <c r="R98" i="8"/>
  <c r="X98" i="8"/>
  <c r="Y98" i="8"/>
  <c r="Z98" i="8"/>
  <c r="AN98" i="8"/>
  <c r="AO98" i="8"/>
  <c r="AP98" i="8"/>
  <c r="I99" i="8"/>
  <c r="J99" i="8"/>
  <c r="Q99" i="8"/>
  <c r="R99" i="8"/>
  <c r="X99" i="8"/>
  <c r="Y99" i="8"/>
  <c r="Z99" i="8"/>
  <c r="AN99" i="8"/>
  <c r="AO99" i="8"/>
  <c r="AP99" i="8"/>
  <c r="I100" i="8"/>
  <c r="J100" i="8"/>
  <c r="Q100" i="8"/>
  <c r="R100" i="8"/>
  <c r="X100" i="8"/>
  <c r="Y100" i="8"/>
  <c r="Z100" i="8"/>
  <c r="AN100" i="8"/>
  <c r="AO100" i="8"/>
  <c r="AP100" i="8"/>
  <c r="I101" i="8"/>
  <c r="J101" i="8"/>
  <c r="Q101" i="8"/>
  <c r="R101" i="8"/>
  <c r="X101" i="8"/>
  <c r="Y101" i="8"/>
  <c r="Z101" i="8"/>
  <c r="AN101" i="8"/>
  <c r="AO101" i="8"/>
  <c r="AP101" i="8"/>
  <c r="I102" i="8"/>
  <c r="J102" i="8"/>
  <c r="Q102" i="8"/>
  <c r="R102" i="8"/>
  <c r="X102" i="8"/>
  <c r="Y102" i="8"/>
  <c r="Z102" i="8"/>
  <c r="AN102" i="8"/>
  <c r="AO102" i="8"/>
  <c r="AP102" i="8"/>
  <c r="I103" i="8"/>
  <c r="J103" i="8"/>
  <c r="Q103" i="8"/>
  <c r="R103" i="8"/>
  <c r="X103" i="8"/>
  <c r="Y103" i="8"/>
  <c r="Z103" i="8"/>
  <c r="AN103" i="8"/>
  <c r="AO103" i="8"/>
  <c r="AP103" i="8"/>
  <c r="I104" i="8"/>
  <c r="J104" i="8"/>
  <c r="Q104" i="8"/>
  <c r="R104" i="8"/>
  <c r="X104" i="8"/>
  <c r="Y104" i="8"/>
  <c r="Z104" i="8"/>
  <c r="AN104" i="8"/>
  <c r="AO104" i="8"/>
  <c r="AP104" i="8"/>
  <c r="I105" i="8"/>
  <c r="J105" i="8"/>
  <c r="Q105" i="8"/>
  <c r="R105" i="8"/>
  <c r="X105" i="8"/>
  <c r="Y105" i="8"/>
  <c r="Z105" i="8"/>
  <c r="AN105" i="8"/>
  <c r="AO105" i="8"/>
  <c r="AP105" i="8"/>
  <c r="I106" i="8"/>
  <c r="J106" i="8"/>
  <c r="Q106" i="8"/>
  <c r="R106" i="8"/>
  <c r="X106" i="8"/>
  <c r="Y106" i="8"/>
  <c r="Z106" i="8"/>
  <c r="AN106" i="8"/>
  <c r="AO106" i="8"/>
  <c r="AP106" i="8"/>
  <c r="I107" i="8"/>
  <c r="J107" i="8"/>
  <c r="Q107" i="8"/>
  <c r="R107" i="8"/>
  <c r="X107" i="8"/>
  <c r="Y107" i="8"/>
  <c r="Z107" i="8"/>
  <c r="AN107" i="8"/>
  <c r="AO107" i="8"/>
  <c r="AP107" i="8"/>
  <c r="I108" i="8"/>
  <c r="J108" i="8"/>
  <c r="Q108" i="8"/>
  <c r="R108" i="8"/>
  <c r="X108" i="8"/>
  <c r="Y108" i="8"/>
  <c r="Z108" i="8"/>
  <c r="AN108" i="8"/>
  <c r="AO108" i="8"/>
  <c r="AP108" i="8"/>
  <c r="I109" i="8"/>
  <c r="J109" i="8"/>
  <c r="Q109" i="8"/>
  <c r="R109" i="8"/>
  <c r="X109" i="8"/>
  <c r="Y109" i="8"/>
  <c r="Z109" i="8"/>
  <c r="AN109" i="8"/>
  <c r="AO109" i="8"/>
  <c r="AP109" i="8"/>
  <c r="I110" i="8"/>
  <c r="J110" i="8"/>
  <c r="Q110" i="8"/>
  <c r="R110" i="8"/>
  <c r="X110" i="8"/>
  <c r="Y110" i="8"/>
  <c r="Z110" i="8"/>
  <c r="AN110" i="8"/>
  <c r="AO110" i="8"/>
  <c r="AP110" i="8"/>
  <c r="I111" i="8"/>
  <c r="J111" i="8"/>
  <c r="Q111" i="8"/>
  <c r="R111" i="8"/>
  <c r="X111" i="8"/>
  <c r="Y111" i="8"/>
  <c r="Z111" i="8"/>
  <c r="AN111" i="8"/>
  <c r="AO111" i="8"/>
  <c r="AP111" i="8"/>
  <c r="I112" i="8"/>
  <c r="J112" i="8"/>
  <c r="Q112" i="8"/>
  <c r="R112" i="8"/>
  <c r="X112" i="8"/>
  <c r="Y112" i="8"/>
  <c r="Z112" i="8"/>
  <c r="AN112" i="8"/>
  <c r="AO112" i="8"/>
  <c r="AP112" i="8"/>
  <c r="I113" i="8"/>
  <c r="J113" i="8"/>
  <c r="Q113" i="8"/>
  <c r="R113" i="8"/>
  <c r="X113" i="8"/>
  <c r="Y113" i="8"/>
  <c r="Z113" i="8"/>
  <c r="AN113" i="8"/>
  <c r="AO113" i="8"/>
  <c r="AP113" i="8"/>
  <c r="I114" i="8"/>
  <c r="J114" i="8"/>
  <c r="Q114" i="8"/>
  <c r="R114" i="8"/>
  <c r="X114" i="8"/>
  <c r="Y114" i="8"/>
  <c r="Z114" i="8"/>
  <c r="AN114" i="8"/>
  <c r="AO114" i="8"/>
  <c r="AP114" i="8"/>
  <c r="I115" i="8"/>
  <c r="J115" i="8"/>
  <c r="Q115" i="8"/>
  <c r="R115" i="8"/>
  <c r="X115" i="8"/>
  <c r="Y115" i="8"/>
  <c r="Z115" i="8"/>
  <c r="AN115" i="8"/>
  <c r="AO115" i="8"/>
  <c r="AP115" i="8"/>
  <c r="I116" i="8"/>
  <c r="J116" i="8"/>
  <c r="Q116" i="8"/>
  <c r="R116" i="8"/>
  <c r="X116" i="8"/>
  <c r="Y116" i="8"/>
  <c r="Z116" i="8"/>
  <c r="AN116" i="8"/>
  <c r="AO116" i="8"/>
  <c r="AP116" i="8"/>
  <c r="I117" i="8"/>
  <c r="J117" i="8"/>
  <c r="Q117" i="8"/>
  <c r="R117" i="8"/>
  <c r="X117" i="8"/>
  <c r="Y117" i="8"/>
  <c r="Z117" i="8"/>
  <c r="AN117" i="8"/>
  <c r="AO117" i="8"/>
  <c r="AP117" i="8"/>
  <c r="I118" i="8"/>
  <c r="J118" i="8"/>
  <c r="Q118" i="8"/>
  <c r="R118" i="8"/>
  <c r="X118" i="8"/>
  <c r="Y118" i="8"/>
  <c r="Z118" i="8"/>
  <c r="AN118" i="8"/>
  <c r="AO118" i="8"/>
  <c r="AP118" i="8"/>
  <c r="I119" i="8"/>
  <c r="J119" i="8"/>
  <c r="Q119" i="8"/>
  <c r="R119" i="8"/>
  <c r="X119" i="8"/>
  <c r="Y119" i="8"/>
  <c r="Z119" i="8"/>
  <c r="AN119" i="8"/>
  <c r="AO119" i="8"/>
  <c r="AP119" i="8"/>
  <c r="I120" i="8"/>
  <c r="J120" i="8"/>
  <c r="Q120" i="8"/>
  <c r="R120" i="8"/>
  <c r="X120" i="8"/>
  <c r="Y120" i="8"/>
  <c r="Z120" i="8"/>
  <c r="AN120" i="8"/>
  <c r="AO120" i="8"/>
  <c r="AP120" i="8"/>
  <c r="I121" i="8"/>
  <c r="J121" i="8"/>
  <c r="Q121" i="8"/>
  <c r="R121" i="8"/>
  <c r="X121" i="8"/>
  <c r="Y121" i="8"/>
  <c r="Z121" i="8"/>
  <c r="AN121" i="8"/>
  <c r="AO121" i="8"/>
  <c r="AP121" i="8"/>
  <c r="I122" i="8"/>
  <c r="J122" i="8"/>
  <c r="Q122" i="8"/>
  <c r="R122" i="8"/>
  <c r="X122" i="8"/>
  <c r="Y122" i="8"/>
  <c r="Z122" i="8"/>
  <c r="AN122" i="8"/>
  <c r="AO122" i="8"/>
  <c r="AP122" i="8"/>
  <c r="I123" i="8"/>
  <c r="J123" i="8"/>
  <c r="Q123" i="8"/>
  <c r="R123" i="8"/>
  <c r="X123" i="8"/>
  <c r="Y123" i="8"/>
  <c r="Z123" i="8"/>
  <c r="AN123" i="8"/>
  <c r="AO123" i="8"/>
  <c r="AP123" i="8"/>
  <c r="I124" i="8"/>
  <c r="J124" i="8"/>
  <c r="Q124" i="8"/>
  <c r="R124" i="8"/>
  <c r="X124" i="8"/>
  <c r="Y124" i="8"/>
  <c r="Z124" i="8"/>
  <c r="AN124" i="8"/>
  <c r="AO124" i="8"/>
  <c r="AP124" i="8"/>
  <c r="I125" i="8"/>
  <c r="J125" i="8"/>
  <c r="Q125" i="8"/>
  <c r="R125" i="8"/>
  <c r="X125" i="8"/>
  <c r="Y125" i="8"/>
  <c r="Z125" i="8"/>
  <c r="AN125" i="8"/>
  <c r="AO125" i="8"/>
  <c r="AP125" i="8"/>
  <c r="I126" i="8"/>
  <c r="J126" i="8"/>
  <c r="Q126" i="8"/>
  <c r="R126" i="8"/>
  <c r="X126" i="8"/>
  <c r="Y126" i="8"/>
  <c r="Z126" i="8"/>
  <c r="AN126" i="8"/>
  <c r="AO126" i="8"/>
  <c r="AP126" i="8"/>
  <c r="I127" i="8"/>
  <c r="J127" i="8"/>
  <c r="Q127" i="8"/>
  <c r="R127" i="8"/>
  <c r="X127" i="8"/>
  <c r="Y127" i="8"/>
  <c r="Z127" i="8"/>
  <c r="AN127" i="8"/>
  <c r="AO127" i="8"/>
  <c r="AP127" i="8"/>
  <c r="I128" i="8"/>
  <c r="J128" i="8"/>
  <c r="Q128" i="8"/>
  <c r="R128" i="8"/>
  <c r="X128" i="8"/>
  <c r="Y128" i="8"/>
  <c r="Z128" i="8"/>
  <c r="AN128" i="8"/>
  <c r="AO128" i="8"/>
  <c r="AP128" i="8"/>
  <c r="I129" i="8"/>
  <c r="J129" i="8"/>
  <c r="Q129" i="8"/>
  <c r="R129" i="8"/>
  <c r="X129" i="8"/>
  <c r="Y129" i="8"/>
  <c r="Z129" i="8"/>
  <c r="AN129" i="8"/>
  <c r="AO129" i="8"/>
  <c r="AP129" i="8"/>
  <c r="I130" i="8"/>
  <c r="J130" i="8"/>
  <c r="Q130" i="8"/>
  <c r="R130" i="8"/>
  <c r="X130" i="8"/>
  <c r="Y130" i="8"/>
  <c r="Z130" i="8"/>
  <c r="AN130" i="8"/>
  <c r="AO130" i="8"/>
  <c r="AP130" i="8"/>
  <c r="H6" i="7"/>
  <c r="H8" i="7"/>
  <c r="E13" i="7"/>
  <c r="Q6" i="7"/>
  <c r="Z6" i="7"/>
  <c r="Z8" i="7"/>
  <c r="W13" i="7"/>
  <c r="AI6" i="7"/>
  <c r="AI8" i="7"/>
  <c r="AR6" i="7"/>
  <c r="D7" i="7"/>
  <c r="D8" i="7"/>
  <c r="H7" i="7"/>
  <c r="M7" i="7"/>
  <c r="Q10" i="7"/>
  <c r="Q7" i="7"/>
  <c r="V7" i="7"/>
  <c r="V8" i="7"/>
  <c r="Z7" i="7"/>
  <c r="AE7" i="7"/>
  <c r="AI10" i="7"/>
  <c r="AE9" i="7"/>
  <c r="AD13" i="7"/>
  <c r="AD14" i="7"/>
  <c r="AI7" i="7"/>
  <c r="AN7" i="7"/>
  <c r="AN8" i="7"/>
  <c r="AO13" i="7"/>
  <c r="AR7" i="7"/>
  <c r="M8" i="7"/>
  <c r="Q8" i="7"/>
  <c r="AE8" i="7"/>
  <c r="AG13" i="7"/>
  <c r="AR8" i="7"/>
  <c r="D9" i="7"/>
  <c r="C13" i="7"/>
  <c r="H9" i="7"/>
  <c r="D13" i="7"/>
  <c r="M9" i="7"/>
  <c r="L13" i="7"/>
  <c r="L14" i="7"/>
  <c r="Q9" i="7"/>
  <c r="M13" i="7"/>
  <c r="V9" i="7"/>
  <c r="Z9" i="7"/>
  <c r="V13" i="7"/>
  <c r="AI9" i="7"/>
  <c r="AN9" i="7"/>
  <c r="AM13" i="7"/>
  <c r="AM14" i="7"/>
  <c r="AR10" i="7"/>
  <c r="AR9" i="7"/>
  <c r="AN13" i="7"/>
  <c r="Z10" i="7"/>
  <c r="U13" i="7"/>
  <c r="U14" i="7"/>
  <c r="AE13" i="7"/>
  <c r="D8" i="6"/>
  <c r="E23" i="6"/>
  <c r="D68" i="6"/>
  <c r="D127" i="6"/>
  <c r="D186" i="6"/>
  <c r="D245" i="6"/>
  <c r="C24" i="5"/>
  <c r="C25" i="5"/>
  <c r="C26" i="5"/>
  <c r="C27" i="5"/>
  <c r="C28" i="5"/>
  <c r="C29" i="5"/>
  <c r="C30" i="5"/>
  <c r="C31" i="5"/>
  <c r="C32" i="5"/>
  <c r="C33" i="5"/>
  <c r="C34" i="5"/>
  <c r="C35" i="5"/>
  <c r="C36" i="5"/>
  <c r="C37" i="5"/>
  <c r="C38" i="5"/>
  <c r="C39" i="5"/>
  <c r="C40" i="5"/>
  <c r="C41" i="5"/>
  <c r="C42" i="5"/>
  <c r="C43" i="5"/>
  <c r="C83" i="5"/>
  <c r="E83" i="5"/>
  <c r="F83" i="5"/>
  <c r="G83" i="5"/>
  <c r="H83" i="5"/>
  <c r="I83" i="5"/>
  <c r="J83" i="5"/>
  <c r="K83" i="5"/>
  <c r="L83" i="5"/>
  <c r="M83" i="5"/>
  <c r="N83" i="5"/>
  <c r="O83" i="5"/>
  <c r="P83" i="5"/>
  <c r="C84" i="5"/>
  <c r="E84" i="5"/>
  <c r="F84" i="5"/>
  <c r="G84" i="5"/>
  <c r="H84" i="5"/>
  <c r="I84" i="5"/>
  <c r="J84" i="5"/>
  <c r="K84" i="5"/>
  <c r="L84" i="5"/>
  <c r="M84" i="5"/>
  <c r="N84" i="5"/>
  <c r="O84" i="5"/>
  <c r="P84" i="5"/>
  <c r="C85" i="5"/>
  <c r="E85" i="5"/>
  <c r="F85" i="5"/>
  <c r="G85" i="5"/>
  <c r="H85" i="5"/>
  <c r="I85" i="5"/>
  <c r="J85" i="5"/>
  <c r="K85" i="5"/>
  <c r="L85" i="5"/>
  <c r="M85" i="5"/>
  <c r="N85" i="5"/>
  <c r="O85" i="5"/>
  <c r="P85" i="5"/>
  <c r="C86" i="5"/>
  <c r="E86" i="5"/>
  <c r="F86" i="5"/>
  <c r="G86" i="5"/>
  <c r="H86" i="5"/>
  <c r="I86" i="5"/>
  <c r="J86" i="5"/>
  <c r="K86" i="5"/>
  <c r="L86" i="5"/>
  <c r="M86" i="5"/>
  <c r="N86" i="5"/>
  <c r="O86" i="5"/>
  <c r="P86" i="5"/>
  <c r="C87" i="5"/>
  <c r="E87" i="5"/>
  <c r="F87" i="5"/>
  <c r="G87" i="5"/>
  <c r="H87" i="5"/>
  <c r="I87" i="5"/>
  <c r="J87" i="5"/>
  <c r="K87" i="5"/>
  <c r="L87" i="5"/>
  <c r="M87" i="5"/>
  <c r="N87" i="5"/>
  <c r="O87" i="5"/>
  <c r="P87" i="5"/>
  <c r="C88" i="5"/>
  <c r="E88" i="5"/>
  <c r="F88" i="5"/>
  <c r="G88" i="5"/>
  <c r="H88" i="5"/>
  <c r="I88" i="5"/>
  <c r="J88" i="5"/>
  <c r="K88" i="5"/>
  <c r="L88" i="5"/>
  <c r="M88" i="5"/>
  <c r="N88" i="5"/>
  <c r="O88" i="5"/>
  <c r="P88" i="5"/>
  <c r="C89" i="5"/>
  <c r="E89" i="5"/>
  <c r="F89" i="5"/>
  <c r="G89" i="5"/>
  <c r="H89" i="5"/>
  <c r="I89" i="5"/>
  <c r="J89" i="5"/>
  <c r="K89" i="5"/>
  <c r="L89" i="5"/>
  <c r="M89" i="5"/>
  <c r="N89" i="5"/>
  <c r="O89" i="5"/>
  <c r="P89" i="5"/>
  <c r="C90" i="5"/>
  <c r="E90" i="5"/>
  <c r="F90" i="5"/>
  <c r="G90" i="5"/>
  <c r="H90" i="5"/>
  <c r="I90" i="5"/>
  <c r="J90" i="5"/>
  <c r="K90" i="5"/>
  <c r="L90" i="5"/>
  <c r="M90" i="5"/>
  <c r="N90" i="5"/>
  <c r="O90" i="5"/>
  <c r="P90" i="5"/>
  <c r="C91" i="5"/>
  <c r="E91" i="5"/>
  <c r="F91" i="5"/>
  <c r="G91" i="5"/>
  <c r="H91" i="5"/>
  <c r="I91" i="5"/>
  <c r="J91" i="5"/>
  <c r="K91" i="5"/>
  <c r="L91" i="5"/>
  <c r="M91" i="5"/>
  <c r="N91" i="5"/>
  <c r="O91" i="5"/>
  <c r="P91" i="5"/>
  <c r="C92" i="5"/>
  <c r="E92" i="5"/>
  <c r="F92" i="5"/>
  <c r="G92" i="5"/>
  <c r="H92" i="5"/>
  <c r="I92" i="5"/>
  <c r="J92" i="5"/>
  <c r="K92" i="5"/>
  <c r="L92" i="5"/>
  <c r="M92" i="5"/>
  <c r="N92" i="5"/>
  <c r="O92" i="5"/>
  <c r="P92" i="5"/>
  <c r="C93" i="5"/>
  <c r="E93" i="5"/>
  <c r="F93" i="5"/>
  <c r="G93" i="5"/>
  <c r="H93" i="5"/>
  <c r="I93" i="5"/>
  <c r="J93" i="5"/>
  <c r="K93" i="5"/>
  <c r="L93" i="5"/>
  <c r="M93" i="5"/>
  <c r="N93" i="5"/>
  <c r="O93" i="5"/>
  <c r="P93" i="5"/>
  <c r="C94" i="5"/>
  <c r="E94" i="5"/>
  <c r="F94" i="5"/>
  <c r="G94" i="5"/>
  <c r="H94" i="5"/>
  <c r="I94" i="5"/>
  <c r="J94" i="5"/>
  <c r="K94" i="5"/>
  <c r="L94" i="5"/>
  <c r="M94" i="5"/>
  <c r="N94" i="5"/>
  <c r="O94" i="5"/>
  <c r="P94" i="5"/>
  <c r="C95" i="5"/>
  <c r="C96" i="5"/>
  <c r="E96" i="5"/>
  <c r="F96" i="5"/>
  <c r="G96" i="5"/>
  <c r="H96" i="5"/>
  <c r="I96" i="5"/>
  <c r="J96" i="5"/>
  <c r="K96" i="5"/>
  <c r="L96" i="5"/>
  <c r="M96" i="5"/>
  <c r="N96" i="5"/>
  <c r="O96" i="5"/>
  <c r="P96" i="5"/>
  <c r="C97" i="5"/>
  <c r="E97" i="5"/>
  <c r="F97" i="5"/>
  <c r="G97" i="5"/>
  <c r="H97" i="5"/>
  <c r="I97" i="5"/>
  <c r="J97" i="5"/>
  <c r="K97" i="5"/>
  <c r="L97" i="5"/>
  <c r="M97" i="5"/>
  <c r="N97" i="5"/>
  <c r="O97" i="5"/>
  <c r="P97" i="5"/>
  <c r="C98" i="5"/>
  <c r="E98" i="5"/>
  <c r="F98" i="5"/>
  <c r="G98" i="5"/>
  <c r="H98" i="5"/>
  <c r="I98" i="5"/>
  <c r="J98" i="5"/>
  <c r="K98" i="5"/>
  <c r="L98" i="5"/>
  <c r="M98" i="5"/>
  <c r="N98" i="5"/>
  <c r="O98" i="5"/>
  <c r="P98" i="5"/>
  <c r="C99" i="5"/>
  <c r="E99" i="5"/>
  <c r="F99" i="5"/>
  <c r="G99" i="5"/>
  <c r="H99" i="5"/>
  <c r="I99" i="5"/>
  <c r="J99" i="5"/>
  <c r="K99" i="5"/>
  <c r="L99" i="5"/>
  <c r="M99" i="5"/>
  <c r="N99" i="5"/>
  <c r="O99" i="5"/>
  <c r="P99" i="5"/>
  <c r="C100" i="5"/>
  <c r="E100" i="5"/>
  <c r="F100" i="5"/>
  <c r="G100" i="5"/>
  <c r="H100" i="5"/>
  <c r="I100" i="5"/>
  <c r="J100" i="5"/>
  <c r="K100" i="5"/>
  <c r="L100" i="5"/>
  <c r="M100" i="5"/>
  <c r="N100" i="5"/>
  <c r="O100" i="5"/>
  <c r="P100" i="5"/>
  <c r="C101" i="5"/>
  <c r="E101" i="5"/>
  <c r="F101" i="5"/>
  <c r="G101" i="5"/>
  <c r="H101" i="5"/>
  <c r="I101" i="5"/>
  <c r="J101" i="5"/>
  <c r="K101" i="5"/>
  <c r="L101" i="5"/>
  <c r="M101" i="5"/>
  <c r="N101" i="5"/>
  <c r="O101" i="5"/>
  <c r="P101" i="5"/>
  <c r="C102" i="5"/>
  <c r="E102" i="5"/>
  <c r="F102" i="5"/>
  <c r="G102" i="5"/>
  <c r="H102" i="5"/>
  <c r="I102" i="5"/>
  <c r="J102" i="5"/>
  <c r="K102" i="5"/>
  <c r="L102" i="5"/>
  <c r="M102" i="5"/>
  <c r="N102" i="5"/>
  <c r="O102" i="5"/>
  <c r="P102" i="5"/>
  <c r="C137" i="5"/>
  <c r="E137" i="5"/>
  <c r="F137" i="5"/>
  <c r="G137" i="5"/>
  <c r="H137" i="5"/>
  <c r="I137" i="5"/>
  <c r="J137" i="5"/>
  <c r="K137" i="5"/>
  <c r="L137" i="5"/>
  <c r="M137" i="5"/>
  <c r="N137" i="5"/>
  <c r="O137" i="5"/>
  <c r="P137" i="5"/>
  <c r="C138" i="5"/>
  <c r="E138" i="5"/>
  <c r="F138" i="5"/>
  <c r="G138" i="5"/>
  <c r="H138" i="5"/>
  <c r="I138" i="5"/>
  <c r="J138" i="5"/>
  <c r="K138" i="5"/>
  <c r="L138" i="5"/>
  <c r="M138" i="5"/>
  <c r="N138" i="5"/>
  <c r="O138" i="5"/>
  <c r="P138" i="5"/>
  <c r="C139" i="5"/>
  <c r="E139" i="5"/>
  <c r="F139" i="5"/>
  <c r="G139" i="5"/>
  <c r="H139" i="5"/>
  <c r="I139" i="5"/>
  <c r="J139" i="5"/>
  <c r="K139" i="5"/>
  <c r="L139" i="5"/>
  <c r="M139" i="5"/>
  <c r="N139" i="5"/>
  <c r="O139" i="5"/>
  <c r="P139" i="5"/>
  <c r="C140" i="5"/>
  <c r="E140" i="5"/>
  <c r="F140" i="5"/>
  <c r="G140" i="5"/>
  <c r="H140" i="5"/>
  <c r="I140" i="5"/>
  <c r="J140" i="5"/>
  <c r="K140" i="5"/>
  <c r="L140" i="5"/>
  <c r="M140" i="5"/>
  <c r="N140" i="5"/>
  <c r="O140" i="5"/>
  <c r="P140" i="5"/>
  <c r="C141" i="5"/>
  <c r="E141" i="5"/>
  <c r="F141" i="5"/>
  <c r="G141" i="5"/>
  <c r="H141" i="5"/>
  <c r="I141" i="5"/>
  <c r="J141" i="5"/>
  <c r="K141" i="5"/>
  <c r="L141" i="5"/>
  <c r="M141" i="5"/>
  <c r="N141" i="5"/>
  <c r="O141" i="5"/>
  <c r="P141" i="5"/>
  <c r="C142" i="5"/>
  <c r="E142" i="5"/>
  <c r="F142" i="5"/>
  <c r="G142" i="5"/>
  <c r="H142" i="5"/>
  <c r="I142" i="5"/>
  <c r="J142" i="5"/>
  <c r="K142" i="5"/>
  <c r="L142" i="5"/>
  <c r="M142" i="5"/>
  <c r="N142" i="5"/>
  <c r="O142" i="5"/>
  <c r="P142" i="5"/>
  <c r="C143" i="5"/>
  <c r="E143" i="5"/>
  <c r="F143" i="5"/>
  <c r="G143" i="5"/>
  <c r="H143" i="5"/>
  <c r="I143" i="5"/>
  <c r="J143" i="5"/>
  <c r="K143" i="5"/>
  <c r="L143" i="5"/>
  <c r="M143" i="5"/>
  <c r="N143" i="5"/>
  <c r="O143" i="5"/>
  <c r="P143" i="5"/>
  <c r="C144" i="5"/>
  <c r="E144" i="5"/>
  <c r="F144" i="5"/>
  <c r="G144" i="5"/>
  <c r="H144" i="5"/>
  <c r="I144" i="5"/>
  <c r="J144" i="5"/>
  <c r="K144" i="5"/>
  <c r="L144" i="5"/>
  <c r="M144" i="5"/>
  <c r="N144" i="5"/>
  <c r="O144" i="5"/>
  <c r="P144" i="5"/>
  <c r="C145" i="5"/>
  <c r="E145" i="5"/>
  <c r="F145" i="5"/>
  <c r="G145" i="5"/>
  <c r="H145" i="5"/>
  <c r="I145" i="5"/>
  <c r="J145" i="5"/>
  <c r="K145" i="5"/>
  <c r="L145" i="5"/>
  <c r="M145" i="5"/>
  <c r="N145" i="5"/>
  <c r="O145" i="5"/>
  <c r="P145" i="5"/>
  <c r="C146" i="5"/>
  <c r="E146" i="5"/>
  <c r="F146" i="5"/>
  <c r="G146" i="5"/>
  <c r="H146" i="5"/>
  <c r="I146" i="5"/>
  <c r="J146" i="5"/>
  <c r="K146" i="5"/>
  <c r="L146" i="5"/>
  <c r="M146" i="5"/>
  <c r="N146" i="5"/>
  <c r="O146" i="5"/>
  <c r="P146" i="5"/>
  <c r="C147" i="5"/>
  <c r="E147" i="5"/>
  <c r="F147" i="5"/>
  <c r="G147" i="5"/>
  <c r="H147" i="5"/>
  <c r="I147" i="5"/>
  <c r="J147" i="5"/>
  <c r="K147" i="5"/>
  <c r="L147" i="5"/>
  <c r="M147" i="5"/>
  <c r="N147" i="5"/>
  <c r="O147" i="5"/>
  <c r="P147" i="5"/>
  <c r="C148" i="5"/>
  <c r="E148" i="5"/>
  <c r="F148" i="5"/>
  <c r="G148" i="5"/>
  <c r="H148" i="5"/>
  <c r="I148" i="5"/>
  <c r="J148" i="5"/>
  <c r="K148" i="5"/>
  <c r="L148" i="5"/>
  <c r="M148" i="5"/>
  <c r="N148" i="5"/>
  <c r="O148" i="5"/>
  <c r="P148" i="5"/>
  <c r="C149" i="5"/>
  <c r="C150" i="5"/>
  <c r="E150" i="5"/>
  <c r="F150" i="5"/>
  <c r="G150" i="5"/>
  <c r="H150" i="5"/>
  <c r="I150" i="5"/>
  <c r="J150" i="5"/>
  <c r="K150" i="5"/>
  <c r="L150" i="5"/>
  <c r="M150" i="5"/>
  <c r="N150" i="5"/>
  <c r="O150" i="5"/>
  <c r="P150" i="5"/>
  <c r="C151" i="5"/>
  <c r="E151" i="5"/>
  <c r="F151" i="5"/>
  <c r="G151" i="5"/>
  <c r="H151" i="5"/>
  <c r="I151" i="5"/>
  <c r="J151" i="5"/>
  <c r="K151" i="5"/>
  <c r="L151" i="5"/>
  <c r="M151" i="5"/>
  <c r="N151" i="5"/>
  <c r="O151" i="5"/>
  <c r="P151" i="5"/>
  <c r="C152" i="5"/>
  <c r="E152" i="5"/>
  <c r="F152" i="5"/>
  <c r="G152" i="5"/>
  <c r="H152" i="5"/>
  <c r="I152" i="5"/>
  <c r="J152" i="5"/>
  <c r="K152" i="5"/>
  <c r="L152" i="5"/>
  <c r="M152" i="5"/>
  <c r="N152" i="5"/>
  <c r="O152" i="5"/>
  <c r="P152" i="5"/>
  <c r="C153" i="5"/>
  <c r="E153" i="5"/>
  <c r="F153" i="5"/>
  <c r="G153" i="5"/>
  <c r="H153" i="5"/>
  <c r="I153" i="5"/>
  <c r="J153" i="5"/>
  <c r="K153" i="5"/>
  <c r="L153" i="5"/>
  <c r="M153" i="5"/>
  <c r="N153" i="5"/>
  <c r="O153" i="5"/>
  <c r="P153" i="5"/>
  <c r="C154" i="5"/>
  <c r="E154" i="5"/>
  <c r="F154" i="5"/>
  <c r="G154" i="5"/>
  <c r="H154" i="5"/>
  <c r="I154" i="5"/>
  <c r="J154" i="5"/>
  <c r="K154" i="5"/>
  <c r="L154" i="5"/>
  <c r="M154" i="5"/>
  <c r="N154" i="5"/>
  <c r="O154" i="5"/>
  <c r="P154" i="5"/>
  <c r="C155" i="5"/>
  <c r="E155" i="5"/>
  <c r="F155" i="5"/>
  <c r="G155" i="5"/>
  <c r="H155" i="5"/>
  <c r="I155" i="5"/>
  <c r="J155" i="5"/>
  <c r="K155" i="5"/>
  <c r="L155" i="5"/>
  <c r="M155" i="5"/>
  <c r="N155" i="5"/>
  <c r="O155" i="5"/>
  <c r="P155" i="5"/>
  <c r="C156" i="5"/>
  <c r="E156" i="5"/>
  <c r="F156" i="5"/>
  <c r="G156" i="5"/>
  <c r="H156" i="5"/>
  <c r="I156" i="5"/>
  <c r="J156" i="5"/>
  <c r="K156" i="5"/>
  <c r="L156" i="5"/>
  <c r="M156" i="5"/>
  <c r="N156" i="5"/>
  <c r="O156" i="5"/>
  <c r="P156" i="5"/>
  <c r="C189" i="5"/>
  <c r="E189" i="5"/>
  <c r="F189" i="5"/>
  <c r="G189" i="5"/>
  <c r="H189" i="5"/>
  <c r="I189" i="5"/>
  <c r="J189" i="5"/>
  <c r="K189" i="5"/>
  <c r="L189" i="5"/>
  <c r="M189" i="5"/>
  <c r="N189" i="5"/>
  <c r="O189" i="5"/>
  <c r="P189" i="5"/>
  <c r="C190" i="5"/>
  <c r="E190" i="5"/>
  <c r="F190" i="5"/>
  <c r="G190" i="5"/>
  <c r="H190" i="5"/>
  <c r="I190" i="5"/>
  <c r="J190" i="5"/>
  <c r="K190" i="5"/>
  <c r="L190" i="5"/>
  <c r="M190" i="5"/>
  <c r="N190" i="5"/>
  <c r="O190" i="5"/>
  <c r="P190" i="5"/>
  <c r="C191" i="5"/>
  <c r="E191" i="5"/>
  <c r="F191" i="5"/>
  <c r="G191" i="5"/>
  <c r="H191" i="5"/>
  <c r="I191" i="5"/>
  <c r="J191" i="5"/>
  <c r="K191" i="5"/>
  <c r="L191" i="5"/>
  <c r="M191" i="5"/>
  <c r="N191" i="5"/>
  <c r="O191" i="5"/>
  <c r="P191" i="5"/>
  <c r="C192" i="5"/>
  <c r="E192" i="5"/>
  <c r="F192" i="5"/>
  <c r="G192" i="5"/>
  <c r="H192" i="5"/>
  <c r="I192" i="5"/>
  <c r="J192" i="5"/>
  <c r="K192" i="5"/>
  <c r="L192" i="5"/>
  <c r="M192" i="5"/>
  <c r="N192" i="5"/>
  <c r="O192" i="5"/>
  <c r="P192" i="5"/>
  <c r="C193" i="5"/>
  <c r="E193" i="5"/>
  <c r="F193" i="5"/>
  <c r="G193" i="5"/>
  <c r="H193" i="5"/>
  <c r="I193" i="5"/>
  <c r="J193" i="5"/>
  <c r="K193" i="5"/>
  <c r="L193" i="5"/>
  <c r="M193" i="5"/>
  <c r="N193" i="5"/>
  <c r="O193" i="5"/>
  <c r="P193" i="5"/>
  <c r="C194" i="5"/>
  <c r="E194" i="5"/>
  <c r="F194" i="5"/>
  <c r="G194" i="5"/>
  <c r="H194" i="5"/>
  <c r="I194" i="5"/>
  <c r="J194" i="5"/>
  <c r="K194" i="5"/>
  <c r="L194" i="5"/>
  <c r="M194" i="5"/>
  <c r="N194" i="5"/>
  <c r="O194" i="5"/>
  <c r="P194" i="5"/>
  <c r="C195" i="5"/>
  <c r="E195" i="5"/>
  <c r="F195" i="5"/>
  <c r="G195" i="5"/>
  <c r="H195" i="5"/>
  <c r="I195" i="5"/>
  <c r="J195" i="5"/>
  <c r="K195" i="5"/>
  <c r="L195" i="5"/>
  <c r="M195" i="5"/>
  <c r="N195" i="5"/>
  <c r="O195" i="5"/>
  <c r="P195" i="5"/>
  <c r="C196" i="5"/>
  <c r="E196" i="5"/>
  <c r="F196" i="5"/>
  <c r="G196" i="5"/>
  <c r="H196" i="5"/>
  <c r="I196" i="5"/>
  <c r="J196" i="5"/>
  <c r="K196" i="5"/>
  <c r="L196" i="5"/>
  <c r="M196" i="5"/>
  <c r="N196" i="5"/>
  <c r="O196" i="5"/>
  <c r="P196" i="5"/>
  <c r="C197" i="5"/>
  <c r="E197" i="5"/>
  <c r="F197" i="5"/>
  <c r="G197" i="5"/>
  <c r="H197" i="5"/>
  <c r="I197" i="5"/>
  <c r="J197" i="5"/>
  <c r="K197" i="5"/>
  <c r="L197" i="5"/>
  <c r="M197" i="5"/>
  <c r="N197" i="5"/>
  <c r="O197" i="5"/>
  <c r="P197" i="5"/>
  <c r="C198" i="5"/>
  <c r="E198" i="5"/>
  <c r="F198" i="5"/>
  <c r="G198" i="5"/>
  <c r="H198" i="5"/>
  <c r="I198" i="5"/>
  <c r="J198" i="5"/>
  <c r="K198" i="5"/>
  <c r="L198" i="5"/>
  <c r="M198" i="5"/>
  <c r="N198" i="5"/>
  <c r="O198" i="5"/>
  <c r="P198" i="5"/>
  <c r="C199" i="5"/>
  <c r="E199" i="5"/>
  <c r="F199" i="5"/>
  <c r="G199" i="5"/>
  <c r="H199" i="5"/>
  <c r="I199" i="5"/>
  <c r="J199" i="5"/>
  <c r="K199" i="5"/>
  <c r="L199" i="5"/>
  <c r="M199" i="5"/>
  <c r="N199" i="5"/>
  <c r="O199" i="5"/>
  <c r="P199" i="5"/>
  <c r="C200" i="5"/>
  <c r="E200" i="5"/>
  <c r="F200" i="5"/>
  <c r="G200" i="5"/>
  <c r="H200" i="5"/>
  <c r="I200" i="5"/>
  <c r="J200" i="5"/>
  <c r="K200" i="5"/>
  <c r="L200" i="5"/>
  <c r="M200" i="5"/>
  <c r="N200" i="5"/>
  <c r="O200" i="5"/>
  <c r="P200" i="5"/>
  <c r="C201" i="5"/>
  <c r="C202" i="5"/>
  <c r="E202" i="5"/>
  <c r="F202" i="5"/>
  <c r="G202" i="5"/>
  <c r="H202" i="5"/>
  <c r="I202" i="5"/>
  <c r="J202" i="5"/>
  <c r="K202" i="5"/>
  <c r="L202" i="5"/>
  <c r="M202" i="5"/>
  <c r="N202" i="5"/>
  <c r="O202" i="5"/>
  <c r="P202" i="5"/>
  <c r="C203" i="5"/>
  <c r="E203" i="5"/>
  <c r="F203" i="5"/>
  <c r="G203" i="5"/>
  <c r="H203" i="5"/>
  <c r="I203" i="5"/>
  <c r="J203" i="5"/>
  <c r="K203" i="5"/>
  <c r="L203" i="5"/>
  <c r="M203" i="5"/>
  <c r="N203" i="5"/>
  <c r="O203" i="5"/>
  <c r="P203" i="5"/>
  <c r="C204" i="5"/>
  <c r="E204" i="5"/>
  <c r="F204" i="5"/>
  <c r="G204" i="5"/>
  <c r="H204" i="5"/>
  <c r="I204" i="5"/>
  <c r="J204" i="5"/>
  <c r="K204" i="5"/>
  <c r="L204" i="5"/>
  <c r="M204" i="5"/>
  <c r="N204" i="5"/>
  <c r="O204" i="5"/>
  <c r="P204" i="5"/>
  <c r="C205" i="5"/>
  <c r="E205" i="5"/>
  <c r="F205" i="5"/>
  <c r="G205" i="5"/>
  <c r="H205" i="5"/>
  <c r="I205" i="5"/>
  <c r="J205" i="5"/>
  <c r="K205" i="5"/>
  <c r="L205" i="5"/>
  <c r="M205" i="5"/>
  <c r="N205" i="5"/>
  <c r="O205" i="5"/>
  <c r="P205" i="5"/>
  <c r="C206" i="5"/>
  <c r="E206" i="5"/>
  <c r="F206" i="5"/>
  <c r="G206" i="5"/>
  <c r="H206" i="5"/>
  <c r="I206" i="5"/>
  <c r="J206" i="5"/>
  <c r="K206" i="5"/>
  <c r="L206" i="5"/>
  <c r="M206" i="5"/>
  <c r="N206" i="5"/>
  <c r="O206" i="5"/>
  <c r="P206" i="5"/>
  <c r="C207" i="5"/>
  <c r="E207" i="5"/>
  <c r="F207" i="5"/>
  <c r="G207" i="5"/>
  <c r="H207" i="5"/>
  <c r="I207" i="5"/>
  <c r="J207" i="5"/>
  <c r="K207" i="5"/>
  <c r="L207" i="5"/>
  <c r="M207" i="5"/>
  <c r="N207" i="5"/>
  <c r="O207" i="5"/>
  <c r="P207" i="5"/>
  <c r="C208" i="5"/>
  <c r="E208" i="5"/>
  <c r="F208" i="5"/>
  <c r="G208" i="5"/>
  <c r="H208" i="5"/>
  <c r="I208" i="5"/>
  <c r="J208" i="5"/>
  <c r="K208" i="5"/>
  <c r="L208" i="5"/>
  <c r="M208" i="5"/>
  <c r="N208" i="5"/>
  <c r="O208" i="5"/>
  <c r="P208" i="5"/>
  <c r="C241" i="5"/>
  <c r="E241" i="5"/>
  <c r="F241" i="5"/>
  <c r="G241" i="5"/>
  <c r="H241" i="5"/>
  <c r="I241" i="5"/>
  <c r="J241" i="5"/>
  <c r="K241" i="5"/>
  <c r="L241" i="5"/>
  <c r="M241" i="5"/>
  <c r="N241" i="5"/>
  <c r="O241" i="5"/>
  <c r="P241" i="5"/>
  <c r="C242" i="5"/>
  <c r="E242" i="5"/>
  <c r="F242" i="5"/>
  <c r="G242" i="5"/>
  <c r="H242" i="5"/>
  <c r="I242" i="5"/>
  <c r="J242" i="5"/>
  <c r="K242" i="5"/>
  <c r="L242" i="5"/>
  <c r="M242" i="5"/>
  <c r="N242" i="5"/>
  <c r="O242" i="5"/>
  <c r="P242" i="5"/>
  <c r="C243" i="5"/>
  <c r="E243" i="5"/>
  <c r="F243" i="5"/>
  <c r="G243" i="5"/>
  <c r="H243" i="5"/>
  <c r="I243" i="5"/>
  <c r="J243" i="5"/>
  <c r="K243" i="5"/>
  <c r="L243" i="5"/>
  <c r="M243" i="5"/>
  <c r="N243" i="5"/>
  <c r="O243" i="5"/>
  <c r="P243" i="5"/>
  <c r="C244" i="5"/>
  <c r="E244" i="5"/>
  <c r="F244" i="5"/>
  <c r="G244" i="5"/>
  <c r="H244" i="5"/>
  <c r="I244" i="5"/>
  <c r="J244" i="5"/>
  <c r="K244" i="5"/>
  <c r="L244" i="5"/>
  <c r="M244" i="5"/>
  <c r="N244" i="5"/>
  <c r="O244" i="5"/>
  <c r="P244" i="5"/>
  <c r="C245" i="5"/>
  <c r="E245" i="5"/>
  <c r="F245" i="5"/>
  <c r="G245" i="5"/>
  <c r="H245" i="5"/>
  <c r="I245" i="5"/>
  <c r="J245" i="5"/>
  <c r="K245" i="5"/>
  <c r="L245" i="5"/>
  <c r="M245" i="5"/>
  <c r="N245" i="5"/>
  <c r="O245" i="5"/>
  <c r="P245" i="5"/>
  <c r="C246" i="5"/>
  <c r="E246" i="5"/>
  <c r="F246" i="5"/>
  <c r="G246" i="5"/>
  <c r="H246" i="5"/>
  <c r="I246" i="5"/>
  <c r="J246" i="5"/>
  <c r="K246" i="5"/>
  <c r="L246" i="5"/>
  <c r="M246" i="5"/>
  <c r="N246" i="5"/>
  <c r="O246" i="5"/>
  <c r="P246" i="5"/>
  <c r="C247" i="5"/>
  <c r="E247" i="5"/>
  <c r="F247" i="5"/>
  <c r="G247" i="5"/>
  <c r="H247" i="5"/>
  <c r="I247" i="5"/>
  <c r="J247" i="5"/>
  <c r="K247" i="5"/>
  <c r="L247" i="5"/>
  <c r="M247" i="5"/>
  <c r="N247" i="5"/>
  <c r="O247" i="5"/>
  <c r="P247" i="5"/>
  <c r="C248" i="5"/>
  <c r="E248" i="5"/>
  <c r="F248" i="5"/>
  <c r="G248" i="5"/>
  <c r="H248" i="5"/>
  <c r="I248" i="5"/>
  <c r="J248" i="5"/>
  <c r="K248" i="5"/>
  <c r="L248" i="5"/>
  <c r="M248" i="5"/>
  <c r="N248" i="5"/>
  <c r="O248" i="5"/>
  <c r="P248" i="5"/>
  <c r="C249" i="5"/>
  <c r="E249" i="5"/>
  <c r="F249" i="5"/>
  <c r="G249" i="5"/>
  <c r="H249" i="5"/>
  <c r="I249" i="5"/>
  <c r="J249" i="5"/>
  <c r="K249" i="5"/>
  <c r="L249" i="5"/>
  <c r="M249" i="5"/>
  <c r="N249" i="5"/>
  <c r="O249" i="5"/>
  <c r="P249" i="5"/>
  <c r="C250" i="5"/>
  <c r="E250" i="5"/>
  <c r="F250" i="5"/>
  <c r="G250" i="5"/>
  <c r="H250" i="5"/>
  <c r="I250" i="5"/>
  <c r="J250" i="5"/>
  <c r="K250" i="5"/>
  <c r="L250" i="5"/>
  <c r="M250" i="5"/>
  <c r="N250" i="5"/>
  <c r="O250" i="5"/>
  <c r="P250" i="5"/>
  <c r="C251" i="5"/>
  <c r="E251" i="5"/>
  <c r="F251" i="5"/>
  <c r="G251" i="5"/>
  <c r="H251" i="5"/>
  <c r="I251" i="5"/>
  <c r="J251" i="5"/>
  <c r="K251" i="5"/>
  <c r="L251" i="5"/>
  <c r="M251" i="5"/>
  <c r="N251" i="5"/>
  <c r="O251" i="5"/>
  <c r="P251" i="5"/>
  <c r="C252" i="5"/>
  <c r="E252" i="5"/>
  <c r="F252" i="5"/>
  <c r="G252" i="5"/>
  <c r="H252" i="5"/>
  <c r="I252" i="5"/>
  <c r="J252" i="5"/>
  <c r="K252" i="5"/>
  <c r="L252" i="5"/>
  <c r="M252" i="5"/>
  <c r="N252" i="5"/>
  <c r="O252" i="5"/>
  <c r="P252" i="5"/>
  <c r="C253" i="5"/>
  <c r="C254" i="5"/>
  <c r="E254" i="5"/>
  <c r="F254" i="5"/>
  <c r="G254" i="5"/>
  <c r="H254" i="5"/>
  <c r="I254" i="5"/>
  <c r="J254" i="5"/>
  <c r="K254" i="5"/>
  <c r="L254" i="5"/>
  <c r="M254" i="5"/>
  <c r="N254" i="5"/>
  <c r="O254" i="5"/>
  <c r="P254" i="5"/>
  <c r="C255" i="5"/>
  <c r="E255" i="5"/>
  <c r="F255" i="5"/>
  <c r="G255" i="5"/>
  <c r="H255" i="5"/>
  <c r="I255" i="5"/>
  <c r="J255" i="5"/>
  <c r="K255" i="5"/>
  <c r="L255" i="5"/>
  <c r="M255" i="5"/>
  <c r="N255" i="5"/>
  <c r="O255" i="5"/>
  <c r="P255" i="5"/>
  <c r="C256" i="5"/>
  <c r="E256" i="5"/>
  <c r="F256" i="5"/>
  <c r="G256" i="5"/>
  <c r="H256" i="5"/>
  <c r="I256" i="5"/>
  <c r="J256" i="5"/>
  <c r="K256" i="5"/>
  <c r="L256" i="5"/>
  <c r="M256" i="5"/>
  <c r="N256" i="5"/>
  <c r="O256" i="5"/>
  <c r="P256" i="5"/>
  <c r="C257" i="5"/>
  <c r="E257" i="5"/>
  <c r="F257" i="5"/>
  <c r="G257" i="5"/>
  <c r="H257" i="5"/>
  <c r="I257" i="5"/>
  <c r="J257" i="5"/>
  <c r="K257" i="5"/>
  <c r="L257" i="5"/>
  <c r="M257" i="5"/>
  <c r="N257" i="5"/>
  <c r="O257" i="5"/>
  <c r="P257" i="5"/>
  <c r="C258" i="5"/>
  <c r="E258" i="5"/>
  <c r="F258" i="5"/>
  <c r="G258" i="5"/>
  <c r="H258" i="5"/>
  <c r="I258" i="5"/>
  <c r="J258" i="5"/>
  <c r="K258" i="5"/>
  <c r="L258" i="5"/>
  <c r="M258" i="5"/>
  <c r="N258" i="5"/>
  <c r="O258" i="5"/>
  <c r="P258" i="5"/>
  <c r="C259" i="5"/>
  <c r="E259" i="5"/>
  <c r="F259" i="5"/>
  <c r="G259" i="5"/>
  <c r="H259" i="5"/>
  <c r="I259" i="5"/>
  <c r="J259" i="5"/>
  <c r="K259" i="5"/>
  <c r="L259" i="5"/>
  <c r="M259" i="5"/>
  <c r="N259" i="5"/>
  <c r="O259" i="5"/>
  <c r="P259" i="5"/>
  <c r="C260" i="5"/>
  <c r="E260" i="5"/>
  <c r="F260" i="5"/>
  <c r="G260" i="5"/>
  <c r="H260" i="5"/>
  <c r="I260" i="5"/>
  <c r="J260" i="5"/>
  <c r="K260" i="5"/>
  <c r="L260" i="5"/>
  <c r="M260" i="5"/>
  <c r="N260" i="5"/>
  <c r="O260" i="5"/>
  <c r="P260" i="5"/>
  <c r="C293" i="5"/>
  <c r="E293" i="5"/>
  <c r="F293" i="5"/>
  <c r="G293" i="5"/>
  <c r="H293" i="5"/>
  <c r="I293" i="5"/>
  <c r="J293" i="5"/>
  <c r="K293" i="5"/>
  <c r="L293" i="5"/>
  <c r="M293" i="5"/>
  <c r="N293" i="5"/>
  <c r="O293" i="5"/>
  <c r="P293" i="5"/>
  <c r="C294" i="5"/>
  <c r="E294" i="5"/>
  <c r="F294" i="5"/>
  <c r="G294" i="5"/>
  <c r="H294" i="5"/>
  <c r="I294" i="5"/>
  <c r="J294" i="5"/>
  <c r="K294" i="5"/>
  <c r="L294" i="5"/>
  <c r="M294" i="5"/>
  <c r="N294" i="5"/>
  <c r="O294" i="5"/>
  <c r="P294" i="5"/>
  <c r="C295" i="5"/>
  <c r="E295" i="5"/>
  <c r="F295" i="5"/>
  <c r="G295" i="5"/>
  <c r="H295" i="5"/>
  <c r="I295" i="5"/>
  <c r="J295" i="5"/>
  <c r="K295" i="5"/>
  <c r="L295" i="5"/>
  <c r="M295" i="5"/>
  <c r="N295" i="5"/>
  <c r="O295" i="5"/>
  <c r="P295" i="5"/>
  <c r="C296" i="5"/>
  <c r="E296" i="5"/>
  <c r="F296" i="5"/>
  <c r="G296" i="5"/>
  <c r="H296" i="5"/>
  <c r="I296" i="5"/>
  <c r="J296" i="5"/>
  <c r="K296" i="5"/>
  <c r="L296" i="5"/>
  <c r="M296" i="5"/>
  <c r="N296" i="5"/>
  <c r="O296" i="5"/>
  <c r="P296" i="5"/>
  <c r="C297" i="5"/>
  <c r="E297" i="5"/>
  <c r="F297" i="5"/>
  <c r="G297" i="5"/>
  <c r="H297" i="5"/>
  <c r="I297" i="5"/>
  <c r="J297" i="5"/>
  <c r="K297" i="5"/>
  <c r="L297" i="5"/>
  <c r="M297" i="5"/>
  <c r="N297" i="5"/>
  <c r="O297" i="5"/>
  <c r="P297" i="5"/>
  <c r="C298" i="5"/>
  <c r="E298" i="5"/>
  <c r="F298" i="5"/>
  <c r="G298" i="5"/>
  <c r="H298" i="5"/>
  <c r="I298" i="5"/>
  <c r="J298" i="5"/>
  <c r="K298" i="5"/>
  <c r="L298" i="5"/>
  <c r="M298" i="5"/>
  <c r="N298" i="5"/>
  <c r="O298" i="5"/>
  <c r="P298" i="5"/>
  <c r="C299" i="5"/>
  <c r="E299" i="5"/>
  <c r="F299" i="5"/>
  <c r="G299" i="5"/>
  <c r="H299" i="5"/>
  <c r="I299" i="5"/>
  <c r="J299" i="5"/>
  <c r="K299" i="5"/>
  <c r="L299" i="5"/>
  <c r="M299" i="5"/>
  <c r="N299" i="5"/>
  <c r="O299" i="5"/>
  <c r="P299" i="5"/>
  <c r="C300" i="5"/>
  <c r="E300" i="5"/>
  <c r="F300" i="5"/>
  <c r="G300" i="5"/>
  <c r="H300" i="5"/>
  <c r="I300" i="5"/>
  <c r="J300" i="5"/>
  <c r="K300" i="5"/>
  <c r="L300" i="5"/>
  <c r="M300" i="5"/>
  <c r="N300" i="5"/>
  <c r="O300" i="5"/>
  <c r="P300" i="5"/>
  <c r="C301" i="5"/>
  <c r="E301" i="5"/>
  <c r="F301" i="5"/>
  <c r="G301" i="5"/>
  <c r="H301" i="5"/>
  <c r="I301" i="5"/>
  <c r="J301" i="5"/>
  <c r="K301" i="5"/>
  <c r="L301" i="5"/>
  <c r="M301" i="5"/>
  <c r="N301" i="5"/>
  <c r="O301" i="5"/>
  <c r="P301" i="5"/>
  <c r="C302" i="5"/>
  <c r="E302" i="5"/>
  <c r="F302" i="5"/>
  <c r="G302" i="5"/>
  <c r="H302" i="5"/>
  <c r="I302" i="5"/>
  <c r="J302" i="5"/>
  <c r="K302" i="5"/>
  <c r="L302" i="5"/>
  <c r="M302" i="5"/>
  <c r="N302" i="5"/>
  <c r="O302" i="5"/>
  <c r="P302" i="5"/>
  <c r="C303" i="5"/>
  <c r="E303" i="5"/>
  <c r="F303" i="5"/>
  <c r="G303" i="5"/>
  <c r="H303" i="5"/>
  <c r="I303" i="5"/>
  <c r="J303" i="5"/>
  <c r="K303" i="5"/>
  <c r="L303" i="5"/>
  <c r="M303" i="5"/>
  <c r="N303" i="5"/>
  <c r="O303" i="5"/>
  <c r="P303" i="5"/>
  <c r="C304" i="5"/>
  <c r="E304" i="5"/>
  <c r="F304" i="5"/>
  <c r="G304" i="5"/>
  <c r="H304" i="5"/>
  <c r="I304" i="5"/>
  <c r="J304" i="5"/>
  <c r="K304" i="5"/>
  <c r="L304" i="5"/>
  <c r="M304" i="5"/>
  <c r="N304" i="5"/>
  <c r="O304" i="5"/>
  <c r="P304" i="5"/>
  <c r="C305" i="5"/>
  <c r="C306" i="5"/>
  <c r="E306" i="5"/>
  <c r="F306" i="5"/>
  <c r="G306" i="5"/>
  <c r="H306" i="5"/>
  <c r="I306" i="5"/>
  <c r="J306" i="5"/>
  <c r="K306" i="5"/>
  <c r="L306" i="5"/>
  <c r="M306" i="5"/>
  <c r="N306" i="5"/>
  <c r="O306" i="5"/>
  <c r="P306" i="5"/>
  <c r="C307" i="5"/>
  <c r="E307" i="5"/>
  <c r="F307" i="5"/>
  <c r="G307" i="5"/>
  <c r="H307" i="5"/>
  <c r="I307" i="5"/>
  <c r="J307" i="5"/>
  <c r="K307" i="5"/>
  <c r="L307" i="5"/>
  <c r="M307" i="5"/>
  <c r="N307" i="5"/>
  <c r="O307" i="5"/>
  <c r="P307" i="5"/>
  <c r="C308" i="5"/>
  <c r="E308" i="5"/>
  <c r="F308" i="5"/>
  <c r="G308" i="5"/>
  <c r="H308" i="5"/>
  <c r="I308" i="5"/>
  <c r="J308" i="5"/>
  <c r="K308" i="5"/>
  <c r="L308" i="5"/>
  <c r="M308" i="5"/>
  <c r="N308" i="5"/>
  <c r="O308" i="5"/>
  <c r="P308" i="5"/>
  <c r="C309" i="5"/>
  <c r="E309" i="5"/>
  <c r="F309" i="5"/>
  <c r="G309" i="5"/>
  <c r="H309" i="5"/>
  <c r="I309" i="5"/>
  <c r="J309" i="5"/>
  <c r="K309" i="5"/>
  <c r="L309" i="5"/>
  <c r="M309" i="5"/>
  <c r="N309" i="5"/>
  <c r="O309" i="5"/>
  <c r="P309" i="5"/>
  <c r="C310" i="5"/>
  <c r="E310" i="5"/>
  <c r="F310" i="5"/>
  <c r="G310" i="5"/>
  <c r="H310" i="5"/>
  <c r="I310" i="5"/>
  <c r="J310" i="5"/>
  <c r="K310" i="5"/>
  <c r="L310" i="5"/>
  <c r="M310" i="5"/>
  <c r="N310" i="5"/>
  <c r="O310" i="5"/>
  <c r="P310" i="5"/>
  <c r="C311" i="5"/>
  <c r="E311" i="5"/>
  <c r="F311" i="5"/>
  <c r="G311" i="5"/>
  <c r="H311" i="5"/>
  <c r="I311" i="5"/>
  <c r="J311" i="5"/>
  <c r="K311" i="5"/>
  <c r="L311" i="5"/>
  <c r="M311" i="5"/>
  <c r="N311" i="5"/>
  <c r="O311" i="5"/>
  <c r="P311" i="5"/>
  <c r="C312" i="5"/>
  <c r="E312" i="5"/>
  <c r="F312" i="5"/>
  <c r="G312" i="5"/>
  <c r="H312" i="5"/>
  <c r="I312" i="5"/>
  <c r="J312" i="5"/>
  <c r="K312" i="5"/>
  <c r="L312" i="5"/>
  <c r="M312" i="5"/>
  <c r="N312" i="5"/>
  <c r="O312" i="5"/>
  <c r="P312" i="5"/>
  <c r="C345" i="5"/>
  <c r="E345" i="5"/>
  <c r="F345" i="5"/>
  <c r="G345" i="5"/>
  <c r="H345" i="5"/>
  <c r="I345" i="5"/>
  <c r="J345" i="5"/>
  <c r="K345" i="5"/>
  <c r="L345" i="5"/>
  <c r="M345" i="5"/>
  <c r="N345" i="5"/>
  <c r="O345" i="5"/>
  <c r="P345" i="5"/>
  <c r="C346" i="5"/>
  <c r="E346" i="5"/>
  <c r="F346" i="5"/>
  <c r="G346" i="5"/>
  <c r="H346" i="5"/>
  <c r="I346" i="5"/>
  <c r="J346" i="5"/>
  <c r="K346" i="5"/>
  <c r="L346" i="5"/>
  <c r="M346" i="5"/>
  <c r="N346" i="5"/>
  <c r="O346" i="5"/>
  <c r="P346" i="5"/>
  <c r="C347" i="5"/>
  <c r="E347" i="5"/>
  <c r="F347" i="5"/>
  <c r="G347" i="5"/>
  <c r="H347" i="5"/>
  <c r="I347" i="5"/>
  <c r="J347" i="5"/>
  <c r="K347" i="5"/>
  <c r="L347" i="5"/>
  <c r="M347" i="5"/>
  <c r="N347" i="5"/>
  <c r="O347" i="5"/>
  <c r="P347" i="5"/>
  <c r="C348" i="5"/>
  <c r="E348" i="5"/>
  <c r="F348" i="5"/>
  <c r="G348" i="5"/>
  <c r="H348" i="5"/>
  <c r="I348" i="5"/>
  <c r="J348" i="5"/>
  <c r="K348" i="5"/>
  <c r="L348" i="5"/>
  <c r="M348" i="5"/>
  <c r="N348" i="5"/>
  <c r="O348" i="5"/>
  <c r="P348" i="5"/>
  <c r="C349" i="5"/>
  <c r="E349" i="5"/>
  <c r="F349" i="5"/>
  <c r="G349" i="5"/>
  <c r="H349" i="5"/>
  <c r="I349" i="5"/>
  <c r="J349" i="5"/>
  <c r="K349" i="5"/>
  <c r="L349" i="5"/>
  <c r="M349" i="5"/>
  <c r="N349" i="5"/>
  <c r="O349" i="5"/>
  <c r="P349" i="5"/>
  <c r="C350" i="5"/>
  <c r="E350" i="5"/>
  <c r="F350" i="5"/>
  <c r="G350" i="5"/>
  <c r="H350" i="5"/>
  <c r="I350" i="5"/>
  <c r="J350" i="5"/>
  <c r="K350" i="5"/>
  <c r="L350" i="5"/>
  <c r="M350" i="5"/>
  <c r="N350" i="5"/>
  <c r="O350" i="5"/>
  <c r="P350" i="5"/>
  <c r="C351" i="5"/>
  <c r="E351" i="5"/>
  <c r="F351" i="5"/>
  <c r="G351" i="5"/>
  <c r="H351" i="5"/>
  <c r="I351" i="5"/>
  <c r="J351" i="5"/>
  <c r="K351" i="5"/>
  <c r="L351" i="5"/>
  <c r="M351" i="5"/>
  <c r="N351" i="5"/>
  <c r="O351" i="5"/>
  <c r="P351" i="5"/>
  <c r="C352" i="5"/>
  <c r="E352" i="5"/>
  <c r="F352" i="5"/>
  <c r="G352" i="5"/>
  <c r="H352" i="5"/>
  <c r="I352" i="5"/>
  <c r="J352" i="5"/>
  <c r="K352" i="5"/>
  <c r="L352" i="5"/>
  <c r="M352" i="5"/>
  <c r="N352" i="5"/>
  <c r="O352" i="5"/>
  <c r="P352" i="5"/>
  <c r="C353" i="5"/>
  <c r="E353" i="5"/>
  <c r="F353" i="5"/>
  <c r="G353" i="5"/>
  <c r="H353" i="5"/>
  <c r="I353" i="5"/>
  <c r="J353" i="5"/>
  <c r="K353" i="5"/>
  <c r="L353" i="5"/>
  <c r="M353" i="5"/>
  <c r="N353" i="5"/>
  <c r="O353" i="5"/>
  <c r="P353" i="5"/>
  <c r="C354" i="5"/>
  <c r="E354" i="5"/>
  <c r="F354" i="5"/>
  <c r="G354" i="5"/>
  <c r="H354" i="5"/>
  <c r="I354" i="5"/>
  <c r="J354" i="5"/>
  <c r="K354" i="5"/>
  <c r="L354" i="5"/>
  <c r="M354" i="5"/>
  <c r="N354" i="5"/>
  <c r="O354" i="5"/>
  <c r="P354" i="5"/>
  <c r="C355" i="5"/>
  <c r="E355" i="5"/>
  <c r="F355" i="5"/>
  <c r="G355" i="5"/>
  <c r="H355" i="5"/>
  <c r="I355" i="5"/>
  <c r="J355" i="5"/>
  <c r="K355" i="5"/>
  <c r="L355" i="5"/>
  <c r="M355" i="5"/>
  <c r="N355" i="5"/>
  <c r="O355" i="5"/>
  <c r="P355" i="5"/>
  <c r="C356" i="5"/>
  <c r="E356" i="5"/>
  <c r="F356" i="5"/>
  <c r="G356" i="5"/>
  <c r="H356" i="5"/>
  <c r="I356" i="5"/>
  <c r="J356" i="5"/>
  <c r="K356" i="5"/>
  <c r="L356" i="5"/>
  <c r="M356" i="5"/>
  <c r="N356" i="5"/>
  <c r="O356" i="5"/>
  <c r="P356" i="5"/>
  <c r="C357" i="5"/>
  <c r="C358" i="5"/>
  <c r="E358" i="5"/>
  <c r="F358" i="5"/>
  <c r="G358" i="5"/>
  <c r="H358" i="5"/>
  <c r="I358" i="5"/>
  <c r="J358" i="5"/>
  <c r="K358" i="5"/>
  <c r="L358" i="5"/>
  <c r="M358" i="5"/>
  <c r="N358" i="5"/>
  <c r="O358" i="5"/>
  <c r="P358" i="5"/>
  <c r="C359" i="5"/>
  <c r="E359" i="5"/>
  <c r="F359" i="5"/>
  <c r="G359" i="5"/>
  <c r="H359" i="5"/>
  <c r="I359" i="5"/>
  <c r="J359" i="5"/>
  <c r="K359" i="5"/>
  <c r="L359" i="5"/>
  <c r="M359" i="5"/>
  <c r="N359" i="5"/>
  <c r="O359" i="5"/>
  <c r="P359" i="5"/>
  <c r="C360" i="5"/>
  <c r="E360" i="5"/>
  <c r="F360" i="5"/>
  <c r="G360" i="5"/>
  <c r="H360" i="5"/>
  <c r="I360" i="5"/>
  <c r="J360" i="5"/>
  <c r="K360" i="5"/>
  <c r="L360" i="5"/>
  <c r="M360" i="5"/>
  <c r="N360" i="5"/>
  <c r="O360" i="5"/>
  <c r="P360" i="5"/>
  <c r="C361" i="5"/>
  <c r="E361" i="5"/>
  <c r="F361" i="5"/>
  <c r="G361" i="5"/>
  <c r="H361" i="5"/>
  <c r="I361" i="5"/>
  <c r="J361" i="5"/>
  <c r="K361" i="5"/>
  <c r="L361" i="5"/>
  <c r="M361" i="5"/>
  <c r="N361" i="5"/>
  <c r="O361" i="5"/>
  <c r="P361" i="5"/>
  <c r="C362" i="5"/>
  <c r="E362" i="5"/>
  <c r="F362" i="5"/>
  <c r="G362" i="5"/>
  <c r="D362" i="5"/>
  <c r="J575" i="5"/>
  <c r="K35" i="4"/>
  <c r="H362" i="5"/>
  <c r="I362" i="5"/>
  <c r="J362" i="5"/>
  <c r="K362" i="5"/>
  <c r="L362" i="5"/>
  <c r="M362" i="5"/>
  <c r="N362" i="5"/>
  <c r="O362" i="5"/>
  <c r="P362" i="5"/>
  <c r="C363" i="5"/>
  <c r="E363" i="5"/>
  <c r="F363" i="5"/>
  <c r="G363" i="5"/>
  <c r="H363" i="5"/>
  <c r="I363" i="5"/>
  <c r="J363" i="5"/>
  <c r="K363" i="5"/>
  <c r="L363" i="5"/>
  <c r="M363" i="5"/>
  <c r="N363" i="5"/>
  <c r="O363" i="5"/>
  <c r="P363" i="5"/>
  <c r="C364" i="5"/>
  <c r="E364" i="5"/>
  <c r="F364" i="5"/>
  <c r="G364" i="5"/>
  <c r="H364" i="5"/>
  <c r="I364" i="5"/>
  <c r="J364" i="5"/>
  <c r="K364" i="5"/>
  <c r="L364" i="5"/>
  <c r="M364" i="5"/>
  <c r="N364" i="5"/>
  <c r="O364" i="5"/>
  <c r="P364" i="5"/>
  <c r="C397" i="5"/>
  <c r="E397" i="5"/>
  <c r="F397" i="5"/>
  <c r="G397" i="5"/>
  <c r="H397" i="5"/>
  <c r="I397" i="5"/>
  <c r="J397" i="5"/>
  <c r="K397" i="5"/>
  <c r="L397" i="5"/>
  <c r="M397" i="5"/>
  <c r="N397" i="5"/>
  <c r="O397" i="5"/>
  <c r="P397" i="5"/>
  <c r="C398" i="5"/>
  <c r="E398" i="5"/>
  <c r="F398" i="5"/>
  <c r="G398" i="5"/>
  <c r="H398" i="5"/>
  <c r="I398" i="5"/>
  <c r="J398" i="5"/>
  <c r="K398" i="5"/>
  <c r="L398" i="5"/>
  <c r="M398" i="5"/>
  <c r="N398" i="5"/>
  <c r="O398" i="5"/>
  <c r="P398" i="5"/>
  <c r="C399" i="5"/>
  <c r="E399" i="5"/>
  <c r="F399" i="5"/>
  <c r="G399" i="5"/>
  <c r="H399" i="5"/>
  <c r="I399" i="5"/>
  <c r="J399" i="5"/>
  <c r="K399" i="5"/>
  <c r="L399" i="5"/>
  <c r="M399" i="5"/>
  <c r="N399" i="5"/>
  <c r="O399" i="5"/>
  <c r="P399" i="5"/>
  <c r="C400" i="5"/>
  <c r="E400" i="5"/>
  <c r="F400" i="5"/>
  <c r="G400" i="5"/>
  <c r="H400" i="5"/>
  <c r="I400" i="5"/>
  <c r="J400" i="5"/>
  <c r="K400" i="5"/>
  <c r="L400" i="5"/>
  <c r="M400" i="5"/>
  <c r="N400" i="5"/>
  <c r="O400" i="5"/>
  <c r="P400" i="5"/>
  <c r="C401" i="5"/>
  <c r="E401" i="5"/>
  <c r="F401" i="5"/>
  <c r="G401" i="5"/>
  <c r="H401" i="5"/>
  <c r="I401" i="5"/>
  <c r="J401" i="5"/>
  <c r="K401" i="5"/>
  <c r="L401" i="5"/>
  <c r="M401" i="5"/>
  <c r="N401" i="5"/>
  <c r="O401" i="5"/>
  <c r="P401" i="5"/>
  <c r="C402" i="5"/>
  <c r="E402" i="5"/>
  <c r="F402" i="5"/>
  <c r="G402" i="5"/>
  <c r="H402" i="5"/>
  <c r="I402" i="5"/>
  <c r="J402" i="5"/>
  <c r="K402" i="5"/>
  <c r="D402" i="5"/>
  <c r="K563" i="5"/>
  <c r="L402" i="5"/>
  <c r="M402" i="5"/>
  <c r="N402" i="5"/>
  <c r="O402" i="5"/>
  <c r="P402" i="5"/>
  <c r="C403" i="5"/>
  <c r="E403" i="5"/>
  <c r="F403" i="5"/>
  <c r="G403" i="5"/>
  <c r="H403" i="5"/>
  <c r="I403" i="5"/>
  <c r="J403" i="5"/>
  <c r="K403" i="5"/>
  <c r="L403" i="5"/>
  <c r="M403" i="5"/>
  <c r="N403" i="5"/>
  <c r="O403" i="5"/>
  <c r="P403" i="5"/>
  <c r="C404" i="5"/>
  <c r="E404" i="5"/>
  <c r="F404" i="5"/>
  <c r="G404" i="5"/>
  <c r="H404" i="5"/>
  <c r="I404" i="5"/>
  <c r="J404" i="5"/>
  <c r="K404" i="5"/>
  <c r="L404" i="5"/>
  <c r="M404" i="5"/>
  <c r="N404" i="5"/>
  <c r="O404" i="5"/>
  <c r="P404" i="5"/>
  <c r="C405" i="5"/>
  <c r="E405" i="5"/>
  <c r="F405" i="5"/>
  <c r="G405" i="5"/>
  <c r="H405" i="5"/>
  <c r="I405" i="5"/>
  <c r="J405" i="5"/>
  <c r="K405" i="5"/>
  <c r="L405" i="5"/>
  <c r="M405" i="5"/>
  <c r="N405" i="5"/>
  <c r="O405" i="5"/>
  <c r="P405" i="5"/>
  <c r="C406" i="5"/>
  <c r="E406" i="5"/>
  <c r="F406" i="5"/>
  <c r="G406" i="5"/>
  <c r="H406" i="5"/>
  <c r="I406" i="5"/>
  <c r="J406" i="5"/>
  <c r="K406" i="5"/>
  <c r="L406" i="5"/>
  <c r="M406" i="5"/>
  <c r="N406" i="5"/>
  <c r="O406" i="5"/>
  <c r="P406" i="5"/>
  <c r="C407" i="5"/>
  <c r="E407" i="5"/>
  <c r="F407" i="5"/>
  <c r="G407" i="5"/>
  <c r="H407" i="5"/>
  <c r="I407" i="5"/>
  <c r="J407" i="5"/>
  <c r="K407" i="5"/>
  <c r="L407" i="5"/>
  <c r="M407" i="5"/>
  <c r="N407" i="5"/>
  <c r="O407" i="5"/>
  <c r="P407" i="5"/>
  <c r="C408" i="5"/>
  <c r="E408" i="5"/>
  <c r="F408" i="5"/>
  <c r="G408" i="5"/>
  <c r="H408" i="5"/>
  <c r="I408" i="5"/>
  <c r="J408" i="5"/>
  <c r="K408" i="5"/>
  <c r="L408" i="5"/>
  <c r="M408" i="5"/>
  <c r="N408" i="5"/>
  <c r="O408" i="5"/>
  <c r="P408" i="5"/>
  <c r="C409" i="5"/>
  <c r="C410" i="5"/>
  <c r="E410" i="5"/>
  <c r="F410" i="5"/>
  <c r="G410" i="5"/>
  <c r="H410" i="5"/>
  <c r="I410" i="5"/>
  <c r="J410" i="5"/>
  <c r="K410" i="5"/>
  <c r="L410" i="5"/>
  <c r="M410" i="5"/>
  <c r="N410" i="5"/>
  <c r="D410" i="5"/>
  <c r="K571" i="5"/>
  <c r="L31" i="4"/>
  <c r="O410" i="5"/>
  <c r="P410" i="5"/>
  <c r="C411" i="5"/>
  <c r="E411" i="5"/>
  <c r="F411" i="5"/>
  <c r="G411" i="5"/>
  <c r="H411" i="5"/>
  <c r="I411" i="5"/>
  <c r="J411" i="5"/>
  <c r="K411" i="5"/>
  <c r="L411" i="5"/>
  <c r="M411" i="5"/>
  <c r="N411" i="5"/>
  <c r="O411" i="5"/>
  <c r="P411" i="5"/>
  <c r="C412" i="5"/>
  <c r="E412" i="5"/>
  <c r="F412" i="5"/>
  <c r="G412" i="5"/>
  <c r="H412" i="5"/>
  <c r="I412" i="5"/>
  <c r="J412" i="5"/>
  <c r="K412" i="5"/>
  <c r="L412" i="5"/>
  <c r="M412" i="5"/>
  <c r="N412" i="5"/>
  <c r="O412" i="5"/>
  <c r="P412" i="5"/>
  <c r="C413" i="5"/>
  <c r="E413" i="5"/>
  <c r="F413" i="5"/>
  <c r="G413" i="5"/>
  <c r="H413" i="5"/>
  <c r="I413" i="5"/>
  <c r="J413" i="5"/>
  <c r="K413" i="5"/>
  <c r="L413" i="5"/>
  <c r="M413" i="5"/>
  <c r="N413" i="5"/>
  <c r="O413" i="5"/>
  <c r="P413" i="5"/>
  <c r="C414" i="5"/>
  <c r="E414" i="5"/>
  <c r="F414" i="5"/>
  <c r="G414" i="5"/>
  <c r="H414" i="5"/>
  <c r="I414" i="5"/>
  <c r="J414" i="5"/>
  <c r="K414" i="5"/>
  <c r="D414" i="5"/>
  <c r="K575" i="5"/>
  <c r="L35" i="4"/>
  <c r="L414" i="5"/>
  <c r="M414" i="5"/>
  <c r="N414" i="5"/>
  <c r="O414" i="5"/>
  <c r="P414" i="5"/>
  <c r="C415" i="5"/>
  <c r="E415" i="5"/>
  <c r="F415" i="5"/>
  <c r="G415" i="5"/>
  <c r="H415" i="5"/>
  <c r="I415" i="5"/>
  <c r="J415" i="5"/>
  <c r="K415" i="5"/>
  <c r="L415" i="5"/>
  <c r="M415" i="5"/>
  <c r="N415" i="5"/>
  <c r="O415" i="5"/>
  <c r="P415" i="5"/>
  <c r="C416" i="5"/>
  <c r="E416" i="5"/>
  <c r="F416" i="5"/>
  <c r="G416" i="5"/>
  <c r="H416" i="5"/>
  <c r="I416" i="5"/>
  <c r="J416" i="5"/>
  <c r="K416" i="5"/>
  <c r="L416" i="5"/>
  <c r="M416" i="5"/>
  <c r="N416" i="5"/>
  <c r="O416" i="5"/>
  <c r="P416" i="5"/>
  <c r="C449" i="5"/>
  <c r="E449" i="5"/>
  <c r="F449" i="5"/>
  <c r="G449" i="5"/>
  <c r="H449" i="5"/>
  <c r="I449" i="5"/>
  <c r="J449" i="5"/>
  <c r="K449" i="5"/>
  <c r="L449" i="5"/>
  <c r="M449" i="5"/>
  <c r="N449" i="5"/>
  <c r="O449" i="5"/>
  <c r="P449" i="5"/>
  <c r="C450" i="5"/>
  <c r="E450" i="5"/>
  <c r="F450" i="5"/>
  <c r="D450" i="5"/>
  <c r="L559" i="5"/>
  <c r="G450" i="5"/>
  <c r="H450" i="5"/>
  <c r="I450" i="5"/>
  <c r="J450" i="5"/>
  <c r="K450" i="5"/>
  <c r="L450" i="5"/>
  <c r="M450" i="5"/>
  <c r="N450" i="5"/>
  <c r="O450" i="5"/>
  <c r="P450" i="5"/>
  <c r="C451" i="5"/>
  <c r="E451" i="5"/>
  <c r="F451" i="5"/>
  <c r="G451" i="5"/>
  <c r="H451" i="5"/>
  <c r="I451" i="5"/>
  <c r="J451" i="5"/>
  <c r="K451" i="5"/>
  <c r="L451" i="5"/>
  <c r="M451" i="5"/>
  <c r="N451" i="5"/>
  <c r="O451" i="5"/>
  <c r="P451" i="5"/>
  <c r="C452" i="5"/>
  <c r="E452" i="5"/>
  <c r="D452" i="5"/>
  <c r="L561" i="5"/>
  <c r="M21" i="4"/>
  <c r="F452" i="5"/>
  <c r="G452" i="5"/>
  <c r="H452" i="5"/>
  <c r="I452" i="5"/>
  <c r="J452" i="5"/>
  <c r="K452" i="5"/>
  <c r="L452" i="5"/>
  <c r="M452" i="5"/>
  <c r="N452" i="5"/>
  <c r="O452" i="5"/>
  <c r="P452" i="5"/>
  <c r="C453" i="5"/>
  <c r="E453" i="5"/>
  <c r="F453" i="5"/>
  <c r="G453" i="5"/>
  <c r="H453" i="5"/>
  <c r="I453" i="5"/>
  <c r="J453" i="5"/>
  <c r="K453" i="5"/>
  <c r="L453" i="5"/>
  <c r="M453" i="5"/>
  <c r="N453" i="5"/>
  <c r="O453" i="5"/>
  <c r="P453" i="5"/>
  <c r="C454" i="5"/>
  <c r="E454" i="5"/>
  <c r="F454" i="5"/>
  <c r="G454" i="5"/>
  <c r="H454" i="5"/>
  <c r="I454" i="5"/>
  <c r="J454" i="5"/>
  <c r="K454" i="5"/>
  <c r="L454" i="5"/>
  <c r="M454" i="5"/>
  <c r="N454" i="5"/>
  <c r="O454" i="5"/>
  <c r="D454" i="5"/>
  <c r="L563" i="5"/>
  <c r="M23" i="4"/>
  <c r="P454" i="5"/>
  <c r="C455" i="5"/>
  <c r="E455" i="5"/>
  <c r="F455" i="5"/>
  <c r="G455" i="5"/>
  <c r="H455" i="5"/>
  <c r="I455" i="5"/>
  <c r="J455" i="5"/>
  <c r="K455" i="5"/>
  <c r="L455" i="5"/>
  <c r="M455" i="5"/>
  <c r="N455" i="5"/>
  <c r="O455" i="5"/>
  <c r="P455" i="5"/>
  <c r="C456" i="5"/>
  <c r="E456" i="5"/>
  <c r="F456" i="5"/>
  <c r="G456" i="5"/>
  <c r="H456" i="5"/>
  <c r="I456" i="5"/>
  <c r="J456" i="5"/>
  <c r="K456" i="5"/>
  <c r="L456" i="5"/>
  <c r="M456" i="5"/>
  <c r="D456" i="5"/>
  <c r="N456" i="5"/>
  <c r="O456" i="5"/>
  <c r="P456" i="5"/>
  <c r="C457" i="5"/>
  <c r="E457" i="5"/>
  <c r="F457" i="5"/>
  <c r="G457" i="5"/>
  <c r="H457" i="5"/>
  <c r="I457" i="5"/>
  <c r="J457" i="5"/>
  <c r="K457" i="5"/>
  <c r="L457" i="5"/>
  <c r="M457" i="5"/>
  <c r="N457" i="5"/>
  <c r="O457" i="5"/>
  <c r="P457" i="5"/>
  <c r="C458" i="5"/>
  <c r="E458" i="5"/>
  <c r="F458" i="5"/>
  <c r="G458" i="5"/>
  <c r="H458" i="5"/>
  <c r="I458" i="5"/>
  <c r="J458" i="5"/>
  <c r="D458" i="5"/>
  <c r="L567" i="5"/>
  <c r="M27" i="4"/>
  <c r="K458" i="5"/>
  <c r="L458" i="5"/>
  <c r="M458" i="5"/>
  <c r="N458" i="5"/>
  <c r="O458" i="5"/>
  <c r="P458" i="5"/>
  <c r="C459" i="5"/>
  <c r="E459" i="5"/>
  <c r="F459" i="5"/>
  <c r="G459" i="5"/>
  <c r="H459" i="5"/>
  <c r="I459" i="5"/>
  <c r="J459" i="5"/>
  <c r="D459" i="5"/>
  <c r="L568" i="5"/>
  <c r="M28" i="4"/>
  <c r="K459" i="5"/>
  <c r="L459" i="5"/>
  <c r="M459" i="5"/>
  <c r="N459" i="5"/>
  <c r="O459" i="5"/>
  <c r="P459" i="5"/>
  <c r="C460" i="5"/>
  <c r="E460" i="5"/>
  <c r="F460" i="5"/>
  <c r="G460" i="5"/>
  <c r="H460" i="5"/>
  <c r="I460" i="5"/>
  <c r="D460" i="5"/>
  <c r="L569" i="5"/>
  <c r="M29" i="4"/>
  <c r="J460" i="5"/>
  <c r="K460" i="5"/>
  <c r="L460" i="5"/>
  <c r="M460" i="5"/>
  <c r="N460" i="5"/>
  <c r="O460" i="5"/>
  <c r="P460" i="5"/>
  <c r="C461" i="5"/>
  <c r="C462" i="5"/>
  <c r="E462" i="5"/>
  <c r="F462" i="5"/>
  <c r="G462" i="5"/>
  <c r="D462" i="5"/>
  <c r="L571" i="5"/>
  <c r="M31" i="4"/>
  <c r="H462" i="5"/>
  <c r="I462" i="5"/>
  <c r="J462" i="5"/>
  <c r="K462" i="5"/>
  <c r="L462" i="5"/>
  <c r="M462" i="5"/>
  <c r="N462" i="5"/>
  <c r="O462" i="5"/>
  <c r="P462" i="5"/>
  <c r="C463" i="5"/>
  <c r="E463" i="5"/>
  <c r="D463" i="5"/>
  <c r="L572" i="5"/>
  <c r="M32" i="4"/>
  <c r="F463" i="5"/>
  <c r="G463" i="5"/>
  <c r="H463" i="5"/>
  <c r="I463" i="5"/>
  <c r="J463" i="5"/>
  <c r="K463" i="5"/>
  <c r="L463" i="5"/>
  <c r="M463" i="5"/>
  <c r="N463" i="5"/>
  <c r="O463" i="5"/>
  <c r="P463" i="5"/>
  <c r="C464" i="5"/>
  <c r="E464" i="5"/>
  <c r="D464" i="5"/>
  <c r="L573" i="5"/>
  <c r="M33" i="4"/>
  <c r="F464" i="5"/>
  <c r="G464" i="5"/>
  <c r="H464" i="5"/>
  <c r="I464" i="5"/>
  <c r="J464" i="5"/>
  <c r="K464" i="5"/>
  <c r="L464" i="5"/>
  <c r="M464" i="5"/>
  <c r="N464" i="5"/>
  <c r="O464" i="5"/>
  <c r="P464" i="5"/>
  <c r="C465" i="5"/>
  <c r="E465" i="5"/>
  <c r="F465" i="5"/>
  <c r="G465" i="5"/>
  <c r="H465" i="5"/>
  <c r="I465" i="5"/>
  <c r="J465" i="5"/>
  <c r="K465" i="5"/>
  <c r="L465" i="5"/>
  <c r="M465" i="5"/>
  <c r="N465" i="5"/>
  <c r="O465" i="5"/>
  <c r="P465" i="5"/>
  <c r="D465" i="5"/>
  <c r="L574" i="5"/>
  <c r="M34" i="4"/>
  <c r="C466" i="5"/>
  <c r="E466" i="5"/>
  <c r="F466" i="5"/>
  <c r="G466" i="5"/>
  <c r="H466" i="5"/>
  <c r="I466" i="5"/>
  <c r="J466" i="5"/>
  <c r="K466" i="5"/>
  <c r="L466" i="5"/>
  <c r="M466" i="5"/>
  <c r="N466" i="5"/>
  <c r="O466" i="5"/>
  <c r="P466" i="5"/>
  <c r="C467" i="5"/>
  <c r="E467" i="5"/>
  <c r="F467" i="5"/>
  <c r="G467" i="5"/>
  <c r="H467" i="5"/>
  <c r="I467" i="5"/>
  <c r="J467" i="5"/>
  <c r="K467" i="5"/>
  <c r="D467" i="5"/>
  <c r="L576" i="5"/>
  <c r="M36" i="4"/>
  <c r="L467" i="5"/>
  <c r="M467" i="5"/>
  <c r="N467" i="5"/>
  <c r="O467" i="5"/>
  <c r="P467" i="5"/>
  <c r="C468" i="5"/>
  <c r="E468" i="5"/>
  <c r="F468" i="5"/>
  <c r="G468" i="5"/>
  <c r="H468" i="5"/>
  <c r="I468" i="5"/>
  <c r="J468" i="5"/>
  <c r="K468" i="5"/>
  <c r="L468" i="5"/>
  <c r="M468" i="5"/>
  <c r="D468" i="5"/>
  <c r="N468" i="5"/>
  <c r="O468" i="5"/>
  <c r="P468" i="5"/>
  <c r="C501" i="5"/>
  <c r="E501" i="5"/>
  <c r="F501" i="5"/>
  <c r="G501" i="5"/>
  <c r="H501" i="5"/>
  <c r="I501" i="5"/>
  <c r="J501" i="5"/>
  <c r="K501" i="5"/>
  <c r="L501" i="5"/>
  <c r="M501" i="5"/>
  <c r="N501" i="5"/>
  <c r="O501" i="5"/>
  <c r="P501" i="5"/>
  <c r="C502" i="5"/>
  <c r="E502" i="5"/>
  <c r="F502" i="5"/>
  <c r="G502" i="5"/>
  <c r="H502" i="5"/>
  <c r="I502" i="5"/>
  <c r="J502" i="5"/>
  <c r="K502" i="5"/>
  <c r="L502" i="5"/>
  <c r="M502" i="5"/>
  <c r="N502" i="5"/>
  <c r="O502" i="5"/>
  <c r="P502" i="5"/>
  <c r="C503" i="5"/>
  <c r="E503" i="5"/>
  <c r="F503" i="5"/>
  <c r="G503" i="5"/>
  <c r="H503" i="5"/>
  <c r="I503" i="5"/>
  <c r="J503" i="5"/>
  <c r="K503" i="5"/>
  <c r="L503" i="5"/>
  <c r="M503" i="5"/>
  <c r="N503" i="5"/>
  <c r="O503" i="5"/>
  <c r="P503" i="5"/>
  <c r="C504" i="5"/>
  <c r="E504" i="5"/>
  <c r="F504" i="5"/>
  <c r="G504" i="5"/>
  <c r="H504" i="5"/>
  <c r="I504" i="5"/>
  <c r="J504" i="5"/>
  <c r="K504" i="5"/>
  <c r="L504" i="5"/>
  <c r="M504" i="5"/>
  <c r="N504" i="5"/>
  <c r="O504" i="5"/>
  <c r="P504" i="5"/>
  <c r="C505" i="5"/>
  <c r="E505" i="5"/>
  <c r="F505" i="5"/>
  <c r="G505" i="5"/>
  <c r="H505" i="5"/>
  <c r="I505" i="5"/>
  <c r="J505" i="5"/>
  <c r="K505" i="5"/>
  <c r="L505" i="5"/>
  <c r="M505" i="5"/>
  <c r="N505" i="5"/>
  <c r="O505" i="5"/>
  <c r="P505" i="5"/>
  <c r="C506" i="5"/>
  <c r="E506" i="5"/>
  <c r="F506" i="5"/>
  <c r="G506" i="5"/>
  <c r="H506" i="5"/>
  <c r="I506" i="5"/>
  <c r="J506" i="5"/>
  <c r="K506" i="5"/>
  <c r="L506" i="5"/>
  <c r="M506" i="5"/>
  <c r="N506" i="5"/>
  <c r="O506" i="5"/>
  <c r="P506" i="5"/>
  <c r="C507" i="5"/>
  <c r="E507" i="5"/>
  <c r="F507" i="5"/>
  <c r="G507" i="5"/>
  <c r="H507" i="5"/>
  <c r="I507" i="5"/>
  <c r="J507" i="5"/>
  <c r="K507" i="5"/>
  <c r="L507" i="5"/>
  <c r="M507" i="5"/>
  <c r="N507" i="5"/>
  <c r="O507" i="5"/>
  <c r="P507" i="5"/>
  <c r="C508" i="5"/>
  <c r="E508" i="5"/>
  <c r="F508" i="5"/>
  <c r="G508" i="5"/>
  <c r="H508" i="5"/>
  <c r="I508" i="5"/>
  <c r="J508" i="5"/>
  <c r="K508" i="5"/>
  <c r="L508" i="5"/>
  <c r="M508" i="5"/>
  <c r="N508" i="5"/>
  <c r="O508" i="5"/>
  <c r="P508" i="5"/>
  <c r="C509" i="5"/>
  <c r="E509" i="5"/>
  <c r="F509" i="5"/>
  <c r="G509" i="5"/>
  <c r="H509" i="5"/>
  <c r="I509" i="5"/>
  <c r="J509" i="5"/>
  <c r="K509" i="5"/>
  <c r="L509" i="5"/>
  <c r="M509" i="5"/>
  <c r="N509" i="5"/>
  <c r="O509" i="5"/>
  <c r="P509" i="5"/>
  <c r="C510" i="5"/>
  <c r="E510" i="5"/>
  <c r="F510" i="5"/>
  <c r="G510" i="5"/>
  <c r="H510" i="5"/>
  <c r="I510" i="5"/>
  <c r="J510" i="5"/>
  <c r="K510" i="5"/>
  <c r="L510" i="5"/>
  <c r="M510" i="5"/>
  <c r="N510" i="5"/>
  <c r="O510" i="5"/>
  <c r="P510" i="5"/>
  <c r="C511" i="5"/>
  <c r="E511" i="5"/>
  <c r="F511" i="5"/>
  <c r="G511" i="5"/>
  <c r="H511" i="5"/>
  <c r="I511" i="5"/>
  <c r="J511" i="5"/>
  <c r="K511" i="5"/>
  <c r="L511" i="5"/>
  <c r="M511" i="5"/>
  <c r="N511" i="5"/>
  <c r="O511" i="5"/>
  <c r="P511" i="5"/>
  <c r="C512" i="5"/>
  <c r="E512" i="5"/>
  <c r="F512" i="5"/>
  <c r="G512" i="5"/>
  <c r="H512" i="5"/>
  <c r="I512" i="5"/>
  <c r="J512" i="5"/>
  <c r="K512" i="5"/>
  <c r="L512" i="5"/>
  <c r="M512" i="5"/>
  <c r="N512" i="5"/>
  <c r="O512" i="5"/>
  <c r="P512" i="5"/>
  <c r="C513" i="5"/>
  <c r="C514" i="5"/>
  <c r="E514" i="5"/>
  <c r="F514" i="5"/>
  <c r="G514" i="5"/>
  <c r="H514" i="5"/>
  <c r="I514" i="5"/>
  <c r="J514" i="5"/>
  <c r="D514" i="5"/>
  <c r="M571" i="5"/>
  <c r="N31" i="4"/>
  <c r="O31" i="4"/>
  <c r="K514" i="5"/>
  <c r="L514" i="5"/>
  <c r="M514" i="5"/>
  <c r="N514" i="5"/>
  <c r="O514" i="5"/>
  <c r="P514" i="5"/>
  <c r="C515" i="5"/>
  <c r="E515" i="5"/>
  <c r="F515" i="5"/>
  <c r="G515" i="5"/>
  <c r="H515" i="5"/>
  <c r="I515" i="5"/>
  <c r="D515" i="5"/>
  <c r="M572" i="5"/>
  <c r="N32" i="4"/>
  <c r="O32" i="4"/>
  <c r="J515" i="5"/>
  <c r="K515" i="5"/>
  <c r="L515" i="5"/>
  <c r="M515" i="5"/>
  <c r="N515" i="5"/>
  <c r="O515" i="5"/>
  <c r="P515" i="5"/>
  <c r="C516" i="5"/>
  <c r="E516" i="5"/>
  <c r="F516" i="5"/>
  <c r="G516" i="5"/>
  <c r="H516" i="5"/>
  <c r="D516" i="5"/>
  <c r="M573" i="5"/>
  <c r="N33" i="4"/>
  <c r="O33" i="4"/>
  <c r="I516" i="5"/>
  <c r="J516" i="5"/>
  <c r="K516" i="5"/>
  <c r="L516" i="5"/>
  <c r="M516" i="5"/>
  <c r="N516" i="5"/>
  <c r="O516" i="5"/>
  <c r="P516" i="5"/>
  <c r="C517" i="5"/>
  <c r="E517" i="5"/>
  <c r="F517" i="5"/>
  <c r="G517" i="5"/>
  <c r="D517" i="5"/>
  <c r="M574" i="5"/>
  <c r="N34" i="4"/>
  <c r="O34" i="4"/>
  <c r="H517" i="5"/>
  <c r="I517" i="5"/>
  <c r="J517" i="5"/>
  <c r="K517" i="5"/>
  <c r="L517" i="5"/>
  <c r="M517" i="5"/>
  <c r="N517" i="5"/>
  <c r="O517" i="5"/>
  <c r="P517" i="5"/>
  <c r="C518" i="5"/>
  <c r="E518" i="5"/>
  <c r="F518" i="5"/>
  <c r="D518" i="5"/>
  <c r="M575" i="5"/>
  <c r="N35" i="4"/>
  <c r="O35" i="4"/>
  <c r="G518" i="5"/>
  <c r="H518" i="5"/>
  <c r="I518" i="5"/>
  <c r="J518" i="5"/>
  <c r="K518" i="5"/>
  <c r="L518" i="5"/>
  <c r="M518" i="5"/>
  <c r="N518" i="5"/>
  <c r="O518" i="5"/>
  <c r="P518" i="5"/>
  <c r="C519" i="5"/>
  <c r="E519" i="5"/>
  <c r="D519" i="5"/>
  <c r="M576" i="5"/>
  <c r="N36" i="4"/>
  <c r="O36" i="4"/>
  <c r="F519" i="5"/>
  <c r="G519" i="5"/>
  <c r="H519" i="5"/>
  <c r="I519" i="5"/>
  <c r="J519" i="5"/>
  <c r="K519" i="5"/>
  <c r="L519" i="5"/>
  <c r="M519" i="5"/>
  <c r="N519" i="5"/>
  <c r="O519" i="5"/>
  <c r="P519" i="5"/>
  <c r="C520" i="5"/>
  <c r="E520" i="5"/>
  <c r="F520" i="5"/>
  <c r="G520" i="5"/>
  <c r="H520" i="5"/>
  <c r="I520" i="5"/>
  <c r="J520" i="5"/>
  <c r="K520" i="5"/>
  <c r="L520" i="5"/>
  <c r="M520" i="5"/>
  <c r="N520" i="5"/>
  <c r="O520" i="5"/>
  <c r="P520" i="5"/>
  <c r="C558" i="5"/>
  <c r="C559" i="5"/>
  <c r="C560" i="5"/>
  <c r="C561" i="5"/>
  <c r="C562" i="5"/>
  <c r="C563" i="5"/>
  <c r="C564" i="5"/>
  <c r="C565" i="5"/>
  <c r="C566" i="5"/>
  <c r="C567" i="5"/>
  <c r="C568" i="5"/>
  <c r="C569" i="5"/>
  <c r="C570" i="5"/>
  <c r="C571" i="5"/>
  <c r="C572" i="5"/>
  <c r="C573" i="5"/>
  <c r="C574" i="5"/>
  <c r="C575" i="5"/>
  <c r="C576" i="5"/>
  <c r="C577" i="5"/>
  <c r="C18" i="4"/>
  <c r="C19" i="4"/>
  <c r="C20" i="4"/>
  <c r="C21" i="4"/>
  <c r="C22" i="4"/>
  <c r="C23" i="4"/>
  <c r="C24" i="4"/>
  <c r="C25" i="4"/>
  <c r="C26" i="4"/>
  <c r="C27" i="4"/>
  <c r="C28" i="4"/>
  <c r="C29" i="4"/>
  <c r="C30" i="4"/>
  <c r="C31" i="4"/>
  <c r="C32" i="4"/>
  <c r="C33" i="4"/>
  <c r="C34" i="4"/>
  <c r="C35" i="4"/>
  <c r="C36" i="4"/>
  <c r="C37" i="4"/>
  <c r="C42" i="4"/>
  <c r="C43" i="4"/>
  <c r="C44" i="4"/>
  <c r="O45" i="4"/>
  <c r="F14" i="3"/>
  <c r="F15" i="3"/>
  <c r="C19" i="3"/>
  <c r="F19" i="3"/>
  <c r="C20" i="3"/>
  <c r="F20" i="3"/>
  <c r="C21" i="3"/>
  <c r="F21" i="3"/>
  <c r="C22" i="3"/>
  <c r="F22" i="3"/>
  <c r="C23" i="3"/>
  <c r="F23" i="3"/>
  <c r="C24" i="3"/>
  <c r="F24" i="3"/>
  <c r="C25" i="3"/>
  <c r="F25" i="3"/>
  <c r="C26" i="3"/>
  <c r="F26" i="3"/>
  <c r="C27" i="3"/>
  <c r="F27" i="3"/>
  <c r="C28" i="3"/>
  <c r="F28" i="3"/>
  <c r="C29" i="3"/>
  <c r="F29" i="3"/>
  <c r="C30" i="3"/>
  <c r="F30" i="3"/>
  <c r="C31" i="3"/>
  <c r="F31" i="3"/>
  <c r="C32" i="3"/>
  <c r="F32" i="3"/>
  <c r="C33" i="3"/>
  <c r="F33" i="3"/>
  <c r="C34" i="3"/>
  <c r="F34" i="3"/>
  <c r="C35" i="3"/>
  <c r="F35" i="3"/>
  <c r="C36" i="3"/>
  <c r="F36" i="3"/>
  <c r="C37" i="3"/>
  <c r="F37" i="3"/>
  <c r="C38" i="3"/>
  <c r="F38" i="3"/>
  <c r="C44" i="3"/>
  <c r="C45" i="3"/>
  <c r="C46" i="3"/>
  <c r="F47" i="3"/>
  <c r="F26" i="2"/>
  <c r="F30" i="2"/>
  <c r="J39" i="2"/>
  <c r="R41" i="2"/>
  <c r="D47" i="2"/>
  <c r="D48" i="2"/>
  <c r="D49" i="2"/>
  <c r="D50" i="2"/>
  <c r="D51" i="2"/>
  <c r="D52" i="2"/>
  <c r="D53" i="2"/>
  <c r="D54" i="2"/>
  <c r="D55" i="2"/>
  <c r="D56" i="2"/>
  <c r="D57" i="2"/>
  <c r="D58" i="2"/>
  <c r="R43" i="2"/>
  <c r="G1" i="10"/>
  <c r="C7" i="10"/>
  <c r="F60" i="2"/>
  <c r="N69" i="2"/>
  <c r="D7" i="9"/>
  <c r="N71" i="2"/>
  <c r="N73" i="2"/>
  <c r="F82" i="2"/>
  <c r="F83" i="2"/>
  <c r="E184" i="5"/>
  <c r="J117" i="2"/>
  <c r="AN8" i="8"/>
  <c r="AM11" i="8"/>
  <c r="AM12" i="8"/>
  <c r="AM13" i="8"/>
  <c r="AM14" i="8"/>
  <c r="AM15" i="8"/>
  <c r="AM16" i="8"/>
  <c r="AM17" i="8"/>
  <c r="AM18" i="8"/>
  <c r="AM19" i="8"/>
  <c r="AM20" i="8"/>
  <c r="AM21" i="8"/>
  <c r="F165" i="2"/>
  <c r="L565" i="5"/>
  <c r="M25" i="4"/>
  <c r="D416" i="5"/>
  <c r="K577" i="5"/>
  <c r="L37" i="4"/>
  <c r="D412" i="5"/>
  <c r="K573" i="5"/>
  <c r="L33" i="4"/>
  <c r="D408" i="5"/>
  <c r="K569" i="5"/>
  <c r="L29" i="4"/>
  <c r="D406" i="5"/>
  <c r="K567" i="5"/>
  <c r="L27" i="4"/>
  <c r="D404" i="5"/>
  <c r="K565" i="5"/>
  <c r="L25" i="4"/>
  <c r="L23" i="4"/>
  <c r="D400" i="5"/>
  <c r="K561" i="5"/>
  <c r="L21" i="4"/>
  <c r="D398" i="5"/>
  <c r="K559" i="5"/>
  <c r="L19" i="4"/>
  <c r="D364" i="5"/>
  <c r="J577" i="5"/>
  <c r="K37" i="4"/>
  <c r="D360" i="5"/>
  <c r="J573" i="5"/>
  <c r="K33" i="4"/>
  <c r="D358" i="5"/>
  <c r="J571" i="5"/>
  <c r="K31" i="4"/>
  <c r="D355" i="5"/>
  <c r="J568" i="5"/>
  <c r="K28" i="4"/>
  <c r="D353" i="5"/>
  <c r="J566" i="5"/>
  <c r="K26" i="4"/>
  <c r="D351" i="5"/>
  <c r="J564" i="5"/>
  <c r="K24" i="4"/>
  <c r="D349" i="5"/>
  <c r="J562" i="5"/>
  <c r="K22" i="4"/>
  <c r="D347" i="5"/>
  <c r="J560" i="5"/>
  <c r="K20" i="4"/>
  <c r="D345" i="5"/>
  <c r="J558" i="5"/>
  <c r="K18" i="4"/>
  <c r="D312" i="5"/>
  <c r="I577" i="5"/>
  <c r="J37" i="4"/>
  <c r="D310" i="5"/>
  <c r="I575" i="5"/>
  <c r="J35" i="4"/>
  <c r="D308" i="5"/>
  <c r="I573" i="5"/>
  <c r="J33" i="4"/>
  <c r="D306" i="5"/>
  <c r="I571" i="5"/>
  <c r="J31" i="4"/>
  <c r="D303" i="5"/>
  <c r="I568" i="5"/>
  <c r="J28" i="4"/>
  <c r="D301" i="5"/>
  <c r="I566" i="5"/>
  <c r="J26" i="4"/>
  <c r="D299" i="5"/>
  <c r="I564" i="5"/>
  <c r="J24" i="4"/>
  <c r="D297" i="5"/>
  <c r="I562" i="5"/>
  <c r="J22" i="4"/>
  <c r="D295" i="5"/>
  <c r="I560" i="5"/>
  <c r="J20" i="4"/>
  <c r="D293" i="5"/>
  <c r="I558" i="5"/>
  <c r="J18" i="4"/>
  <c r="D259" i="5"/>
  <c r="H576" i="5"/>
  <c r="I36" i="4"/>
  <c r="D257" i="5"/>
  <c r="H574" i="5"/>
  <c r="I34" i="4"/>
  <c r="D255" i="5"/>
  <c r="H572" i="5"/>
  <c r="I32" i="4"/>
  <c r="D251" i="5"/>
  <c r="H568" i="5"/>
  <c r="I28" i="4"/>
  <c r="D249" i="5"/>
  <c r="H566" i="5"/>
  <c r="I26" i="4"/>
  <c r="D247" i="5"/>
  <c r="H564" i="5"/>
  <c r="I24" i="4"/>
  <c r="D245" i="5"/>
  <c r="H562" i="5"/>
  <c r="I22" i="4"/>
  <c r="D243" i="5"/>
  <c r="H560" i="5"/>
  <c r="I20" i="4"/>
  <c r="D241" i="5"/>
  <c r="H558" i="5"/>
  <c r="I18" i="4"/>
  <c r="D207" i="5"/>
  <c r="G576" i="5"/>
  <c r="H36" i="4"/>
  <c r="D205" i="5"/>
  <c r="G574" i="5"/>
  <c r="H34" i="4"/>
  <c r="D203" i="5"/>
  <c r="G572" i="5"/>
  <c r="H32" i="4"/>
  <c r="D200" i="5"/>
  <c r="G569" i="5"/>
  <c r="H29" i="4"/>
  <c r="D198" i="5"/>
  <c r="G567" i="5"/>
  <c r="H27" i="4"/>
  <c r="D196" i="5"/>
  <c r="G565" i="5"/>
  <c r="H25" i="4"/>
  <c r="D194" i="5"/>
  <c r="G563" i="5"/>
  <c r="H23" i="4"/>
  <c r="D192" i="5"/>
  <c r="G561" i="5"/>
  <c r="H21" i="4"/>
  <c r="D190" i="5"/>
  <c r="G559" i="5"/>
  <c r="H19" i="4"/>
  <c r="D155" i="5"/>
  <c r="F576" i="5"/>
  <c r="G36" i="4"/>
  <c r="D153" i="5"/>
  <c r="F574" i="5"/>
  <c r="G34" i="4"/>
  <c r="D151" i="5"/>
  <c r="F572" i="5"/>
  <c r="G32" i="4"/>
  <c r="D147" i="5"/>
  <c r="F568" i="5"/>
  <c r="G28" i="4"/>
  <c r="D144" i="5"/>
  <c r="F565" i="5"/>
  <c r="G25" i="4"/>
  <c r="D142" i="5"/>
  <c r="F563" i="5"/>
  <c r="G23" i="4"/>
  <c r="D140" i="5"/>
  <c r="F561" i="5"/>
  <c r="G21" i="4"/>
  <c r="D138" i="5"/>
  <c r="F559" i="5"/>
  <c r="G19" i="4"/>
  <c r="D102" i="5"/>
  <c r="E577" i="5"/>
  <c r="F37" i="4"/>
  <c r="D100" i="5"/>
  <c r="E575" i="5"/>
  <c r="F35" i="4"/>
  <c r="D98" i="5"/>
  <c r="E573" i="5"/>
  <c r="F33" i="4"/>
  <c r="D96" i="5"/>
  <c r="E571" i="5"/>
  <c r="F31" i="4"/>
  <c r="D94" i="5"/>
  <c r="E569" i="5"/>
  <c r="F29" i="4"/>
  <c r="D92" i="5"/>
  <c r="E567" i="5"/>
  <c r="F27" i="4"/>
  <c r="D90" i="5"/>
  <c r="E565" i="5"/>
  <c r="F25" i="4"/>
  <c r="D89" i="5"/>
  <c r="E564" i="5"/>
  <c r="F24" i="4"/>
  <c r="D87" i="5"/>
  <c r="E562" i="5"/>
  <c r="F22" i="4"/>
  <c r="D85" i="5"/>
  <c r="E560" i="5"/>
  <c r="F20" i="4"/>
  <c r="D83" i="5"/>
  <c r="E558" i="5"/>
  <c r="F18" i="4"/>
  <c r="AH13" i="7"/>
  <c r="AF13" i="7"/>
  <c r="N13" i="7"/>
  <c r="CG14" i="8"/>
  <c r="CG31" i="8"/>
  <c r="CE14" i="8"/>
  <c r="CE31" i="8"/>
  <c r="CC14" i="8"/>
  <c r="CC31" i="8"/>
  <c r="CA14" i="8"/>
  <c r="CA31" i="8"/>
  <c r="BY14" i="8"/>
  <c r="BY31" i="8"/>
  <c r="BW14" i="8"/>
  <c r="BW31" i="8"/>
  <c r="BU14" i="8"/>
  <c r="BS14" i="8"/>
  <c r="BS31" i="8"/>
  <c r="L577" i="5"/>
  <c r="M37" i="4"/>
  <c r="D466" i="5"/>
  <c r="L575" i="5"/>
  <c r="M35" i="4"/>
  <c r="D457" i="5"/>
  <c r="L566" i="5"/>
  <c r="M26" i="4"/>
  <c r="D455" i="5"/>
  <c r="L564" i="5"/>
  <c r="M24" i="4"/>
  <c r="D453" i="5"/>
  <c r="L562" i="5"/>
  <c r="M22" i="4"/>
  <c r="D451" i="5"/>
  <c r="L560" i="5"/>
  <c r="M20" i="4"/>
  <c r="D449" i="5"/>
  <c r="L558" i="5"/>
  <c r="M18" i="4"/>
  <c r="D415" i="5"/>
  <c r="K576" i="5"/>
  <c r="L36" i="4"/>
  <c r="D413" i="5"/>
  <c r="K574" i="5"/>
  <c r="L34" i="4"/>
  <c r="D411" i="5"/>
  <c r="K572" i="5"/>
  <c r="L32" i="4"/>
  <c r="D407" i="5"/>
  <c r="K568" i="5"/>
  <c r="L28" i="4"/>
  <c r="D405" i="5"/>
  <c r="K566" i="5"/>
  <c r="L26" i="4"/>
  <c r="D403" i="5"/>
  <c r="K564" i="5"/>
  <c r="L24" i="4"/>
  <c r="D401" i="5"/>
  <c r="K562" i="5"/>
  <c r="L22" i="4"/>
  <c r="D399" i="5"/>
  <c r="K560" i="5"/>
  <c r="L20" i="4"/>
  <c r="D397" i="5"/>
  <c r="K558" i="5"/>
  <c r="L18" i="4"/>
  <c r="D363" i="5"/>
  <c r="J576" i="5"/>
  <c r="K36" i="4"/>
  <c r="D361" i="5"/>
  <c r="J574" i="5"/>
  <c r="K34" i="4"/>
  <c r="D359" i="5"/>
  <c r="J572" i="5"/>
  <c r="K32" i="4"/>
  <c r="D356" i="5"/>
  <c r="J569" i="5"/>
  <c r="K29" i="4"/>
  <c r="D354" i="5"/>
  <c r="J567" i="5"/>
  <c r="K27" i="4"/>
  <c r="D352" i="5"/>
  <c r="J565" i="5"/>
  <c r="K25" i="4"/>
  <c r="D350" i="5"/>
  <c r="J563" i="5"/>
  <c r="K23" i="4"/>
  <c r="D348" i="5"/>
  <c r="J561" i="5"/>
  <c r="K21" i="4"/>
  <c r="D346" i="5"/>
  <c r="J559" i="5"/>
  <c r="K19" i="4"/>
  <c r="D311" i="5"/>
  <c r="I576" i="5"/>
  <c r="J36" i="4"/>
  <c r="D309" i="5"/>
  <c r="I574" i="5"/>
  <c r="J34" i="4"/>
  <c r="D307" i="5"/>
  <c r="I572" i="5"/>
  <c r="J32" i="4"/>
  <c r="D304" i="5"/>
  <c r="I569" i="5"/>
  <c r="J29" i="4"/>
  <c r="D302" i="5"/>
  <c r="I567" i="5"/>
  <c r="J27" i="4"/>
  <c r="D300" i="5"/>
  <c r="I565" i="5"/>
  <c r="J25" i="4"/>
  <c r="D298" i="5"/>
  <c r="I563" i="5"/>
  <c r="J23" i="4"/>
  <c r="D296" i="5"/>
  <c r="I561" i="5"/>
  <c r="J21" i="4"/>
  <c r="D294" i="5"/>
  <c r="I559" i="5"/>
  <c r="J19" i="4"/>
  <c r="D260" i="5"/>
  <c r="H577" i="5"/>
  <c r="I37" i="4"/>
  <c r="D258" i="5"/>
  <c r="H575" i="5"/>
  <c r="I35" i="4"/>
  <c r="D256" i="5"/>
  <c r="H573" i="5"/>
  <c r="I33" i="4"/>
  <c r="D254" i="5"/>
  <c r="H571" i="5"/>
  <c r="I31" i="4"/>
  <c r="D252" i="5"/>
  <c r="H569" i="5"/>
  <c r="I29" i="4"/>
  <c r="D250" i="5"/>
  <c r="H567" i="5"/>
  <c r="I27" i="4"/>
  <c r="D248" i="5"/>
  <c r="H565" i="5"/>
  <c r="I25" i="4"/>
  <c r="D246" i="5"/>
  <c r="H563" i="5"/>
  <c r="I23" i="4"/>
  <c r="D244" i="5"/>
  <c r="H561" i="5"/>
  <c r="I21" i="4"/>
  <c r="D242" i="5"/>
  <c r="H559" i="5"/>
  <c r="I19" i="4"/>
  <c r="D208" i="5"/>
  <c r="G577" i="5"/>
  <c r="H37" i="4"/>
  <c r="D206" i="5"/>
  <c r="G575" i="5"/>
  <c r="H35" i="4"/>
  <c r="D204" i="5"/>
  <c r="G573" i="5"/>
  <c r="H33" i="4"/>
  <c r="D202" i="5"/>
  <c r="G571" i="5"/>
  <c r="H31" i="4"/>
  <c r="D199" i="5"/>
  <c r="G568" i="5"/>
  <c r="H28" i="4"/>
  <c r="D197" i="5"/>
  <c r="G566" i="5"/>
  <c r="H26" i="4"/>
  <c r="D195" i="5"/>
  <c r="G564" i="5"/>
  <c r="H24" i="4"/>
  <c r="D193" i="5"/>
  <c r="G562" i="5"/>
  <c r="H22" i="4"/>
  <c r="D191" i="5"/>
  <c r="G560" i="5"/>
  <c r="H20" i="4"/>
  <c r="D189" i="5"/>
  <c r="G558" i="5"/>
  <c r="H18" i="4"/>
  <c r="D156" i="5"/>
  <c r="F577" i="5"/>
  <c r="G37" i="4"/>
  <c r="D154" i="5"/>
  <c r="F575" i="5"/>
  <c r="G35" i="4"/>
  <c r="D152" i="5"/>
  <c r="F573" i="5"/>
  <c r="G33" i="4"/>
  <c r="D150" i="5"/>
  <c r="F571" i="5"/>
  <c r="G31" i="4"/>
  <c r="D148" i="5"/>
  <c r="F569" i="5"/>
  <c r="G29" i="4"/>
  <c r="D146" i="5"/>
  <c r="F567" i="5"/>
  <c r="G27" i="4"/>
  <c r="D145" i="5"/>
  <c r="F566" i="5"/>
  <c r="G26" i="4"/>
  <c r="D143" i="5"/>
  <c r="F564" i="5"/>
  <c r="G24" i="4"/>
  <c r="D141" i="5"/>
  <c r="F562" i="5"/>
  <c r="G22" i="4"/>
  <c r="D139" i="5"/>
  <c r="F560" i="5"/>
  <c r="G20" i="4"/>
  <c r="D137" i="5"/>
  <c r="F558" i="5"/>
  <c r="G18" i="4"/>
  <c r="D101" i="5"/>
  <c r="E576" i="5"/>
  <c r="F36" i="4"/>
  <c r="D99" i="5"/>
  <c r="E574" i="5"/>
  <c r="F34" i="4"/>
  <c r="D97" i="5"/>
  <c r="E572" i="5"/>
  <c r="F32" i="4"/>
  <c r="D93" i="5"/>
  <c r="E568" i="5"/>
  <c r="F28" i="4"/>
  <c r="D91" i="5"/>
  <c r="E566" i="5"/>
  <c r="F26" i="4"/>
  <c r="D88" i="5"/>
  <c r="E563" i="5"/>
  <c r="F23" i="4"/>
  <c r="D86" i="5"/>
  <c r="E561" i="5"/>
  <c r="F21" i="4"/>
  <c r="D84" i="5"/>
  <c r="E559" i="5"/>
  <c r="F19" i="4"/>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M41" i="7"/>
  <c r="AM42" i="7"/>
  <c r="AM43" i="7"/>
  <c r="AM44" i="7"/>
  <c r="AM45" i="7"/>
  <c r="AM46" i="7"/>
  <c r="AM47" i="7"/>
  <c r="AM48" i="7"/>
  <c r="AM49" i="7"/>
  <c r="AM50" i="7"/>
  <c r="AM51" i="7"/>
  <c r="AM52" i="7"/>
  <c r="AM53" i="7"/>
  <c r="AM54" i="7"/>
  <c r="AM55" i="7"/>
  <c r="AM56" i="7"/>
  <c r="AM57" i="7"/>
  <c r="AM58" i="7"/>
  <c r="AM59" i="7"/>
  <c r="AM60" i="7"/>
  <c r="AM61" i="7"/>
  <c r="AM62" i="7"/>
  <c r="AM63" i="7"/>
  <c r="AM64" i="7"/>
  <c r="AM65" i="7"/>
  <c r="AM66" i="7"/>
  <c r="AM67" i="7"/>
  <c r="AM68" i="7"/>
  <c r="AM69" i="7"/>
  <c r="AM70" i="7"/>
  <c r="AM71" i="7"/>
  <c r="AM72" i="7"/>
  <c r="AM73" i="7"/>
  <c r="AM74" i="7"/>
  <c r="AM75" i="7"/>
  <c r="AM76" i="7"/>
  <c r="AM77" i="7"/>
  <c r="AM78" i="7"/>
  <c r="AM79" i="7"/>
  <c r="AM80" i="7"/>
  <c r="AM81" i="7"/>
  <c r="AM82" i="7"/>
  <c r="AM83" i="7"/>
  <c r="AM84" i="7"/>
  <c r="AM85" i="7"/>
  <c r="AM86" i="7"/>
  <c r="AM87" i="7"/>
  <c r="AM88" i="7"/>
  <c r="AM89" i="7"/>
  <c r="AM90" i="7"/>
  <c r="AM91" i="7"/>
  <c r="AM92" i="7"/>
  <c r="AM93" i="7"/>
  <c r="AM94" i="7"/>
  <c r="AM95" i="7"/>
  <c r="AM96" i="7"/>
  <c r="AM97" i="7"/>
  <c r="AM98" i="7"/>
  <c r="AM99" i="7"/>
  <c r="AM100" i="7"/>
  <c r="AM101" i="7"/>
  <c r="AM102" i="7"/>
  <c r="AM103" i="7"/>
  <c r="AM104" i="7"/>
  <c r="AM105" i="7"/>
  <c r="AM106" i="7"/>
  <c r="AM107" i="7"/>
  <c r="AM108" i="7"/>
  <c r="AM109" i="7"/>
  <c r="AM110" i="7"/>
  <c r="AM111" i="7"/>
  <c r="AM112" i="7"/>
  <c r="AM113" i="7"/>
  <c r="AM114" i="7"/>
  <c r="AM115" i="7"/>
  <c r="AM116" i="7"/>
  <c r="AM117" i="7"/>
  <c r="AM118" i="7"/>
  <c r="AM119" i="7"/>
  <c r="AM120" i="7"/>
  <c r="AM121" i="7"/>
  <c r="AM122" i="7"/>
  <c r="AM123" i="7"/>
  <c r="AM124" i="7"/>
  <c r="AM125" i="7"/>
  <c r="AM126" i="7"/>
  <c r="AM127" i="7"/>
  <c r="AM128" i="7"/>
  <c r="AM129" i="7"/>
  <c r="AM130" i="7"/>
  <c r="AM131" i="7"/>
  <c r="AM132" i="7"/>
  <c r="AP13" i="7"/>
  <c r="AQ13" i="7"/>
  <c r="AN14" i="7"/>
  <c r="X13" i="7"/>
  <c r="Y13" i="7"/>
  <c r="V14" i="7"/>
  <c r="F13" i="7"/>
  <c r="G13" i="7"/>
  <c r="D14" i="7"/>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AO23" i="8"/>
  <c r="AO24" i="8"/>
  <c r="AN25" i="8"/>
  <c r="AP25" i="8"/>
  <c r="AO26" i="8"/>
  <c r="AO27" i="8"/>
  <c r="AO28" i="8"/>
  <c r="AO29" i="8"/>
  <c r="AN30" i="8"/>
  <c r="AP30" i="8"/>
  <c r="AO31" i="8"/>
  <c r="AN32" i="8"/>
  <c r="AP32" i="8"/>
  <c r="AO33" i="8"/>
  <c r="AN34" i="8"/>
  <c r="AP34" i="8"/>
  <c r="AO35" i="8"/>
  <c r="AO36" i="8"/>
  <c r="AO37" i="8"/>
  <c r="AO38" i="8"/>
  <c r="AN23" i="8"/>
  <c r="AP23" i="8"/>
  <c r="AN24" i="8"/>
  <c r="AP24" i="8"/>
  <c r="AO25" i="8"/>
  <c r="AN26" i="8"/>
  <c r="AP26" i="8"/>
  <c r="AN27" i="8"/>
  <c r="AP27" i="8"/>
  <c r="AN28" i="8"/>
  <c r="AP28" i="8"/>
  <c r="AN29" i="8"/>
  <c r="AP29" i="8"/>
  <c r="AO30" i="8"/>
  <c r="AN31" i="8"/>
  <c r="AP31" i="8"/>
  <c r="AO32" i="8"/>
  <c r="AN33" i="8"/>
  <c r="AP33" i="8"/>
  <c r="AO34" i="8"/>
  <c r="AN35" i="8"/>
  <c r="AP35" i="8"/>
  <c r="AN36" i="8"/>
  <c r="AP36" i="8"/>
  <c r="AN37" i="8"/>
  <c r="AP37" i="8"/>
  <c r="AN38" i="8"/>
  <c r="AP38" i="8"/>
  <c r="AN39" i="8"/>
  <c r="AP39" i="8"/>
  <c r="AN40" i="8"/>
  <c r="AP40" i="8"/>
  <c r="AN41" i="8"/>
  <c r="AP41" i="8"/>
  <c r="AN42" i="8"/>
  <c r="AP42" i="8"/>
  <c r="AN43" i="8"/>
  <c r="AP43" i="8"/>
  <c r="Y11" i="8"/>
  <c r="Y12" i="8"/>
  <c r="Y13" i="8"/>
  <c r="X14" i="8"/>
  <c r="Z14" i="8"/>
  <c r="Y15" i="8"/>
  <c r="X16" i="8"/>
  <c r="Z16" i="8"/>
  <c r="Y17" i="8"/>
  <c r="X18" i="8"/>
  <c r="Z18" i="8"/>
  <c r="Y19" i="8"/>
  <c r="Y20" i="8"/>
  <c r="Y21" i="8"/>
  <c r="Y22" i="8"/>
  <c r="Y23" i="8"/>
  <c r="Y24" i="8"/>
  <c r="X25" i="8"/>
  <c r="Z25" i="8"/>
  <c r="Y26" i="8"/>
  <c r="Y27" i="8"/>
  <c r="Y28" i="8"/>
  <c r="Y29" i="8"/>
  <c r="X30" i="8"/>
  <c r="Z30" i="8"/>
  <c r="Y31" i="8"/>
  <c r="X32" i="8"/>
  <c r="Z32" i="8"/>
  <c r="Y33" i="8"/>
  <c r="X34" i="8"/>
  <c r="Z34" i="8"/>
  <c r="Y35" i="8"/>
  <c r="Y36" i="8"/>
  <c r="Y37" i="8"/>
  <c r="Y38" i="8"/>
  <c r="X11" i="8"/>
  <c r="Z11" i="8"/>
  <c r="AA11" i="8"/>
  <c r="X12" i="8"/>
  <c r="Z12" i="8"/>
  <c r="X13" i="8"/>
  <c r="Z13" i="8"/>
  <c r="Y14" i="8"/>
  <c r="X15" i="8"/>
  <c r="Z15" i="8"/>
  <c r="Y16" i="8"/>
  <c r="X17" i="8"/>
  <c r="Z17" i="8"/>
  <c r="Y18" i="8"/>
  <c r="X19" i="8"/>
  <c r="Z19" i="8"/>
  <c r="X20" i="8"/>
  <c r="Z20" i="8"/>
  <c r="X21" i="8"/>
  <c r="Z21" i="8"/>
  <c r="X22" i="8"/>
  <c r="Z22" i="8"/>
  <c r="X23" i="8"/>
  <c r="J108" i="2"/>
  <c r="Z23" i="8"/>
  <c r="X24" i="8"/>
  <c r="Z24" i="8"/>
  <c r="Y25" i="8"/>
  <c r="X26" i="8"/>
  <c r="Z26" i="8"/>
  <c r="X27" i="8"/>
  <c r="Z27" i="8"/>
  <c r="X28" i="8"/>
  <c r="Z28" i="8"/>
  <c r="X29" i="8"/>
  <c r="Z29" i="8"/>
  <c r="Y30" i="8"/>
  <c r="X31" i="8"/>
  <c r="Z31" i="8"/>
  <c r="Y32" i="8"/>
  <c r="X33" i="8"/>
  <c r="Z33" i="8"/>
  <c r="Y34" i="8"/>
  <c r="X35" i="8"/>
  <c r="Z35" i="8"/>
  <c r="X36" i="8"/>
  <c r="Z36" i="8"/>
  <c r="X37" i="8"/>
  <c r="Z37" i="8"/>
  <c r="X38" i="8"/>
  <c r="Z38" i="8"/>
  <c r="X39" i="8"/>
  <c r="Z39" i="8"/>
  <c r="X40" i="8"/>
  <c r="Z40" i="8"/>
  <c r="X41" i="8"/>
  <c r="Z41" i="8"/>
  <c r="X42" i="8"/>
  <c r="Z42" i="8"/>
  <c r="X43" i="8"/>
  <c r="Z43" i="8"/>
  <c r="P11" i="8"/>
  <c r="R11" i="8"/>
  <c r="S11" i="8"/>
  <c r="P12" i="8"/>
  <c r="P13" i="8"/>
  <c r="P14" i="8"/>
  <c r="P15" i="8"/>
  <c r="P16" i="8"/>
  <c r="P17" i="8"/>
  <c r="P18" i="8"/>
  <c r="P19" i="8"/>
  <c r="P20" i="8"/>
  <c r="P21" i="8"/>
  <c r="P22" i="8"/>
  <c r="P23" i="8"/>
  <c r="R12" i="8"/>
  <c r="R13" i="8"/>
  <c r="Q14" i="8"/>
  <c r="R15" i="8"/>
  <c r="Q16" i="8"/>
  <c r="R17" i="8"/>
  <c r="Q18" i="8"/>
  <c r="R19" i="8"/>
  <c r="R20" i="8"/>
  <c r="R21" i="8"/>
  <c r="R22" i="8"/>
  <c r="R23" i="8"/>
  <c r="R24" i="8"/>
  <c r="Q25" i="8"/>
  <c r="R26" i="8"/>
  <c r="R27" i="8"/>
  <c r="R28" i="8"/>
  <c r="R29" i="8"/>
  <c r="Q30" i="8"/>
  <c r="R31" i="8"/>
  <c r="Q32" i="8"/>
  <c r="R33" i="8"/>
  <c r="Q34" i="8"/>
  <c r="R35" i="8"/>
  <c r="R36" i="8"/>
  <c r="R37" i="8"/>
  <c r="R38" i="8"/>
  <c r="Q11" i="8"/>
  <c r="Q12" i="8"/>
  <c r="Q13" i="8"/>
  <c r="R14" i="8"/>
  <c r="Q15" i="8"/>
  <c r="R16" i="8"/>
  <c r="Q17" i="8"/>
  <c r="R18" i="8"/>
  <c r="Q19" i="8"/>
  <c r="Q20" i="8"/>
  <c r="Q21" i="8"/>
  <c r="Q22" i="8"/>
  <c r="Q23" i="8"/>
  <c r="Q24" i="8"/>
  <c r="R25" i="8"/>
  <c r="Q26" i="8"/>
  <c r="Q27" i="8"/>
  <c r="Q28" i="8"/>
  <c r="Q29" i="8"/>
  <c r="R30" i="8"/>
  <c r="Q31" i="8"/>
  <c r="R32" i="8"/>
  <c r="Q33" i="8"/>
  <c r="R34" i="8"/>
  <c r="Q35" i="8"/>
  <c r="Q36" i="8"/>
  <c r="Q37" i="8"/>
  <c r="Q38" i="8"/>
  <c r="Q39" i="8"/>
  <c r="Q40" i="8"/>
  <c r="Q41" i="8"/>
  <c r="Q42" i="8"/>
  <c r="Q43" i="8"/>
  <c r="I11" i="8"/>
  <c r="I12" i="8"/>
  <c r="I13" i="8"/>
  <c r="J14" i="8"/>
  <c r="I15" i="8"/>
  <c r="J16" i="8"/>
  <c r="I17" i="8"/>
  <c r="J18" i="8"/>
  <c r="I19" i="8"/>
  <c r="I20" i="8"/>
  <c r="I21" i="8"/>
  <c r="I22" i="8"/>
  <c r="I23" i="8"/>
  <c r="I24" i="8"/>
  <c r="J25" i="8"/>
  <c r="I26" i="8"/>
  <c r="I27" i="8"/>
  <c r="I28" i="8"/>
  <c r="I29" i="8"/>
  <c r="J30" i="8"/>
  <c r="I31" i="8"/>
  <c r="J32" i="8"/>
  <c r="I33" i="8"/>
  <c r="J34" i="8"/>
  <c r="I35" i="8"/>
  <c r="I36" i="8"/>
  <c r="I37" i="8"/>
  <c r="I38" i="8"/>
  <c r="H11" i="8"/>
  <c r="J11" i="8"/>
  <c r="K11" i="8"/>
  <c r="H12" i="8"/>
  <c r="J12" i="8"/>
  <c r="H13" i="8"/>
  <c r="H14" i="8"/>
  <c r="H15" i="8"/>
  <c r="H16" i="8"/>
  <c r="H17" i="8"/>
  <c r="H18" i="8"/>
  <c r="H19" i="8"/>
  <c r="H20" i="8"/>
  <c r="H21" i="8"/>
  <c r="H22" i="8"/>
  <c r="H23" i="8"/>
  <c r="F108" i="2"/>
  <c r="J13" i="8"/>
  <c r="I14" i="8"/>
  <c r="J15" i="8"/>
  <c r="I16" i="8"/>
  <c r="J17" i="8"/>
  <c r="I18" i="8"/>
  <c r="J19" i="8"/>
  <c r="J20" i="8"/>
  <c r="J21" i="8"/>
  <c r="J22" i="8"/>
  <c r="J23" i="8"/>
  <c r="J24" i="8"/>
  <c r="I25" i="8"/>
  <c r="J26" i="8"/>
  <c r="J27" i="8"/>
  <c r="J28" i="8"/>
  <c r="J29" i="8"/>
  <c r="I30" i="8"/>
  <c r="J31" i="8"/>
  <c r="I32" i="8"/>
  <c r="J33" i="8"/>
  <c r="I34" i="8"/>
  <c r="J35" i="8"/>
  <c r="J36" i="8"/>
  <c r="J37" i="8"/>
  <c r="J38" i="8"/>
  <c r="J39" i="8"/>
  <c r="J40" i="8"/>
  <c r="J41" i="8"/>
  <c r="J42" i="8"/>
  <c r="J43" i="8"/>
  <c r="AD15" i="7"/>
  <c r="L15" i="7"/>
  <c r="L16" i="7"/>
  <c r="L17" i="7"/>
  <c r="AE14" i="7"/>
  <c r="M14" i="7"/>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56" i="8"/>
  <c r="W57" i="8"/>
  <c r="W58" i="8"/>
  <c r="W59" i="8"/>
  <c r="W60" i="8"/>
  <c r="W61" i="8"/>
  <c r="W62" i="8"/>
  <c r="W63" i="8"/>
  <c r="W64" i="8"/>
  <c r="W65" i="8"/>
  <c r="W66" i="8"/>
  <c r="W67" i="8"/>
  <c r="W68" i="8"/>
  <c r="W69" i="8"/>
  <c r="W70" i="8"/>
  <c r="W71" i="8"/>
  <c r="W72" i="8"/>
  <c r="W73" i="8"/>
  <c r="W74" i="8"/>
  <c r="W75" i="8"/>
  <c r="W76" i="8"/>
  <c r="W77" i="8"/>
  <c r="W78" i="8"/>
  <c r="W79" i="8"/>
  <c r="W80" i="8"/>
  <c r="W81" i="8"/>
  <c r="W82" i="8"/>
  <c r="W83" i="8"/>
  <c r="W84" i="8"/>
  <c r="W85" i="8"/>
  <c r="W86" i="8"/>
  <c r="W87" i="8"/>
  <c r="W88" i="8"/>
  <c r="W89" i="8"/>
  <c r="W90" i="8"/>
  <c r="W91" i="8"/>
  <c r="W92" i="8"/>
  <c r="W93" i="8"/>
  <c r="W94" i="8"/>
  <c r="W95" i="8"/>
  <c r="W96" i="8"/>
  <c r="W97" i="8"/>
  <c r="W98" i="8"/>
  <c r="W99" i="8"/>
  <c r="W100" i="8"/>
  <c r="W101" i="8"/>
  <c r="W102" i="8"/>
  <c r="W103" i="8"/>
  <c r="W104" i="8"/>
  <c r="W105" i="8"/>
  <c r="W106" i="8"/>
  <c r="W107" i="8"/>
  <c r="W108" i="8"/>
  <c r="W109" i="8"/>
  <c r="W110" i="8"/>
  <c r="W111" i="8"/>
  <c r="W112" i="8"/>
  <c r="W113" i="8"/>
  <c r="W114" i="8"/>
  <c r="W115" i="8"/>
  <c r="W116" i="8"/>
  <c r="W117" i="8"/>
  <c r="W118" i="8"/>
  <c r="W119" i="8"/>
  <c r="W120" i="8"/>
  <c r="W121" i="8"/>
  <c r="W122" i="8"/>
  <c r="W123" i="8"/>
  <c r="W124" i="8"/>
  <c r="W125" i="8"/>
  <c r="W126" i="8"/>
  <c r="W127" i="8"/>
  <c r="W128" i="8"/>
  <c r="W129" i="8"/>
  <c r="W130" i="8"/>
  <c r="AM22" i="8"/>
  <c r="AM23" i="8"/>
  <c r="AM24" i="8"/>
  <c r="AM25" i="8"/>
  <c r="AM26" i="8"/>
  <c r="AM27" i="8"/>
  <c r="AM28" i="8"/>
  <c r="AM29" i="8"/>
  <c r="AM30" i="8"/>
  <c r="AM31" i="8"/>
  <c r="AM32" i="8"/>
  <c r="AM33" i="8"/>
  <c r="AM34" i="8"/>
  <c r="AM35" i="8"/>
  <c r="AM36" i="8"/>
  <c r="AM37" i="8"/>
  <c r="AM38" i="8"/>
  <c r="AM39" i="8"/>
  <c r="AM40" i="8"/>
  <c r="AM41" i="8"/>
  <c r="AM42" i="8"/>
  <c r="AM43" i="8"/>
  <c r="AM44" i="8"/>
  <c r="AM45" i="8"/>
  <c r="AM46" i="8"/>
  <c r="AM47" i="8"/>
  <c r="AM48" i="8"/>
  <c r="AM49" i="8"/>
  <c r="AM50" i="8"/>
  <c r="AM51" i="8"/>
  <c r="AM52" i="8"/>
  <c r="AM53" i="8"/>
  <c r="AM54" i="8"/>
  <c r="AM55" i="8"/>
  <c r="AM56" i="8"/>
  <c r="AM57" i="8"/>
  <c r="AM58" i="8"/>
  <c r="AM59" i="8"/>
  <c r="AM60" i="8"/>
  <c r="AM61" i="8"/>
  <c r="AM62" i="8"/>
  <c r="AM63" i="8"/>
  <c r="AM64" i="8"/>
  <c r="AM65" i="8"/>
  <c r="AM66" i="8"/>
  <c r="AM67" i="8"/>
  <c r="AM68" i="8"/>
  <c r="AM69" i="8"/>
  <c r="AM70" i="8"/>
  <c r="AM71" i="8"/>
  <c r="AM72" i="8"/>
  <c r="AM73" i="8"/>
  <c r="AM74" i="8"/>
  <c r="AM75" i="8"/>
  <c r="AM76" i="8"/>
  <c r="AM77" i="8"/>
  <c r="AM78" i="8"/>
  <c r="AM79" i="8"/>
  <c r="AM80" i="8"/>
  <c r="AM81" i="8"/>
  <c r="AM82" i="8"/>
  <c r="AM83" i="8"/>
  <c r="AM84" i="8"/>
  <c r="AM85" i="8"/>
  <c r="AM86" i="8"/>
  <c r="AM87" i="8"/>
  <c r="AM88" i="8"/>
  <c r="AM89" i="8"/>
  <c r="AM90" i="8"/>
  <c r="AM91" i="8"/>
  <c r="AM92" i="8"/>
  <c r="AM93" i="8"/>
  <c r="AM94" i="8"/>
  <c r="AM95" i="8"/>
  <c r="AM96"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F32" i="2"/>
  <c r="F34" i="2"/>
  <c r="I107" i="5"/>
  <c r="G107" i="5"/>
  <c r="E107" i="5"/>
  <c r="O48" i="5"/>
  <c r="M48" i="5"/>
  <c r="K48" i="5"/>
  <c r="I48" i="5"/>
  <c r="G48" i="5"/>
  <c r="E48" i="5"/>
  <c r="A2" i="11"/>
  <c r="J107" i="5"/>
  <c r="H107" i="5"/>
  <c r="F107" i="5"/>
  <c r="P48" i="5"/>
  <c r="N48" i="5"/>
  <c r="L48" i="5"/>
  <c r="J48" i="5"/>
  <c r="H48" i="5"/>
  <c r="F48" i="5"/>
  <c r="H496" i="5"/>
  <c r="N496" i="5"/>
  <c r="J496" i="5"/>
  <c r="F496" i="5"/>
  <c r="M444" i="5"/>
  <c r="I444" i="5"/>
  <c r="E444" i="5"/>
  <c r="N392" i="5"/>
  <c r="J392" i="5"/>
  <c r="F392" i="5"/>
  <c r="P340" i="5"/>
  <c r="L340" i="5"/>
  <c r="H340" i="5"/>
  <c r="P288" i="5"/>
  <c r="L288" i="5"/>
  <c r="H288" i="5"/>
  <c r="N236" i="5"/>
  <c r="J236" i="5"/>
  <c r="F236" i="5"/>
  <c r="M184" i="5"/>
  <c r="I184" i="5"/>
  <c r="F73" i="5"/>
  <c r="H73" i="5"/>
  <c r="J73" i="5"/>
  <c r="L73" i="5"/>
  <c r="N73" i="5"/>
  <c r="P73" i="5"/>
  <c r="F132" i="5"/>
  <c r="H132" i="5"/>
  <c r="J132" i="5"/>
  <c r="L132" i="5"/>
  <c r="N132" i="5"/>
  <c r="P132" i="5"/>
  <c r="F184" i="5"/>
  <c r="H184" i="5"/>
  <c r="J184" i="5"/>
  <c r="L184" i="5"/>
  <c r="N184" i="5"/>
  <c r="P184" i="5"/>
  <c r="E236" i="5"/>
  <c r="G236" i="5"/>
  <c r="I236" i="5"/>
  <c r="K236" i="5"/>
  <c r="M236" i="5"/>
  <c r="O236" i="5"/>
  <c r="E288" i="5"/>
  <c r="G288" i="5"/>
  <c r="I288" i="5"/>
  <c r="K288" i="5"/>
  <c r="M288" i="5"/>
  <c r="O288" i="5"/>
  <c r="E340" i="5"/>
  <c r="G340" i="5"/>
  <c r="I340" i="5"/>
  <c r="K340" i="5"/>
  <c r="M340" i="5"/>
  <c r="O340" i="5"/>
  <c r="E392" i="5"/>
  <c r="G392" i="5"/>
  <c r="I392" i="5"/>
  <c r="K392" i="5"/>
  <c r="M392" i="5"/>
  <c r="O392" i="5"/>
  <c r="F444" i="5"/>
  <c r="H444" i="5"/>
  <c r="J444" i="5"/>
  <c r="L444" i="5"/>
  <c r="N444" i="5"/>
  <c r="P444" i="5"/>
  <c r="E496" i="5"/>
  <c r="G496" i="5"/>
  <c r="I496" i="5"/>
  <c r="K496" i="5"/>
  <c r="M496" i="5"/>
  <c r="O496" i="5"/>
  <c r="E132" i="5"/>
  <c r="K132" i="5"/>
  <c r="E73" i="5"/>
  <c r="G73" i="5"/>
  <c r="I73" i="5"/>
  <c r="K73" i="5"/>
  <c r="M73" i="5"/>
  <c r="O73" i="5"/>
  <c r="G132" i="5"/>
  <c r="I132" i="5"/>
  <c r="M132" i="5"/>
  <c r="P496" i="5"/>
  <c r="L496" i="5"/>
  <c r="O444" i="5"/>
  <c r="K444" i="5"/>
  <c r="G444" i="5"/>
  <c r="P392" i="5"/>
  <c r="L392" i="5"/>
  <c r="H392" i="5"/>
  <c r="N340" i="5"/>
  <c r="J340" i="5"/>
  <c r="F340" i="5"/>
  <c r="N288" i="5"/>
  <c r="J288" i="5"/>
  <c r="F288" i="5"/>
  <c r="P236" i="5"/>
  <c r="L236" i="5"/>
  <c r="H236" i="5"/>
  <c r="O184" i="5"/>
  <c r="K184" i="5"/>
  <c r="G184" i="5"/>
  <c r="O132" i="5"/>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O14" i="7"/>
  <c r="N14" i="7"/>
  <c r="P14" i="7"/>
  <c r="M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D72" i="7"/>
  <c r="AD73" i="7"/>
  <c r="AD74" i="7"/>
  <c r="AD75" i="7"/>
  <c r="AD76" i="7"/>
  <c r="AD77" i="7"/>
  <c r="AD78" i="7"/>
  <c r="AD79" i="7"/>
  <c r="AD80" i="7"/>
  <c r="AD81" i="7"/>
  <c r="AD82" i="7"/>
  <c r="AD83" i="7"/>
  <c r="AD84" i="7"/>
  <c r="AD85" i="7"/>
  <c r="AD86" i="7"/>
  <c r="AD87" i="7"/>
  <c r="AD88" i="7"/>
  <c r="AD89" i="7"/>
  <c r="AD90" i="7"/>
  <c r="AD91" i="7"/>
  <c r="AD92" i="7"/>
  <c r="AD93" i="7"/>
  <c r="AD94" i="7"/>
  <c r="AD95" i="7"/>
  <c r="AD96" i="7"/>
  <c r="AD97" i="7"/>
  <c r="AD98" i="7"/>
  <c r="AD99" i="7"/>
  <c r="AD100" i="7"/>
  <c r="AD101" i="7"/>
  <c r="AD102" i="7"/>
  <c r="AD103" i="7"/>
  <c r="AD104" i="7"/>
  <c r="AD105" i="7"/>
  <c r="AD106" i="7"/>
  <c r="AD107" i="7"/>
  <c r="AD108" i="7"/>
  <c r="AD109" i="7"/>
  <c r="AD110" i="7"/>
  <c r="AD111" i="7"/>
  <c r="AD112" i="7"/>
  <c r="AD113" i="7"/>
  <c r="AD114" i="7"/>
  <c r="AD115" i="7"/>
  <c r="AD116" i="7"/>
  <c r="AD117" i="7"/>
  <c r="AD118" i="7"/>
  <c r="AD119" i="7"/>
  <c r="AD120" i="7"/>
  <c r="AD121" i="7"/>
  <c r="AD122" i="7"/>
  <c r="AD123" i="7"/>
  <c r="AD124" i="7"/>
  <c r="AD125" i="7"/>
  <c r="AD126" i="7"/>
  <c r="AD127" i="7"/>
  <c r="AD128" i="7"/>
  <c r="AD129" i="7"/>
  <c r="AD130" i="7"/>
  <c r="AD131" i="7"/>
  <c r="AD132" i="7"/>
  <c r="E14" i="7"/>
  <c r="G14" i="7"/>
  <c r="D15" i="7"/>
  <c r="F14" i="7"/>
  <c r="AO14" i="7"/>
  <c r="AQ14" i="7"/>
  <c r="AN15" i="7"/>
  <c r="AP14" i="7"/>
  <c r="AA12" i="8"/>
  <c r="AA13"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39" i="8"/>
  <c r="AA40" i="8"/>
  <c r="AA41" i="8"/>
  <c r="AA42" i="8"/>
  <c r="AA43" i="8"/>
  <c r="AA44" i="8"/>
  <c r="AA45" i="8"/>
  <c r="AG14" i="7"/>
  <c r="AF14" i="7"/>
  <c r="AH14" i="7"/>
  <c r="AE15"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W14" i="7"/>
  <c r="Y14" i="7"/>
  <c r="V15" i="7"/>
  <c r="X14" i="7"/>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H47" i="4"/>
  <c r="N47" i="4"/>
  <c r="F2" i="11"/>
  <c r="A4" i="11"/>
  <c r="D48" i="5"/>
  <c r="D582" i="5"/>
  <c r="D107" i="5"/>
  <c r="E582" i="5"/>
  <c r="D184" i="5"/>
  <c r="G549" i="5"/>
  <c r="H13" i="4"/>
  <c r="D73" i="5"/>
  <c r="E549" i="5"/>
  <c r="D288" i="5"/>
  <c r="I549" i="5"/>
  <c r="J13" i="4"/>
  <c r="D444" i="5"/>
  <c r="L549" i="5"/>
  <c r="M13" i="4"/>
  <c r="D132" i="5"/>
  <c r="F549" i="5"/>
  <c r="G13" i="4"/>
  <c r="D496" i="5"/>
  <c r="M549" i="5"/>
  <c r="N13" i="4"/>
  <c r="O13" i="4"/>
  <c r="D392" i="5"/>
  <c r="K549" i="5"/>
  <c r="L13" i="4"/>
  <c r="D340" i="5"/>
  <c r="J549" i="5"/>
  <c r="K13" i="4"/>
  <c r="D236" i="5"/>
  <c r="H549" i="5"/>
  <c r="I13" i="4"/>
  <c r="N15" i="7"/>
  <c r="P15" i="7"/>
  <c r="M16" i="7"/>
  <c r="O15" i="7"/>
  <c r="D4" i="11"/>
  <c r="AP15" i="7"/>
  <c r="AO15" i="7"/>
  <c r="AQ15" i="7"/>
  <c r="AN16" i="7"/>
  <c r="F15" i="7"/>
  <c r="E15" i="7"/>
  <c r="G15" i="7"/>
  <c r="D16" i="7"/>
  <c r="A5" i="11"/>
  <c r="E16" i="7"/>
  <c r="G16" i="7"/>
  <c r="D17" i="7"/>
  <c r="F16" i="7"/>
  <c r="AN17" i="7"/>
  <c r="F13" i="4"/>
  <c r="AP17" i="7"/>
  <c r="AN18" i="7"/>
  <c r="D18" i="7"/>
  <c r="AO18" i="7"/>
  <c r="AN19" i="7"/>
  <c r="J7" i="10"/>
  <c r="C8" i="10"/>
  <c r="E9" i="5"/>
  <c r="BF13" i="7"/>
  <c r="AV13" i="7"/>
  <c r="AV14" i="7"/>
  <c r="AN6" i="7"/>
  <c r="AE6" i="7"/>
  <c r="V6" i="7"/>
  <c r="M6" i="7"/>
  <c r="D6" i="7"/>
  <c r="BE11" i="8"/>
  <c r="AU11" i="8"/>
  <c r="AX11" i="8"/>
  <c r="AN5" i="8"/>
  <c r="AF5" i="8"/>
  <c r="X5" i="8"/>
  <c r="P5" i="8"/>
  <c r="H5" i="8"/>
  <c r="D12" i="9"/>
  <c r="D11" i="9"/>
  <c r="K3" i="10"/>
  <c r="I3" i="10"/>
  <c r="E14" i="5"/>
  <c r="H11" i="9"/>
  <c r="D14" i="9"/>
  <c r="AW11" i="8"/>
  <c r="AV11" i="8"/>
  <c r="BF11" i="8"/>
  <c r="BP11" i="8"/>
  <c r="F9" i="5"/>
  <c r="E15" i="5"/>
  <c r="E24" i="5"/>
  <c r="E27" i="5"/>
  <c r="E31" i="5"/>
  <c r="E32" i="5"/>
  <c r="E35" i="5"/>
  <c r="E36" i="5"/>
  <c r="E40" i="5"/>
  <c r="E41" i="5"/>
  <c r="E42" i="5"/>
  <c r="E43" i="5"/>
  <c r="E68" i="5"/>
  <c r="E11" i="6"/>
  <c r="CB11" i="8"/>
  <c r="CB21" i="8"/>
  <c r="E74" i="5"/>
  <c r="E95" i="5"/>
  <c r="E127" i="5"/>
  <c r="F68" i="5"/>
  <c r="E37" i="6"/>
  <c r="B11" i="12"/>
  <c r="BQ11" i="8"/>
  <c r="BQ19" i="8"/>
  <c r="F15" i="5"/>
  <c r="F24" i="5"/>
  <c r="F27" i="5"/>
  <c r="F31" i="5"/>
  <c r="F32" i="5"/>
  <c r="F35" i="5"/>
  <c r="F36" i="5"/>
  <c r="F40" i="5"/>
  <c r="F41" i="5"/>
  <c r="F42" i="5"/>
  <c r="F43" i="5"/>
  <c r="F11" i="6"/>
  <c r="G9" i="5"/>
  <c r="F14" i="5"/>
  <c r="G15" i="5"/>
  <c r="BQ20" i="8"/>
  <c r="BQ21" i="8"/>
  <c r="BQ22" i="8"/>
  <c r="G68" i="5"/>
  <c r="F37" i="6"/>
  <c r="CC11" i="8"/>
  <c r="F74" i="5"/>
  <c r="F95" i="5"/>
  <c r="E70" i="6"/>
  <c r="B12" i="12"/>
  <c r="CB19" i="8"/>
  <c r="CB20" i="8"/>
  <c r="CB24" i="8"/>
  <c r="CB22" i="8"/>
  <c r="CC19" i="8"/>
  <c r="CC21" i="8"/>
  <c r="CC20" i="8"/>
  <c r="CC22" i="8"/>
  <c r="CC24" i="8"/>
  <c r="G74" i="5"/>
  <c r="BQ24" i="8"/>
  <c r="N25" i="5"/>
  <c r="N26" i="5"/>
  <c r="N28" i="5"/>
  <c r="N29" i="5"/>
  <c r="N30" i="5"/>
  <c r="N33" i="5"/>
  <c r="N34" i="5"/>
  <c r="N37" i="5"/>
  <c r="N38" i="5"/>
  <c r="N39" i="5"/>
  <c r="G3" i="10"/>
  <c r="K7" i="10"/>
  <c r="O25" i="5"/>
  <c r="O26" i="5"/>
  <c r="O28" i="5"/>
  <c r="O29" i="5"/>
  <c r="O30" i="5"/>
  <c r="O33" i="5"/>
  <c r="O34" i="5"/>
  <c r="O37" i="5"/>
  <c r="O38" i="5"/>
  <c r="O39" i="5"/>
  <c r="G2" i="10"/>
  <c r="P25" i="5"/>
  <c r="P26" i="5"/>
  <c r="P28" i="5"/>
  <c r="P29" i="5"/>
  <c r="P30" i="5"/>
  <c r="P33" i="5"/>
  <c r="P34" i="5"/>
  <c r="P37" i="5"/>
  <c r="P38" i="5"/>
  <c r="P39" i="5"/>
  <c r="E25" i="5"/>
  <c r="E26" i="5"/>
  <c r="E28" i="5"/>
  <c r="E29" i="5"/>
  <c r="E30" i="5"/>
  <c r="E33" i="5"/>
  <c r="E34" i="5"/>
  <c r="E37" i="5"/>
  <c r="E38" i="5"/>
  <c r="E39" i="5"/>
  <c r="F25" i="5"/>
  <c r="F26" i="5"/>
  <c r="F28" i="5"/>
  <c r="F29" i="5"/>
  <c r="F30" i="5"/>
  <c r="F33" i="5"/>
  <c r="F34" i="5"/>
  <c r="F37" i="5"/>
  <c r="F38" i="5"/>
  <c r="D38" i="5" s="1"/>
  <c r="D572" i="5" s="1"/>
  <c r="F39" i="5"/>
  <c r="G25" i="5"/>
  <c r="G26" i="5"/>
  <c r="G28" i="5"/>
  <c r="G29" i="5"/>
  <c r="G30" i="5"/>
  <c r="G33" i="5"/>
  <c r="G34" i="5"/>
  <c r="G37" i="5"/>
  <c r="G38" i="5"/>
  <c r="G39" i="5"/>
  <c r="H25" i="5"/>
  <c r="H26" i="5"/>
  <c r="H28" i="5"/>
  <c r="H29" i="5"/>
  <c r="H30" i="5"/>
  <c r="H33" i="5"/>
  <c r="H34" i="5"/>
  <c r="H37" i="5"/>
  <c r="H38" i="5"/>
  <c r="H39" i="5"/>
  <c r="I25" i="5"/>
  <c r="I26" i="5"/>
  <c r="I28" i="5"/>
  <c r="I29" i="5"/>
  <c r="I30" i="5"/>
  <c r="I33" i="5"/>
  <c r="I34" i="5"/>
  <c r="I37" i="5"/>
  <c r="I38" i="5"/>
  <c r="I39" i="5"/>
  <c r="J25" i="5"/>
  <c r="J26" i="5"/>
  <c r="J28" i="5"/>
  <c r="J29" i="5"/>
  <c r="J30" i="5"/>
  <c r="J33" i="5"/>
  <c r="J34" i="5"/>
  <c r="J37" i="5"/>
  <c r="J38" i="5"/>
  <c r="J39" i="5"/>
  <c r="L28" i="5"/>
  <c r="L34" i="5"/>
  <c r="M28" i="5"/>
  <c r="D28" i="5" s="1"/>
  <c r="D562" i="5" s="1"/>
  <c r="M34" i="5"/>
  <c r="K29" i="5"/>
  <c r="K37" i="5"/>
  <c r="L29" i="5"/>
  <c r="L37" i="5"/>
  <c r="M29" i="5"/>
  <c r="M37" i="5"/>
  <c r="K25" i="5"/>
  <c r="K30" i="5"/>
  <c r="K38" i="5"/>
  <c r="L25" i="5"/>
  <c r="L30" i="5"/>
  <c r="L38" i="5"/>
  <c r="M25" i="5"/>
  <c r="M30" i="5"/>
  <c r="M38" i="5"/>
  <c r="K26" i="5"/>
  <c r="K33" i="5"/>
  <c r="K39" i="5"/>
  <c r="L26" i="5"/>
  <c r="L33" i="5"/>
  <c r="L39" i="5"/>
  <c r="K34" i="5"/>
  <c r="D34" i="5" s="1"/>
  <c r="D568" i="5" s="1"/>
  <c r="M39" i="5"/>
  <c r="M26" i="5"/>
  <c r="K28" i="5"/>
  <c r="M33" i="5"/>
  <c r="F39" i="3"/>
  <c r="D512" i="5"/>
  <c r="M569" i="5"/>
  <c r="N29" i="4"/>
  <c r="O29" i="4"/>
  <c r="D510" i="5"/>
  <c r="M567" i="5"/>
  <c r="N27" i="4"/>
  <c r="O27" i="4"/>
  <c r="D509" i="5"/>
  <c r="M566" i="5"/>
  <c r="N26" i="4"/>
  <c r="O26" i="4"/>
  <c r="D507" i="5"/>
  <c r="M564" i="5"/>
  <c r="N24" i="4"/>
  <c r="O24" i="4"/>
  <c r="D506" i="5"/>
  <c r="M563" i="5"/>
  <c r="N23" i="4"/>
  <c r="O23" i="4"/>
  <c r="D504" i="5"/>
  <c r="M561" i="5"/>
  <c r="N21" i="4"/>
  <c r="O21" i="4"/>
  <c r="D503" i="5"/>
  <c r="M560" i="5"/>
  <c r="N20" i="4"/>
  <c r="O20" i="4"/>
  <c r="D502" i="5"/>
  <c r="M559" i="5"/>
  <c r="N19" i="4"/>
  <c r="O19" i="4"/>
  <c r="D501" i="5"/>
  <c r="M558" i="5"/>
  <c r="M19" i="4"/>
  <c r="AM97" i="8"/>
  <c r="AM98" i="8"/>
  <c r="AM99" i="8"/>
  <c r="AM100" i="8"/>
  <c r="AM101" i="8"/>
  <c r="AM102" i="8"/>
  <c r="AM103" i="8"/>
  <c r="AM104" i="8"/>
  <c r="AM105" i="8"/>
  <c r="AM106" i="8"/>
  <c r="AM107" i="8"/>
  <c r="AM108" i="8"/>
  <c r="AM109" i="8"/>
  <c r="AM110" i="8"/>
  <c r="AM111" i="8"/>
  <c r="AM112" i="8"/>
  <c r="AM113" i="8"/>
  <c r="AM114" i="8"/>
  <c r="AM115" i="8"/>
  <c r="AM116" i="8"/>
  <c r="AM117" i="8"/>
  <c r="AM118" i="8"/>
  <c r="AM119" i="8"/>
  <c r="AM120" i="8"/>
  <c r="AM121" i="8"/>
  <c r="AM122" i="8"/>
  <c r="AM123" i="8"/>
  <c r="AM124" i="8"/>
  <c r="AM125" i="8"/>
  <c r="AM126" i="8"/>
  <c r="AM127" i="8"/>
  <c r="AM128" i="8"/>
  <c r="AM129" i="8"/>
  <c r="AM130" i="8"/>
  <c r="G31" i="5"/>
  <c r="G35" i="5"/>
  <c r="G36" i="5"/>
  <c r="G24" i="5"/>
  <c r="G11" i="6"/>
  <c r="G40" i="5"/>
  <c r="G42" i="5"/>
  <c r="H9" i="5"/>
  <c r="G41" i="5"/>
  <c r="BR11" i="8"/>
  <c r="G27" i="5"/>
  <c r="G32" i="5"/>
  <c r="G43" i="5"/>
  <c r="BF14" i="7"/>
  <c r="CD11" i="8"/>
  <c r="G95" i="5"/>
  <c r="H68" i="5"/>
  <c r="G37" i="6"/>
  <c r="BP19" i="8"/>
  <c r="BP20" i="8"/>
  <c r="BP21" i="8"/>
  <c r="BP22" i="8"/>
  <c r="AV15" i="7"/>
  <c r="F127" i="5"/>
  <c r="E133" i="5"/>
  <c r="E149" i="5"/>
  <c r="E179" i="5"/>
  <c r="C9" i="10"/>
  <c r="J8" i="10"/>
  <c r="K8" i="10"/>
  <c r="K9" i="12"/>
  <c r="B10" i="12"/>
  <c r="AU12" i="8"/>
  <c r="BE12" i="8"/>
  <c r="BG11" i="8"/>
  <c r="BH11" i="8"/>
  <c r="H108" i="2"/>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G14" i="5"/>
  <c r="H12" i="9"/>
  <c r="H14" i="5"/>
  <c r="AN20" i="7"/>
  <c r="AP19" i="7"/>
  <c r="AO19" i="7"/>
  <c r="AQ19" i="7"/>
  <c r="D5" i="11"/>
  <c r="A6" i="11"/>
  <c r="E18" i="7"/>
  <c r="G18" i="7"/>
  <c r="F18" i="7"/>
  <c r="D19" i="7"/>
  <c r="AH15" i="7"/>
  <c r="AE16" i="7"/>
  <c r="AG15" i="7"/>
  <c r="AF15" i="7"/>
  <c r="AP18" i="7"/>
  <c r="AQ18" i="7"/>
  <c r="O16" i="7"/>
  <c r="N16" i="7"/>
  <c r="P16" i="7"/>
  <c r="M17" i="7"/>
  <c r="Y15" i="7"/>
  <c r="V16" i="7"/>
  <c r="X15" i="7"/>
  <c r="W15" i="7"/>
  <c r="E47" i="4"/>
  <c r="I47" i="4"/>
  <c r="G47" i="4"/>
  <c r="K47" i="4"/>
  <c r="F47" i="4"/>
  <c r="L47" i="4"/>
  <c r="J47" i="4"/>
  <c r="AO17" i="7"/>
  <c r="AQ17" i="7"/>
  <c r="AO16" i="7"/>
  <c r="AQ16" i="7"/>
  <c r="AP16" i="7"/>
  <c r="F17" i="7"/>
  <c r="E17" i="7"/>
  <c r="G17" i="7"/>
  <c r="M47" i="4"/>
  <c r="D511" i="5"/>
  <c r="M568" i="5"/>
  <c r="N28" i="4"/>
  <c r="O28" i="4"/>
  <c r="D505" i="5"/>
  <c r="M562" i="5"/>
  <c r="N22" i="4"/>
  <c r="O22" i="4"/>
  <c r="P13" i="7"/>
  <c r="O13" i="7"/>
  <c r="C14" i="7"/>
  <c r="D520" i="5"/>
  <c r="M577" i="5"/>
  <c r="N37" i="4"/>
  <c r="O37" i="4"/>
  <c r="D508" i="5"/>
  <c r="M565" i="5"/>
  <c r="N25" i="4"/>
  <c r="O25" i="4"/>
  <c r="CD14" i="8"/>
  <c r="J51" i="8"/>
  <c r="I52" i="8"/>
  <c r="AP52" i="8"/>
  <c r="AO53" i="8"/>
  <c r="AN54" i="8"/>
  <c r="I39" i="8"/>
  <c r="BZ14" i="8"/>
  <c r="I41" i="8"/>
  <c r="BQ14" i="8"/>
  <c r="AF7" i="8"/>
  <c r="AI8" i="8"/>
  <c r="AE12" i="8"/>
  <c r="BZ5" i="8"/>
  <c r="AA7" i="8"/>
  <c r="H10" i="7"/>
  <c r="N75" i="2"/>
  <c r="Y39" i="8"/>
  <c r="Y41" i="8"/>
  <c r="Y43" i="8"/>
  <c r="Z46" i="8"/>
  <c r="AA46" i="8"/>
  <c r="AA47" i="8"/>
  <c r="AA48" i="8"/>
  <c r="AA49" i="8"/>
  <c r="AA50" i="8"/>
  <c r="AA51" i="8"/>
  <c r="AA52" i="8"/>
  <c r="AA53" i="8"/>
  <c r="AA54" i="8"/>
  <c r="AA55" i="8"/>
  <c r="AA56" i="8"/>
  <c r="AA57" i="8"/>
  <c r="AA58" i="8"/>
  <c r="AA59" i="8"/>
  <c r="AA60" i="8"/>
  <c r="AA61" i="8"/>
  <c r="AA62" i="8"/>
  <c r="AA63" i="8"/>
  <c r="AA64" i="8"/>
  <c r="AA65" i="8"/>
  <c r="AA66" i="8"/>
  <c r="AA67" i="8"/>
  <c r="AA68" i="8"/>
  <c r="AA69" i="8"/>
  <c r="AA70" i="8"/>
  <c r="AA71" i="8"/>
  <c r="AA72" i="8"/>
  <c r="AA73" i="8"/>
  <c r="AA74" i="8"/>
  <c r="AA75" i="8"/>
  <c r="AA76" i="8"/>
  <c r="AA77" i="8"/>
  <c r="AA78" i="8"/>
  <c r="AA79" i="8"/>
  <c r="AA80" i="8"/>
  <c r="AA81" i="8"/>
  <c r="AA82" i="8"/>
  <c r="AA83" i="8"/>
  <c r="AA84" i="8"/>
  <c r="AA85" i="8"/>
  <c r="AA86" i="8"/>
  <c r="AA87" i="8"/>
  <c r="AA88" i="8"/>
  <c r="AA89" i="8"/>
  <c r="AA90" i="8"/>
  <c r="AA91" i="8"/>
  <c r="AA92" i="8"/>
  <c r="AA93" i="8"/>
  <c r="AA94" i="8"/>
  <c r="AA95" i="8"/>
  <c r="AA96" i="8"/>
  <c r="AA97" i="8"/>
  <c r="AA98" i="8"/>
  <c r="AA99" i="8"/>
  <c r="AA100" i="8"/>
  <c r="AA101" i="8"/>
  <c r="AA102" i="8"/>
  <c r="AA103" i="8"/>
  <c r="AA104" i="8"/>
  <c r="AA105" i="8"/>
  <c r="AA106" i="8"/>
  <c r="AA107" i="8"/>
  <c r="AA108" i="8"/>
  <c r="AA109" i="8"/>
  <c r="AA110" i="8"/>
  <c r="AA111" i="8"/>
  <c r="AA112" i="8"/>
  <c r="AA113" i="8"/>
  <c r="AA114" i="8"/>
  <c r="AA115" i="8"/>
  <c r="AA116" i="8"/>
  <c r="AA117" i="8"/>
  <c r="AA118" i="8"/>
  <c r="AA119" i="8"/>
  <c r="AA120" i="8"/>
  <c r="AA121" i="8"/>
  <c r="AA122" i="8"/>
  <c r="AA123" i="8"/>
  <c r="AA124" i="8"/>
  <c r="AA125" i="8"/>
  <c r="AA126" i="8"/>
  <c r="AA127" i="8"/>
  <c r="AA128" i="8"/>
  <c r="AA129" i="8"/>
  <c r="AA130" i="8"/>
  <c r="Y47" i="8"/>
  <c r="X48" i="8"/>
  <c r="Z58" i="8"/>
  <c r="Y59" i="8"/>
  <c r="X60" i="8"/>
  <c r="BT14" i="8"/>
  <c r="BR14" i="8"/>
  <c r="R49" i="8"/>
  <c r="S49" i="8"/>
  <c r="S50" i="8"/>
  <c r="S51" i="8"/>
  <c r="S52" i="8"/>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84" i="8"/>
  <c r="S85" i="8"/>
  <c r="S86" i="8"/>
  <c r="S87" i="8"/>
  <c r="S88" i="8"/>
  <c r="S89" i="8"/>
  <c r="S90" i="8"/>
  <c r="S91" i="8"/>
  <c r="S92" i="8"/>
  <c r="S93" i="8"/>
  <c r="S94" i="8"/>
  <c r="S95" i="8"/>
  <c r="S96" i="8"/>
  <c r="S97" i="8"/>
  <c r="S98" i="8"/>
  <c r="S99" i="8"/>
  <c r="S100" i="8"/>
  <c r="S101" i="8"/>
  <c r="S102" i="8"/>
  <c r="S103" i="8"/>
  <c r="S104" i="8"/>
  <c r="S105" i="8"/>
  <c r="S106" i="8"/>
  <c r="S107" i="8"/>
  <c r="S108" i="8"/>
  <c r="S109" i="8"/>
  <c r="S110" i="8"/>
  <c r="S111" i="8"/>
  <c r="S112" i="8"/>
  <c r="S113" i="8"/>
  <c r="S114" i="8"/>
  <c r="S115" i="8"/>
  <c r="S116" i="8"/>
  <c r="S117" i="8"/>
  <c r="S118" i="8"/>
  <c r="S119" i="8"/>
  <c r="S120" i="8"/>
  <c r="S121" i="8"/>
  <c r="S122" i="8"/>
  <c r="S123" i="8"/>
  <c r="S124" i="8"/>
  <c r="S125" i="8"/>
  <c r="S126" i="8"/>
  <c r="S127" i="8"/>
  <c r="S128" i="8"/>
  <c r="S129" i="8"/>
  <c r="S130" i="8"/>
  <c r="Q50" i="8"/>
  <c r="I40" i="8"/>
  <c r="J50" i="8"/>
  <c r="J49" i="8"/>
  <c r="J48" i="8"/>
  <c r="J47" i="8"/>
  <c r="J46" i="8"/>
  <c r="J45" i="8"/>
  <c r="J44"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I42" i="8"/>
  <c r="AI7" i="8"/>
  <c r="BP24" i="8"/>
  <c r="BP25" i="8"/>
  <c r="BQ25" i="8"/>
  <c r="A7" i="11"/>
  <c r="D6" i="11"/>
  <c r="H95" i="5"/>
  <c r="H37" i="6"/>
  <c r="H74" i="5"/>
  <c r="CE11" i="8"/>
  <c r="I68" i="5"/>
  <c r="D29" i="5"/>
  <c r="D563" i="5" s="1"/>
  <c r="AG44" i="8"/>
  <c r="AF45" i="8"/>
  <c r="AH55" i="8"/>
  <c r="AG56" i="8"/>
  <c r="AF57" i="8"/>
  <c r="AH66" i="8"/>
  <c r="AG67" i="8"/>
  <c r="AF68" i="8"/>
  <c r="AH78" i="8"/>
  <c r="AG79" i="8"/>
  <c r="AF80" i="8"/>
  <c r="AH90" i="8"/>
  <c r="AG91" i="8"/>
  <c r="AF92" i="8"/>
  <c r="AH102" i="8"/>
  <c r="AG103" i="8"/>
  <c r="AF104" i="8"/>
  <c r="AH114" i="8"/>
  <c r="AG115" i="8"/>
  <c r="AF116" i="8"/>
  <c r="AH126" i="8"/>
  <c r="AG127" i="8"/>
  <c r="AF128" i="8"/>
  <c r="AH67" i="8"/>
  <c r="AG68" i="8"/>
  <c r="AF69" i="8"/>
  <c r="AH79" i="8"/>
  <c r="AG80" i="8"/>
  <c r="AF81" i="8"/>
  <c r="AH91" i="8"/>
  <c r="AG92" i="8"/>
  <c r="AF93" i="8"/>
  <c r="AH103" i="8"/>
  <c r="AG104" i="8"/>
  <c r="AF105" i="8"/>
  <c r="AH115" i="8"/>
  <c r="AG116" i="8"/>
  <c r="AF117" i="8"/>
  <c r="AH127" i="8"/>
  <c r="AG128" i="8"/>
  <c r="AF129" i="8"/>
  <c r="AH68" i="8"/>
  <c r="AG69" i="8"/>
  <c r="AF70" i="8"/>
  <c r="AH80" i="8"/>
  <c r="AG81" i="8"/>
  <c r="AF82" i="8"/>
  <c r="AH92" i="8"/>
  <c r="AG93" i="8"/>
  <c r="AF94" i="8"/>
  <c r="AH104" i="8"/>
  <c r="AG105" i="8"/>
  <c r="AF106" i="8"/>
  <c r="AH116" i="8"/>
  <c r="AG117" i="8"/>
  <c r="AF118" i="8"/>
  <c r="AH128" i="8"/>
  <c r="AG129" i="8"/>
  <c r="AF130" i="8"/>
  <c r="AF42" i="8"/>
  <c r="AH69" i="8"/>
  <c r="AG70" i="8"/>
  <c r="AF71" i="8"/>
  <c r="AH81" i="8"/>
  <c r="AG82" i="8"/>
  <c r="AF83" i="8"/>
  <c r="AH93" i="8"/>
  <c r="AG94" i="8"/>
  <c r="AF95" i="8"/>
  <c r="AH105" i="8"/>
  <c r="AG106" i="8"/>
  <c r="AF107" i="8"/>
  <c r="AH117" i="8"/>
  <c r="AG118" i="8"/>
  <c r="AF119" i="8"/>
  <c r="AH129" i="8"/>
  <c r="AG130" i="8"/>
  <c r="AF40" i="8"/>
  <c r="AH42" i="8"/>
  <c r="AF58" i="8"/>
  <c r="AF59" i="8"/>
  <c r="AF60" i="8"/>
  <c r="AH70" i="8"/>
  <c r="AG71" i="8"/>
  <c r="AF72" i="8"/>
  <c r="AH82" i="8"/>
  <c r="AG83" i="8"/>
  <c r="AF84" i="8"/>
  <c r="AH94" i="8"/>
  <c r="AG95" i="8"/>
  <c r="AF96" i="8"/>
  <c r="AH106" i="8"/>
  <c r="AG107" i="8"/>
  <c r="AF108" i="8"/>
  <c r="AH118" i="8"/>
  <c r="AG119" i="8"/>
  <c r="AF120" i="8"/>
  <c r="AH130" i="8"/>
  <c r="AH40" i="8"/>
  <c r="AF46" i="8"/>
  <c r="AF47" i="8"/>
  <c r="AF48" i="8"/>
  <c r="AF49" i="8"/>
  <c r="AF50" i="8"/>
  <c r="AF51" i="8"/>
  <c r="AF52" i="8"/>
  <c r="AF53" i="8"/>
  <c r="AF54" i="8"/>
  <c r="AF55" i="8"/>
  <c r="AF56" i="8"/>
  <c r="AG57" i="8"/>
  <c r="AG58" i="8"/>
  <c r="AG59" i="8"/>
  <c r="AG60" i="8"/>
  <c r="AF61" i="8"/>
  <c r="AH71" i="8"/>
  <c r="AG72" i="8"/>
  <c r="AF73" i="8"/>
  <c r="AH83" i="8"/>
  <c r="AG84" i="8"/>
  <c r="AF85" i="8"/>
  <c r="AH95" i="8"/>
  <c r="AG96" i="8"/>
  <c r="AF97" i="8"/>
  <c r="AH107" i="8"/>
  <c r="AG108" i="8"/>
  <c r="AF109" i="8"/>
  <c r="AH119" i="8"/>
  <c r="AG120" i="8"/>
  <c r="AF121" i="8"/>
  <c r="AF44" i="8"/>
  <c r="AG45" i="8"/>
  <c r="AG46" i="8"/>
  <c r="AG47" i="8"/>
  <c r="AG48" i="8"/>
  <c r="AG49" i="8"/>
  <c r="AG50" i="8"/>
  <c r="AG51" i="8"/>
  <c r="AG52" i="8"/>
  <c r="AG53" i="8"/>
  <c r="AG54" i="8"/>
  <c r="AG55" i="8"/>
  <c r="AH56" i="8"/>
  <c r="AH57" i="8"/>
  <c r="AH58" i="8"/>
  <c r="AH59" i="8"/>
  <c r="AH60" i="8"/>
  <c r="AG61" i="8"/>
  <c r="AF62" i="8"/>
  <c r="AH72" i="8"/>
  <c r="AG73" i="8"/>
  <c r="AF74" i="8"/>
  <c r="AH84" i="8"/>
  <c r="AG85" i="8"/>
  <c r="AF86" i="8"/>
  <c r="AH96" i="8"/>
  <c r="AG97" i="8"/>
  <c r="AF98" i="8"/>
  <c r="AH108" i="8"/>
  <c r="AG109" i="8"/>
  <c r="AF110" i="8"/>
  <c r="AH120" i="8"/>
  <c r="AG121" i="8"/>
  <c r="AF122" i="8"/>
  <c r="AH44" i="8"/>
  <c r="AH45" i="8"/>
  <c r="AH46" i="8"/>
  <c r="AH47" i="8"/>
  <c r="AH48" i="8"/>
  <c r="AH49" i="8"/>
  <c r="AH50" i="8"/>
  <c r="AH51" i="8"/>
  <c r="AH52" i="8"/>
  <c r="AH53" i="8"/>
  <c r="AH54" i="8"/>
  <c r="AH61" i="8"/>
  <c r="AG62" i="8"/>
  <c r="AF63" i="8"/>
  <c r="AH73" i="8"/>
  <c r="AG74" i="8"/>
  <c r="AF75" i="8"/>
  <c r="AH85" i="8"/>
  <c r="AG86" i="8"/>
  <c r="AF87" i="8"/>
  <c r="AH97" i="8"/>
  <c r="AG98" i="8"/>
  <c r="AF99" i="8"/>
  <c r="AH109" i="8"/>
  <c r="AG110" i="8"/>
  <c r="AF111" i="8"/>
  <c r="AH121" i="8"/>
  <c r="AG122" i="8"/>
  <c r="AF123" i="8"/>
  <c r="AF43" i="8"/>
  <c r="AH62" i="8"/>
  <c r="AG63" i="8"/>
  <c r="AF64" i="8"/>
  <c r="AH74" i="8"/>
  <c r="AG75" i="8"/>
  <c r="AF76" i="8"/>
  <c r="AH86" i="8"/>
  <c r="AG87" i="8"/>
  <c r="AF88" i="8"/>
  <c r="AH98" i="8"/>
  <c r="AG99" i="8"/>
  <c r="AF100" i="8"/>
  <c r="AH110" i="8"/>
  <c r="AG111" i="8"/>
  <c r="AF112" i="8"/>
  <c r="AH122" i="8"/>
  <c r="AG123" i="8"/>
  <c r="AF124" i="8"/>
  <c r="AF41" i="8"/>
  <c r="AH43" i="8"/>
  <c r="AH63" i="8"/>
  <c r="AG64" i="8"/>
  <c r="AF65" i="8"/>
  <c r="AH75" i="8"/>
  <c r="AG76" i="8"/>
  <c r="AF77" i="8"/>
  <c r="AH87" i="8"/>
  <c r="AG88" i="8"/>
  <c r="AF89" i="8"/>
  <c r="AH99" i="8"/>
  <c r="AG100" i="8"/>
  <c r="AF101" i="8"/>
  <c r="AH111" i="8"/>
  <c r="AG112" i="8"/>
  <c r="AF113" i="8"/>
  <c r="AH123" i="8"/>
  <c r="AG124" i="8"/>
  <c r="AF125" i="8"/>
  <c r="AF39" i="8"/>
  <c r="AH41" i="8"/>
  <c r="AH64" i="8"/>
  <c r="AG65" i="8"/>
  <c r="AF66" i="8"/>
  <c r="AH76" i="8"/>
  <c r="AG77" i="8"/>
  <c r="AF78" i="8"/>
  <c r="AH88" i="8"/>
  <c r="AG89" i="8"/>
  <c r="AF90" i="8"/>
  <c r="AH100" i="8"/>
  <c r="AG101" i="8"/>
  <c r="AF102" i="8"/>
  <c r="AH112" i="8"/>
  <c r="AG113" i="8"/>
  <c r="AF114" i="8"/>
  <c r="AH124" i="8"/>
  <c r="AG125" i="8"/>
  <c r="AF126" i="8"/>
  <c r="AH39" i="8"/>
  <c r="AH65" i="8"/>
  <c r="AG66" i="8"/>
  <c r="AF67" i="8"/>
  <c r="AH77" i="8"/>
  <c r="AG78" i="8"/>
  <c r="AF79" i="8"/>
  <c r="AH89" i="8"/>
  <c r="AG90" i="8"/>
  <c r="AF91" i="8"/>
  <c r="AH101" i="8"/>
  <c r="AG102" i="8"/>
  <c r="AF103" i="8"/>
  <c r="AH113" i="8"/>
  <c r="AG114" i="8"/>
  <c r="AF115" i="8"/>
  <c r="AH125" i="8"/>
  <c r="AG126" i="8"/>
  <c r="AF127" i="8"/>
  <c r="AG16" i="8"/>
  <c r="AF23" i="8"/>
  <c r="L108" i="2"/>
  <c r="AF29" i="8"/>
  <c r="AH36" i="8"/>
  <c r="AH16" i="8"/>
  <c r="AG26" i="8"/>
  <c r="AG35" i="8"/>
  <c r="AF11" i="8"/>
  <c r="AH17" i="8"/>
  <c r="AH23" i="8"/>
  <c r="AG30" i="8"/>
  <c r="AH37" i="8"/>
  <c r="AF18" i="8"/>
  <c r="AG28" i="8"/>
  <c r="AG37" i="8"/>
  <c r="AH11" i="8"/>
  <c r="AI11" i="8"/>
  <c r="AG18" i="8"/>
  <c r="AF24" i="8"/>
  <c r="AF31" i="8"/>
  <c r="AF38" i="8"/>
  <c r="AH18" i="8"/>
  <c r="AG29" i="8"/>
  <c r="AG38" i="8"/>
  <c r="AF19" i="8"/>
  <c r="AH24" i="8"/>
  <c r="AH31" i="8"/>
  <c r="AH38" i="8"/>
  <c r="AG19" i="8"/>
  <c r="AF30" i="8"/>
  <c r="AG39" i="8"/>
  <c r="AF12" i="8"/>
  <c r="AH19" i="8"/>
  <c r="AG25" i="8"/>
  <c r="AG32" i="8"/>
  <c r="AG11" i="8"/>
  <c r="AG20" i="8"/>
  <c r="AH30" i="8"/>
  <c r="AG40" i="8"/>
  <c r="AH12" i="8"/>
  <c r="AF20" i="8"/>
  <c r="AF26" i="8"/>
  <c r="AF33" i="8"/>
  <c r="AG12" i="8"/>
  <c r="AG21" i="8"/>
  <c r="AG31" i="8"/>
  <c r="AG41" i="8"/>
  <c r="AH13" i="8"/>
  <c r="AF21" i="8"/>
  <c r="AF27" i="8"/>
  <c r="AG34" i="8"/>
  <c r="AF14" i="8"/>
  <c r="AG23" i="8"/>
  <c r="AH32" i="8"/>
  <c r="AG43" i="8"/>
  <c r="AF15" i="8"/>
  <c r="AF22" i="8"/>
  <c r="AF28" i="8"/>
  <c r="AH35" i="8"/>
  <c r="AG15" i="8"/>
  <c r="AF25" i="8"/>
  <c r="AF34" i="8"/>
  <c r="AH26" i="8"/>
  <c r="AG22" i="8"/>
  <c r="AH27" i="8"/>
  <c r="AG24" i="8"/>
  <c r="AH28" i="8"/>
  <c r="AH25" i="8"/>
  <c r="AH29" i="8"/>
  <c r="AG27" i="8"/>
  <c r="AF13" i="8"/>
  <c r="AH33" i="8"/>
  <c r="AF32" i="8"/>
  <c r="AG14" i="8"/>
  <c r="AF35" i="8"/>
  <c r="AG33" i="8"/>
  <c r="AH15" i="8"/>
  <c r="AF36" i="8"/>
  <c r="AH34" i="8"/>
  <c r="AF17" i="8"/>
  <c r="AF37" i="8"/>
  <c r="AG36" i="8"/>
  <c r="AH20" i="8"/>
  <c r="AG13" i="8"/>
  <c r="AG42" i="8"/>
  <c r="AH21" i="8"/>
  <c r="AH14" i="8"/>
  <c r="AH22" i="8"/>
  <c r="AF16" i="8"/>
  <c r="AG17" i="8"/>
  <c r="X16" i="7"/>
  <c r="Y16" i="7"/>
  <c r="W16" i="7"/>
  <c r="V17" i="7"/>
  <c r="BJ11" i="8"/>
  <c r="BK11" i="8" s="1"/>
  <c r="N18" i="4"/>
  <c r="L7" i="10"/>
  <c r="P7" i="10"/>
  <c r="M7" i="10"/>
  <c r="BQ31" i="8"/>
  <c r="E19" i="7"/>
  <c r="G19" i="7"/>
  <c r="D20" i="7"/>
  <c r="F19" i="7"/>
  <c r="CD19" i="8"/>
  <c r="CD20" i="8"/>
  <c r="CD21" i="8"/>
  <c r="CD22" i="8"/>
  <c r="D26" i="5"/>
  <c r="D560" i="5" s="1"/>
  <c r="D7" i="10"/>
  <c r="D8" i="10"/>
  <c r="E231" i="5"/>
  <c r="F179" i="5"/>
  <c r="E201" i="5"/>
  <c r="E185" i="5"/>
  <c r="E96" i="6"/>
  <c r="B13" i="12"/>
  <c r="BR31" i="8"/>
  <c r="L12" i="12"/>
  <c r="E9" i="12"/>
  <c r="M20" i="12"/>
  <c r="M21" i="12"/>
  <c r="M13" i="12"/>
  <c r="M10" i="12"/>
  <c r="M18" i="12"/>
  <c r="L21" i="12"/>
  <c r="H23" i="12"/>
  <c r="L10" i="12"/>
  <c r="C9" i="12"/>
  <c r="M11" i="12"/>
  <c r="L13" i="12"/>
  <c r="F9" i="12"/>
  <c r="L14" i="12"/>
  <c r="G9" i="12"/>
  <c r="M14" i="12"/>
  <c r="L15" i="12"/>
  <c r="H9" i="12"/>
  <c r="M17" i="12"/>
  <c r="L17" i="12"/>
  <c r="D23" i="12"/>
  <c r="M19" i="12"/>
  <c r="L11" i="12"/>
  <c r="D9" i="12"/>
  <c r="M16" i="12"/>
  <c r="L20" i="12"/>
  <c r="G23" i="12"/>
  <c r="L16" i="12"/>
  <c r="C23" i="12"/>
  <c r="L18" i="12"/>
  <c r="E23" i="12"/>
  <c r="M12" i="12"/>
  <c r="L19" i="12"/>
  <c r="F23" i="12"/>
  <c r="M15" i="12"/>
  <c r="AV16" i="7"/>
  <c r="BR20" i="8"/>
  <c r="BR21" i="8"/>
  <c r="BR19" i="8"/>
  <c r="BR22" i="8"/>
  <c r="D25" i="5"/>
  <c r="D559" i="5"/>
  <c r="E19" i="4" s="1"/>
  <c r="AZ11" i="8"/>
  <c r="BT31" i="8"/>
  <c r="BZ7" i="8"/>
  <c r="BZ8" i="8"/>
  <c r="BY7" i="8"/>
  <c r="BY8" i="8"/>
  <c r="CA7" i="8"/>
  <c r="CA8" i="8"/>
  <c r="CB7" i="8"/>
  <c r="CB8" i="8"/>
  <c r="D47" i="4"/>
  <c r="D48" i="3"/>
  <c r="AP20" i="7"/>
  <c r="BA13" i="7"/>
  <c r="AQ20" i="7"/>
  <c r="BK13" i="7"/>
  <c r="AO20" i="7"/>
  <c r="AN21" i="7"/>
  <c r="M8" i="10"/>
  <c r="P8" i="10"/>
  <c r="L8" i="10"/>
  <c r="AE13" i="8"/>
  <c r="AE14" i="8"/>
  <c r="AE15" i="8"/>
  <c r="AE16" i="8"/>
  <c r="AE17" i="8"/>
  <c r="AE18" i="8"/>
  <c r="AE19" i="8"/>
  <c r="AE20" i="8"/>
  <c r="AE21" i="8"/>
  <c r="AE22" i="8"/>
  <c r="AE23" i="8"/>
  <c r="AE24" i="8"/>
  <c r="AE25" i="8"/>
  <c r="AE26" i="8"/>
  <c r="AE27" i="8"/>
  <c r="AE28" i="8"/>
  <c r="AE29" i="8"/>
  <c r="AE30" i="8"/>
  <c r="AE31" i="8"/>
  <c r="AE32" i="8"/>
  <c r="AE33" i="8"/>
  <c r="AE34" i="8"/>
  <c r="AE35" i="8"/>
  <c r="AE36" i="8"/>
  <c r="AE37" i="8"/>
  <c r="AE38" i="8"/>
  <c r="AE39" i="8"/>
  <c r="AE40" i="8"/>
  <c r="AE41" i="8"/>
  <c r="AE42" i="8"/>
  <c r="AE43" i="8"/>
  <c r="AE44" i="8"/>
  <c r="AE45" i="8"/>
  <c r="AE46" i="8"/>
  <c r="AE47" i="8"/>
  <c r="AE48" i="8"/>
  <c r="AE49" i="8"/>
  <c r="AE50" i="8"/>
  <c r="AE51" i="8"/>
  <c r="AE52" i="8"/>
  <c r="AE53" i="8"/>
  <c r="AE54" i="8"/>
  <c r="AE55" i="8"/>
  <c r="AE56" i="8"/>
  <c r="AE57" i="8"/>
  <c r="AE58" i="8"/>
  <c r="AE59" i="8"/>
  <c r="AE60" i="8"/>
  <c r="AE61" i="8"/>
  <c r="AE62" i="8"/>
  <c r="AE63" i="8"/>
  <c r="AE64" i="8"/>
  <c r="AE65" i="8"/>
  <c r="AE66" i="8"/>
  <c r="AE67" i="8"/>
  <c r="AE68" i="8"/>
  <c r="AE69" i="8"/>
  <c r="AE70" i="8"/>
  <c r="AE71" i="8"/>
  <c r="AE72" i="8"/>
  <c r="AE73" i="8"/>
  <c r="AE74" i="8"/>
  <c r="AE75" i="8"/>
  <c r="AE76" i="8"/>
  <c r="AE77" i="8"/>
  <c r="AE78" i="8"/>
  <c r="AE79" i="8"/>
  <c r="AE80" i="8"/>
  <c r="AE81" i="8"/>
  <c r="AE82" i="8"/>
  <c r="AE83" i="8"/>
  <c r="AE84" i="8"/>
  <c r="AE85" i="8"/>
  <c r="AE86" i="8"/>
  <c r="AE87" i="8"/>
  <c r="AE88" i="8"/>
  <c r="AE89" i="8"/>
  <c r="AE90" i="8"/>
  <c r="AE91" i="8"/>
  <c r="AE92" i="8"/>
  <c r="AE93" i="8"/>
  <c r="AE94" i="8"/>
  <c r="AE95" i="8"/>
  <c r="AE96" i="8"/>
  <c r="AE97" i="8"/>
  <c r="AE98" i="8"/>
  <c r="AE99" i="8"/>
  <c r="AE100" i="8"/>
  <c r="AE101" i="8"/>
  <c r="AE102" i="8"/>
  <c r="AE103" i="8"/>
  <c r="AE104" i="8"/>
  <c r="AE105" i="8"/>
  <c r="AE106" i="8"/>
  <c r="AE107" i="8"/>
  <c r="AE108" i="8"/>
  <c r="AE109" i="8"/>
  <c r="AE110" i="8"/>
  <c r="AE111" i="8"/>
  <c r="AE112" i="8"/>
  <c r="AE113" i="8"/>
  <c r="AE114" i="8"/>
  <c r="AE115" i="8"/>
  <c r="AE116" i="8"/>
  <c r="AE117" i="8"/>
  <c r="AE118" i="8"/>
  <c r="AE119" i="8"/>
  <c r="AE120" i="8"/>
  <c r="AE121" i="8"/>
  <c r="AE122" i="8"/>
  <c r="AE123" i="8"/>
  <c r="AE124" i="8"/>
  <c r="AE125" i="8"/>
  <c r="AE126" i="8"/>
  <c r="AE127" i="8"/>
  <c r="AE128" i="8"/>
  <c r="AE129" i="8"/>
  <c r="AE130" i="8"/>
  <c r="CD31" i="8"/>
  <c r="AG16" i="7"/>
  <c r="AF16" i="7"/>
  <c r="AH16" i="7"/>
  <c r="AE17" i="7"/>
  <c r="C10" i="10"/>
  <c r="J9" i="10"/>
  <c r="K9" i="10"/>
  <c r="D9" i="10"/>
  <c r="I9" i="5"/>
  <c r="H42" i="5"/>
  <c r="H15" i="5"/>
  <c r="H11" i="6"/>
  <c r="H32" i="5"/>
  <c r="H43" i="5"/>
  <c r="H27" i="5"/>
  <c r="H31" i="5"/>
  <c r="H40" i="5"/>
  <c r="BS11" i="8"/>
  <c r="H24" i="5"/>
  <c r="H35" i="5"/>
  <c r="H36" i="5"/>
  <c r="H41" i="5"/>
  <c r="D39" i="5"/>
  <c r="D573" i="5" s="1"/>
  <c r="D37" i="5"/>
  <c r="D571" i="5"/>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BJ12" i="8"/>
  <c r="BK12" i="8" s="1"/>
  <c r="F47" i="5" s="1"/>
  <c r="BF12" i="8"/>
  <c r="BE13" i="8"/>
  <c r="BG12" i="8"/>
  <c r="BH12" i="8"/>
  <c r="BX7" i="8"/>
  <c r="BX8" i="8"/>
  <c r="M18" i="7"/>
  <c r="N17" i="7"/>
  <c r="P17" i="7"/>
  <c r="O17" i="7"/>
  <c r="BF15" i="7"/>
  <c r="D33" i="5"/>
  <c r="D567" i="5" s="1"/>
  <c r="BZ31" i="8"/>
  <c r="AX12" i="8"/>
  <c r="AU13" i="8"/>
  <c r="AW12" i="8"/>
  <c r="AV12" i="8"/>
  <c r="AZ12" i="8"/>
  <c r="BA12" i="8" s="1"/>
  <c r="F46" i="5" s="1"/>
  <c r="F149" i="5"/>
  <c r="G127" i="5"/>
  <c r="F70" i="6"/>
  <c r="F133" i="5"/>
  <c r="D30" i="5"/>
  <c r="D564" i="5"/>
  <c r="D25" i="3" s="1"/>
  <c r="F9" i="10"/>
  <c r="E9" i="10"/>
  <c r="I9" i="10"/>
  <c r="G70" i="6"/>
  <c r="G133" i="5"/>
  <c r="H127" i="5"/>
  <c r="G149" i="5"/>
  <c r="L9" i="10"/>
  <c r="P9" i="10"/>
  <c r="M9" i="10"/>
  <c r="D7" i="11"/>
  <c r="A8" i="11"/>
  <c r="J10" i="10"/>
  <c r="K10" i="10"/>
  <c r="C11" i="10"/>
  <c r="D10" i="10"/>
  <c r="N8" i="10"/>
  <c r="O8" i="10"/>
  <c r="AX8" i="10"/>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AI63" i="8"/>
  <c r="AI64" i="8"/>
  <c r="AI65" i="8"/>
  <c r="AI66" i="8"/>
  <c r="AI67" i="8"/>
  <c r="AI68" i="8"/>
  <c r="AI69" i="8"/>
  <c r="AI70" i="8"/>
  <c r="AI71" i="8"/>
  <c r="AI72" i="8"/>
  <c r="AI73" i="8"/>
  <c r="AI74" i="8"/>
  <c r="AI75" i="8"/>
  <c r="AI76" i="8"/>
  <c r="AI77" i="8"/>
  <c r="AI78" i="8"/>
  <c r="AI79" i="8"/>
  <c r="AI80" i="8"/>
  <c r="AI81" i="8"/>
  <c r="AI82" i="8"/>
  <c r="AI83" i="8"/>
  <c r="AI84" i="8"/>
  <c r="AI85" i="8"/>
  <c r="AI86" i="8"/>
  <c r="AI87" i="8"/>
  <c r="AI88" i="8"/>
  <c r="AI89" i="8"/>
  <c r="AI90" i="8"/>
  <c r="AI91" i="8"/>
  <c r="AI92" i="8"/>
  <c r="AI93" i="8"/>
  <c r="AI94" i="8"/>
  <c r="AI95" i="8"/>
  <c r="AI96" i="8"/>
  <c r="AI97" i="8"/>
  <c r="AI98" i="8"/>
  <c r="AI99" i="8"/>
  <c r="AI100" i="8"/>
  <c r="AI101" i="8"/>
  <c r="AI102" i="8"/>
  <c r="AI103" i="8"/>
  <c r="AI104" i="8"/>
  <c r="AI105" i="8"/>
  <c r="AI106" i="8"/>
  <c r="AI107" i="8"/>
  <c r="AI108" i="8"/>
  <c r="AI109" i="8"/>
  <c r="AI110" i="8"/>
  <c r="AI111" i="8"/>
  <c r="AI112" i="8"/>
  <c r="AI113" i="8"/>
  <c r="AI114" i="8"/>
  <c r="AI115" i="8"/>
  <c r="AI116" i="8"/>
  <c r="AI117" i="8"/>
  <c r="AI118" i="8"/>
  <c r="AI119" i="8"/>
  <c r="AI120" i="8"/>
  <c r="AI121" i="8"/>
  <c r="AI122" i="8"/>
  <c r="AI123" i="8"/>
  <c r="AI124" i="8"/>
  <c r="AI125" i="8"/>
  <c r="AI126" i="8"/>
  <c r="AI127" i="8"/>
  <c r="AI128" i="8"/>
  <c r="AI129" i="8"/>
  <c r="AI130" i="8"/>
  <c r="BR25" i="8"/>
  <c r="AF17" i="7"/>
  <c r="AH17" i="7"/>
  <c r="AE18" i="7"/>
  <c r="AG17" i="7"/>
  <c r="AN22" i="7"/>
  <c r="AQ21" i="7"/>
  <c r="BK14" i="7"/>
  <c r="AO21" i="7"/>
  <c r="AP21" i="7"/>
  <c r="BA14" i="7"/>
  <c r="AV17" i="7"/>
  <c r="D22" i="4"/>
  <c r="E31" i="4"/>
  <c r="D32" i="3"/>
  <c r="D31" i="4"/>
  <c r="D20" i="3"/>
  <c r="BG13" i="7"/>
  <c r="CD24" i="8"/>
  <c r="O18" i="4"/>
  <c r="E24" i="4"/>
  <c r="D24" i="4"/>
  <c r="BF16" i="7"/>
  <c r="BR24" i="8"/>
  <c r="CF11" i="8"/>
  <c r="I74" i="5"/>
  <c r="I95" i="5"/>
  <c r="I37" i="6"/>
  <c r="J68" i="5"/>
  <c r="G179" i="5"/>
  <c r="F96" i="6"/>
  <c r="F185" i="5"/>
  <c r="F201" i="5"/>
  <c r="E20" i="7"/>
  <c r="G20" i="7"/>
  <c r="D21" i="7"/>
  <c r="F20" i="7"/>
  <c r="AW13" i="7"/>
  <c r="CE20" i="8"/>
  <c r="CE21" i="8"/>
  <c r="CE19" i="8"/>
  <c r="CE22" i="8"/>
  <c r="N7" i="10"/>
  <c r="O7" i="10"/>
  <c r="E253" i="5"/>
  <c r="E283" i="5"/>
  <c r="E129" i="6"/>
  <c r="B14" i="12"/>
  <c r="F231" i="5"/>
  <c r="E237" i="5"/>
  <c r="AY12" i="8"/>
  <c r="AY11" i="8"/>
  <c r="BA11" i="8"/>
  <c r="E46" i="5" s="1"/>
  <c r="F8" i="10"/>
  <c r="E8" i="10"/>
  <c r="I8" i="10"/>
  <c r="X17" i="7"/>
  <c r="W17" i="7"/>
  <c r="V18" i="7"/>
  <c r="Y17" i="7"/>
  <c r="BI11" i="8"/>
  <c r="E47" i="5"/>
  <c r="O18" i="7"/>
  <c r="P18" i="7"/>
  <c r="M19" i="7"/>
  <c r="N18" i="7"/>
  <c r="BI12" i="8"/>
  <c r="F7" i="10"/>
  <c r="E7" i="10"/>
  <c r="I7" i="10"/>
  <c r="AV13" i="8"/>
  <c r="AU14" i="8"/>
  <c r="AY13" i="8"/>
  <c r="AW13" i="8"/>
  <c r="AZ13" i="8"/>
  <c r="AX13" i="8"/>
  <c r="BT7" i="8"/>
  <c r="BE14" i="8"/>
  <c r="BF13" i="8"/>
  <c r="BH13" i="8"/>
  <c r="BI13" i="8"/>
  <c r="BJ13" i="8"/>
  <c r="BG13" i="8"/>
  <c r="BS21" i="8"/>
  <c r="BS22" i="8"/>
  <c r="BS20" i="8"/>
  <c r="BS19" i="8"/>
  <c r="BS24" i="8"/>
  <c r="I40" i="5"/>
  <c r="I42" i="5"/>
  <c r="BT11" i="8"/>
  <c r="I41" i="5"/>
  <c r="I35" i="5"/>
  <c r="J9" i="5"/>
  <c r="I15" i="5"/>
  <c r="I24" i="5"/>
  <c r="I27" i="5"/>
  <c r="I31" i="5"/>
  <c r="I36" i="5"/>
  <c r="I43" i="5"/>
  <c r="D43" i="5" s="1"/>
  <c r="D577" i="5" s="1"/>
  <c r="I14" i="5"/>
  <c r="I11" i="6"/>
  <c r="I32" i="5"/>
  <c r="J31" i="5"/>
  <c r="J35" i="5"/>
  <c r="J24" i="5"/>
  <c r="J32" i="5"/>
  <c r="J43" i="5"/>
  <c r="J11" i="6"/>
  <c r="J27" i="5"/>
  <c r="J42" i="5"/>
  <c r="J15" i="5"/>
  <c r="J41" i="5"/>
  <c r="J36" i="5"/>
  <c r="J14" i="5"/>
  <c r="BU11" i="8"/>
  <c r="K9" i="5"/>
  <c r="J40" i="5"/>
  <c r="G8" i="10"/>
  <c r="H8" i="10"/>
  <c r="AG18" i="7"/>
  <c r="AF18" i="7"/>
  <c r="AE19" i="7"/>
  <c r="AH18" i="7"/>
  <c r="E155" i="6"/>
  <c r="B15" i="12"/>
  <c r="F283" i="5"/>
  <c r="E305" i="5"/>
  <c r="E289" i="5"/>
  <c r="E335" i="5"/>
  <c r="E21" i="7"/>
  <c r="G21" i="7"/>
  <c r="BG14" i="7"/>
  <c r="D22" i="7"/>
  <c r="F21" i="7"/>
  <c r="AW14" i="7"/>
  <c r="N19" i="7"/>
  <c r="M20" i="7"/>
  <c r="P19" i="7"/>
  <c r="O19" i="7"/>
  <c r="D8" i="11"/>
  <c r="A9" i="11"/>
  <c r="AZ14" i="8"/>
  <c r="AU15" i="8"/>
  <c r="AX14" i="8"/>
  <c r="AW14" i="8"/>
  <c r="AV14" i="8"/>
  <c r="AY14" i="8"/>
  <c r="BS25" i="8"/>
  <c r="AX7" i="10"/>
  <c r="K68" i="5"/>
  <c r="CG11" i="8"/>
  <c r="J37" i="6"/>
  <c r="J74" i="5"/>
  <c r="J95" i="5"/>
  <c r="H133" i="5"/>
  <c r="I127" i="5"/>
  <c r="H70" i="6"/>
  <c r="H149" i="5"/>
  <c r="BF17" i="7"/>
  <c r="BA13" i="8"/>
  <c r="G46" i="5" s="1"/>
  <c r="G49" i="5" s="1"/>
  <c r="AV18" i="7"/>
  <c r="CE24" i="8"/>
  <c r="CF20" i="8"/>
  <c r="CF19" i="8"/>
  <c r="CF24" i="8"/>
  <c r="CF21" i="8"/>
  <c r="CF22" i="8"/>
  <c r="N9" i="10"/>
  <c r="O9" i="10"/>
  <c r="BK13" i="8"/>
  <c r="G47" i="5" s="1"/>
  <c r="I10" i="10"/>
  <c r="E10" i="10"/>
  <c r="F10" i="10"/>
  <c r="H9" i="10"/>
  <c r="AW9" i="10"/>
  <c r="G9" i="10"/>
  <c r="V19" i="7"/>
  <c r="X18" i="7"/>
  <c r="W18" i="7"/>
  <c r="Y18" i="7"/>
  <c r="H7" i="10"/>
  <c r="G7" i="10"/>
  <c r="BT19" i="8"/>
  <c r="BT20" i="8"/>
  <c r="BT22" i="8"/>
  <c r="BT21" i="8"/>
  <c r="BE15" i="8"/>
  <c r="BI14" i="8"/>
  <c r="BH14" i="8"/>
  <c r="BG14" i="8"/>
  <c r="BF14" i="8"/>
  <c r="BJ14" i="8"/>
  <c r="BK14" i="8" s="1"/>
  <c r="H47" i="5" s="1"/>
  <c r="F237" i="5"/>
  <c r="G231" i="5"/>
  <c r="F129" i="6"/>
  <c r="F253" i="5"/>
  <c r="H179" i="5"/>
  <c r="G96" i="6"/>
  <c r="G185" i="5"/>
  <c r="G201" i="5"/>
  <c r="AP22" i="7"/>
  <c r="BA15" i="7"/>
  <c r="AQ22" i="7"/>
  <c r="BK15" i="7"/>
  <c r="AO22" i="7"/>
  <c r="AN23" i="7"/>
  <c r="J11" i="10"/>
  <c r="K11" i="10"/>
  <c r="C12" i="10"/>
  <c r="D11" i="10"/>
  <c r="M10" i="10"/>
  <c r="L10" i="10"/>
  <c r="P10" i="10"/>
  <c r="E357" i="5"/>
  <c r="E387" i="5"/>
  <c r="E341" i="5"/>
  <c r="E188" i="6"/>
  <c r="B16" i="12"/>
  <c r="F335" i="5"/>
  <c r="AH19" i="7"/>
  <c r="AE20" i="7"/>
  <c r="AG19" i="7"/>
  <c r="AF19" i="7"/>
  <c r="AO23" i="7"/>
  <c r="AP23" i="7"/>
  <c r="BA16" i="7"/>
  <c r="AN24" i="7"/>
  <c r="AQ23" i="7"/>
  <c r="BK16" i="7"/>
  <c r="H96" i="6"/>
  <c r="H201" i="5"/>
  <c r="I179" i="5"/>
  <c r="H185" i="5"/>
  <c r="F11" i="10"/>
  <c r="I11" i="10"/>
  <c r="E11" i="10"/>
  <c r="J127" i="5"/>
  <c r="I149" i="5"/>
  <c r="I70" i="6"/>
  <c r="I133" i="5"/>
  <c r="AW7" i="10"/>
  <c r="AV19" i="7"/>
  <c r="AW15" i="8"/>
  <c r="AU16" i="8"/>
  <c r="AY15" i="8"/>
  <c r="AZ15" i="8"/>
  <c r="AX15" i="8"/>
  <c r="AV15" i="8"/>
  <c r="F305" i="5"/>
  <c r="F289" i="5"/>
  <c r="F155" i="6"/>
  <c r="G283" i="5"/>
  <c r="AX9" i="10"/>
  <c r="D9" i="11"/>
  <c r="A10" i="11"/>
  <c r="E22" i="7"/>
  <c r="D23" i="7"/>
  <c r="G22" i="7"/>
  <c r="BG15" i="7"/>
  <c r="F22" i="7"/>
  <c r="AW15" i="7"/>
  <c r="AW8" i="10"/>
  <c r="C13" i="10"/>
  <c r="J12" i="10"/>
  <c r="K12" i="10"/>
  <c r="D12" i="10"/>
  <c r="L11" i="10"/>
  <c r="M11" i="10"/>
  <c r="P11" i="10"/>
  <c r="X19" i="7"/>
  <c r="W19" i="7"/>
  <c r="Y19" i="7"/>
  <c r="V20" i="7"/>
  <c r="O10" i="10"/>
  <c r="N10" i="10"/>
  <c r="BT24" i="8"/>
  <c r="BT25" i="8"/>
  <c r="BU25" i="8"/>
  <c r="BF18" i="7"/>
  <c r="BE16" i="8"/>
  <c r="BI15" i="8"/>
  <c r="BH15" i="8"/>
  <c r="BF15" i="8"/>
  <c r="BG15" i="8"/>
  <c r="BJ15" i="8"/>
  <c r="H231" i="5"/>
  <c r="G253" i="5"/>
  <c r="G129" i="6"/>
  <c r="G237" i="5"/>
  <c r="H10" i="10"/>
  <c r="AW10" i="10"/>
  <c r="G10" i="10"/>
  <c r="CG21" i="8"/>
  <c r="CG19" i="8"/>
  <c r="CG20" i="8"/>
  <c r="CG22" i="8"/>
  <c r="M21" i="7"/>
  <c r="P20" i="7"/>
  <c r="BH13" i="7"/>
  <c r="O20" i="7"/>
  <c r="AX13" i="7"/>
  <c r="N20" i="7"/>
  <c r="K40" i="5"/>
  <c r="D40" i="5" s="1"/>
  <c r="K11" i="6"/>
  <c r="B24" i="12"/>
  <c r="K34" i="12"/>
  <c r="K32" i="5"/>
  <c r="K35" i="5"/>
  <c r="K42" i="5"/>
  <c r="L9" i="5"/>
  <c r="K15" i="5"/>
  <c r="BV11" i="8"/>
  <c r="K43" i="5"/>
  <c r="K36" i="5"/>
  <c r="K24" i="5"/>
  <c r="K41" i="5"/>
  <c r="K27" i="5"/>
  <c r="K31" i="5"/>
  <c r="K14" i="5"/>
  <c r="K95" i="5"/>
  <c r="CH11" i="8"/>
  <c r="K74" i="5"/>
  <c r="K37" i="6"/>
  <c r="B25" i="12"/>
  <c r="K35" i="12"/>
  <c r="L68" i="5"/>
  <c r="BA14" i="8"/>
  <c r="H46" i="5" s="1"/>
  <c r="BU22" i="8"/>
  <c r="BU31" i="8"/>
  <c r="N120" i="2"/>
  <c r="BU19" i="8"/>
  <c r="BU24" i="8"/>
  <c r="BU20" i="8"/>
  <c r="BU21" i="8"/>
  <c r="L12" i="10"/>
  <c r="P12" i="10"/>
  <c r="M12" i="10"/>
  <c r="F188" i="6"/>
  <c r="F341" i="5"/>
  <c r="G335" i="5"/>
  <c r="F357" i="5"/>
  <c r="AX10" i="10"/>
  <c r="C14" i="10"/>
  <c r="J13" i="10"/>
  <c r="K13" i="10"/>
  <c r="D13" i="10"/>
  <c r="AQ24" i="7"/>
  <c r="BK17" i="7"/>
  <c r="AN25" i="7"/>
  <c r="AP24" i="7"/>
  <c r="BA17" i="7"/>
  <c r="AO24" i="7"/>
  <c r="V21" i="7"/>
  <c r="W20" i="7"/>
  <c r="Y20" i="7"/>
  <c r="BI13" i="7"/>
  <c r="BL13" i="7"/>
  <c r="E45" i="5"/>
  <c r="X20" i="7"/>
  <c r="AY13" i="7"/>
  <c r="E439" i="5"/>
  <c r="E214" i="6"/>
  <c r="B17" i="12"/>
  <c r="E393" i="5"/>
  <c r="E409" i="5"/>
  <c r="F387" i="5"/>
  <c r="M68" i="5"/>
  <c r="L74" i="5"/>
  <c r="L95" i="5"/>
  <c r="L37" i="6"/>
  <c r="BK15" i="8"/>
  <c r="I47" i="5" s="1"/>
  <c r="F23" i="7"/>
  <c r="AW16" i="7"/>
  <c r="G23" i="7"/>
  <c r="BG16" i="7"/>
  <c r="E23" i="7"/>
  <c r="D24" i="7"/>
  <c r="BA15" i="8"/>
  <c r="I46" i="5" s="1"/>
  <c r="AH20" i="7"/>
  <c r="BJ13" i="7"/>
  <c r="AF20" i="7"/>
  <c r="AG20" i="7"/>
  <c r="AZ13" i="7"/>
  <c r="BB13" i="7"/>
  <c r="E44" i="5"/>
  <c r="AE21" i="7"/>
  <c r="D10" i="11"/>
  <c r="A11" i="11"/>
  <c r="J133" i="5"/>
  <c r="J149" i="5"/>
  <c r="J70" i="6"/>
  <c r="K127" i="5"/>
  <c r="CH20" i="8"/>
  <c r="CH22" i="8"/>
  <c r="CH19" i="8"/>
  <c r="CH21" i="8"/>
  <c r="BV19" i="8"/>
  <c r="BV24" i="8"/>
  <c r="BV25" i="8"/>
  <c r="BV20" i="8"/>
  <c r="BV22" i="8"/>
  <c r="BV21" i="8"/>
  <c r="P21" i="7"/>
  <c r="BH14" i="7"/>
  <c r="N21" i="7"/>
  <c r="O21" i="7"/>
  <c r="AX14" i="7"/>
  <c r="M22" i="7"/>
  <c r="BH16" i="8"/>
  <c r="BJ16" i="8"/>
  <c r="BI16" i="8"/>
  <c r="BE17" i="8"/>
  <c r="BF16" i="8"/>
  <c r="BK16" i="8"/>
  <c r="J47" i="5" s="1"/>
  <c r="BG16" i="8"/>
  <c r="BF19" i="7"/>
  <c r="J179" i="5"/>
  <c r="I201" i="5"/>
  <c r="I96" i="6"/>
  <c r="I185" i="5"/>
  <c r="N11" i="10"/>
  <c r="O11" i="10"/>
  <c r="AX11" i="10"/>
  <c r="AV20" i="7"/>
  <c r="L35" i="5"/>
  <c r="L24" i="5"/>
  <c r="M9" i="5"/>
  <c r="L32" i="5"/>
  <c r="L41" i="5"/>
  <c r="L43" i="5"/>
  <c r="L31" i="5"/>
  <c r="BW11" i="8"/>
  <c r="L15" i="5"/>
  <c r="L11" i="6"/>
  <c r="L36" i="5"/>
  <c r="L40" i="5"/>
  <c r="L14" i="5"/>
  <c r="L27" i="5"/>
  <c r="L42" i="5"/>
  <c r="H129" i="6"/>
  <c r="I231" i="5"/>
  <c r="H237" i="5"/>
  <c r="H253" i="5"/>
  <c r="G305" i="5"/>
  <c r="G155" i="6"/>
  <c r="H283" i="5"/>
  <c r="G289" i="5"/>
  <c r="AU17" i="8"/>
  <c r="AV16" i="8"/>
  <c r="AX16" i="8"/>
  <c r="AY16" i="8"/>
  <c r="AZ16" i="8"/>
  <c r="BA16" i="8" s="1"/>
  <c r="J46" i="5" s="1"/>
  <c r="AW16" i="8"/>
  <c r="G11" i="10"/>
  <c r="H11" i="10"/>
  <c r="AW11" i="10"/>
  <c r="CG24" i="8"/>
  <c r="F12" i="10"/>
  <c r="I12" i="10"/>
  <c r="E12" i="10"/>
  <c r="BW21" i="8"/>
  <c r="BW22" i="8"/>
  <c r="BW19" i="8"/>
  <c r="BW20" i="8"/>
  <c r="O22" i="7"/>
  <c r="AX15" i="7"/>
  <c r="N22" i="7"/>
  <c r="P22" i="7"/>
  <c r="BH15" i="7"/>
  <c r="M23" i="7"/>
  <c r="X21" i="7"/>
  <c r="AY14" i="7"/>
  <c r="BB14" i="7"/>
  <c r="F44" i="5"/>
  <c r="Y21" i="7"/>
  <c r="BI14" i="7"/>
  <c r="BL14" i="7"/>
  <c r="F45" i="5"/>
  <c r="V22" i="7"/>
  <c r="W21" i="7"/>
  <c r="H12" i="10"/>
  <c r="G12" i="10"/>
  <c r="G387" i="5"/>
  <c r="F393" i="5"/>
  <c r="F409" i="5"/>
  <c r="F214" i="6"/>
  <c r="D25" i="7"/>
  <c r="F24" i="7"/>
  <c r="AW17" i="7"/>
  <c r="E24" i="7"/>
  <c r="G24" i="7"/>
  <c r="BG17" i="7"/>
  <c r="AN26" i="7"/>
  <c r="AP25" i="7"/>
  <c r="BA18" i="7"/>
  <c r="AO25" i="7"/>
  <c r="N98" i="2"/>
  <c r="AQ25" i="7"/>
  <c r="BK18" i="7"/>
  <c r="AV17" i="8"/>
  <c r="AU18" i="8"/>
  <c r="AW17" i="8"/>
  <c r="AY17" i="8"/>
  <c r="AX17" i="8"/>
  <c r="A12" i="11"/>
  <c r="D11" i="11"/>
  <c r="BX11" i="8"/>
  <c r="M41" i="5"/>
  <c r="M36" i="5"/>
  <c r="M31" i="5"/>
  <c r="M40" i="5"/>
  <c r="M42" i="5"/>
  <c r="N9" i="5"/>
  <c r="M32" i="5"/>
  <c r="M35" i="5"/>
  <c r="M15" i="5"/>
  <c r="M24" i="5"/>
  <c r="M14" i="5"/>
  <c r="M43" i="5"/>
  <c r="M11" i="6"/>
  <c r="M27" i="5"/>
  <c r="D27" i="5" s="1"/>
  <c r="D561" i="5" s="1"/>
  <c r="K149" i="5"/>
  <c r="K133" i="5"/>
  <c r="L127" i="5"/>
  <c r="K70" i="6"/>
  <c r="B26" i="12"/>
  <c r="K36" i="12"/>
  <c r="N68" i="5"/>
  <c r="M95" i="5"/>
  <c r="M37" i="6"/>
  <c r="M74" i="5"/>
  <c r="F439" i="5"/>
  <c r="E491" i="5"/>
  <c r="E247" i="6"/>
  <c r="B18" i="12"/>
  <c r="E445" i="5"/>
  <c r="E461" i="5"/>
  <c r="AF21" i="7"/>
  <c r="AE22" i="7"/>
  <c r="AG21" i="7"/>
  <c r="AZ14" i="7"/>
  <c r="AH21" i="7"/>
  <c r="BJ14" i="7"/>
  <c r="AV21" i="7"/>
  <c r="BF20" i="7"/>
  <c r="BE18" i="8"/>
  <c r="BG17" i="8"/>
  <c r="BH17" i="8"/>
  <c r="BI17" i="8"/>
  <c r="BF17" i="8"/>
  <c r="E13" i="10"/>
  <c r="F13" i="10"/>
  <c r="I13" i="10"/>
  <c r="J96" i="6"/>
  <c r="J185" i="5"/>
  <c r="J201" i="5"/>
  <c r="K179" i="5"/>
  <c r="L13" i="10"/>
  <c r="M13" i="10"/>
  <c r="P13" i="10"/>
  <c r="G357" i="5"/>
  <c r="G188" i="6"/>
  <c r="G341" i="5"/>
  <c r="H335" i="5"/>
  <c r="O12" i="10"/>
  <c r="AX12" i="10"/>
  <c r="N12" i="10"/>
  <c r="C15" i="10"/>
  <c r="J14" i="10"/>
  <c r="K14" i="10"/>
  <c r="D14" i="10"/>
  <c r="H289" i="5"/>
  <c r="H305" i="5"/>
  <c r="I283" i="5"/>
  <c r="H155" i="6"/>
  <c r="I129" i="6"/>
  <c r="I237" i="5"/>
  <c r="I253" i="5"/>
  <c r="J231" i="5"/>
  <c r="CH24" i="8"/>
  <c r="F49" i="5"/>
  <c r="M14" i="10"/>
  <c r="P14" i="10"/>
  <c r="L14" i="10"/>
  <c r="J15" i="10"/>
  <c r="K15" i="10"/>
  <c r="C16" i="10"/>
  <c r="D15" i="10"/>
  <c r="E273" i="6"/>
  <c r="B19" i="12"/>
  <c r="E497" i="5"/>
  <c r="E513" i="5"/>
  <c r="F491" i="5"/>
  <c r="AW12" i="10"/>
  <c r="F25" i="7"/>
  <c r="AW18" i="7"/>
  <c r="G25" i="7"/>
  <c r="BG18" i="7"/>
  <c r="D26" i="7"/>
  <c r="E25" i="7"/>
  <c r="F98" i="2"/>
  <c r="H387" i="5"/>
  <c r="G393" i="5"/>
  <c r="G409" i="5"/>
  <c r="G214" i="6"/>
  <c r="O23" i="7"/>
  <c r="AX16" i="7"/>
  <c r="M24" i="7"/>
  <c r="P23" i="7"/>
  <c r="BH16" i="7"/>
  <c r="N23" i="7"/>
  <c r="A13" i="11"/>
  <c r="D13" i="11"/>
  <c r="D12" i="11"/>
  <c r="H341" i="5"/>
  <c r="H357" i="5"/>
  <c r="I335" i="5"/>
  <c r="H188" i="6"/>
  <c r="F247" i="6"/>
  <c r="F445" i="5"/>
  <c r="G439" i="5"/>
  <c r="F461" i="5"/>
  <c r="H13" i="10"/>
  <c r="G13" i="10"/>
  <c r="BX20" i="8"/>
  <c r="BX19" i="8"/>
  <c r="BX24" i="8"/>
  <c r="BX22" i="8"/>
  <c r="BX21" i="8"/>
  <c r="AX18" i="8"/>
  <c r="AV18" i="8"/>
  <c r="AW18" i="8"/>
  <c r="AY18" i="8"/>
  <c r="AU19" i="8"/>
  <c r="BB15" i="7"/>
  <c r="G44" i="5"/>
  <c r="J283" i="5"/>
  <c r="I155" i="6"/>
  <c r="I305" i="5"/>
  <c r="I289" i="5"/>
  <c r="N13" i="10"/>
  <c r="O13" i="10"/>
  <c r="AX13" i="10"/>
  <c r="K201" i="5"/>
  <c r="K185" i="5"/>
  <c r="L179" i="5"/>
  <c r="K96" i="6"/>
  <c r="B27" i="12"/>
  <c r="K37" i="12"/>
  <c r="AQ26" i="7"/>
  <c r="BK19" i="7"/>
  <c r="AP26" i="7"/>
  <c r="BA19" i="7"/>
  <c r="AO26" i="7"/>
  <c r="AN27" i="7"/>
  <c r="L70" i="6"/>
  <c r="M127" i="5"/>
  <c r="L149" i="5"/>
  <c r="L133" i="5"/>
  <c r="K231" i="5"/>
  <c r="J237" i="5"/>
  <c r="J253" i="5"/>
  <c r="J129" i="6"/>
  <c r="BG18" i="8"/>
  <c r="BH18" i="8"/>
  <c r="BE19" i="8"/>
  <c r="BI18" i="8"/>
  <c r="BF18" i="8"/>
  <c r="AV22" i="7"/>
  <c r="BW24" i="8"/>
  <c r="BW25" i="8"/>
  <c r="BX25" i="8"/>
  <c r="V23" i="7"/>
  <c r="Y22" i="7"/>
  <c r="BI15" i="7"/>
  <c r="BL15" i="7"/>
  <c r="W22" i="7"/>
  <c r="X22" i="7"/>
  <c r="AY15" i="7"/>
  <c r="F14" i="10"/>
  <c r="I14" i="10"/>
  <c r="E14" i="10"/>
  <c r="BF21" i="7"/>
  <c r="AE23" i="7"/>
  <c r="AF22" i="7"/>
  <c r="AG22" i="7"/>
  <c r="AZ15" i="7"/>
  <c r="AH22" i="7"/>
  <c r="BJ15" i="7"/>
  <c r="N37" i="6"/>
  <c r="O68" i="5"/>
  <c r="N74" i="5"/>
  <c r="N95" i="5"/>
  <c r="N36" i="5"/>
  <c r="N32" i="5"/>
  <c r="N31" i="5"/>
  <c r="D31" i="5" s="1"/>
  <c r="D565" i="5" s="1"/>
  <c r="N40" i="5"/>
  <c r="N42" i="5"/>
  <c r="BY11" i="8"/>
  <c r="N14" i="5"/>
  <c r="N27" i="5"/>
  <c r="N35" i="5"/>
  <c r="N15" i="5"/>
  <c r="N24" i="5"/>
  <c r="O9" i="5"/>
  <c r="N41" i="5"/>
  <c r="N43" i="5"/>
  <c r="N11" i="6"/>
  <c r="J155" i="6"/>
  <c r="J289" i="5"/>
  <c r="J305" i="5"/>
  <c r="K283" i="5"/>
  <c r="E26" i="7"/>
  <c r="F26" i="7"/>
  <c r="AW19" i="7"/>
  <c r="D27" i="7"/>
  <c r="G26" i="7"/>
  <c r="BG19" i="7"/>
  <c r="AV23" i="7"/>
  <c r="G445" i="5"/>
  <c r="G461" i="5"/>
  <c r="H439" i="5"/>
  <c r="G247" i="6"/>
  <c r="N24" i="7"/>
  <c r="O24" i="7"/>
  <c r="AX17" i="7"/>
  <c r="P24" i="7"/>
  <c r="BH17" i="7"/>
  <c r="M25" i="7"/>
  <c r="O11" i="6"/>
  <c r="O43" i="5"/>
  <c r="O40" i="5"/>
  <c r="O32" i="5"/>
  <c r="O14" i="5"/>
  <c r="BZ11" i="8"/>
  <c r="O27" i="5"/>
  <c r="O36" i="5"/>
  <c r="O42" i="5"/>
  <c r="P9" i="5"/>
  <c r="O24" i="5"/>
  <c r="O15" i="5"/>
  <c r="O41" i="5"/>
  <c r="O31" i="5"/>
  <c r="O35" i="5"/>
  <c r="G14" i="10"/>
  <c r="H14" i="10"/>
  <c r="M133" i="5"/>
  <c r="M149" i="5"/>
  <c r="M70" i="6"/>
  <c r="N127" i="5"/>
  <c r="BB16" i="7"/>
  <c r="H44" i="5"/>
  <c r="AF23" i="7"/>
  <c r="AE24" i="7"/>
  <c r="AH23" i="7"/>
  <c r="BJ16" i="7"/>
  <c r="AG23" i="7"/>
  <c r="AZ16" i="7"/>
  <c r="X23" i="7"/>
  <c r="AY16" i="7"/>
  <c r="Y23" i="7"/>
  <c r="BI16" i="7"/>
  <c r="BL16" i="7"/>
  <c r="H45" i="5"/>
  <c r="V24" i="7"/>
  <c r="W23" i="7"/>
  <c r="AY19" i="8"/>
  <c r="AV19" i="8"/>
  <c r="AX19" i="8"/>
  <c r="AU20" i="8"/>
  <c r="AW19" i="8"/>
  <c r="F15" i="10"/>
  <c r="E15" i="10"/>
  <c r="I15" i="10"/>
  <c r="K129" i="6"/>
  <c r="B28" i="12"/>
  <c r="K38" i="12"/>
  <c r="K253" i="5"/>
  <c r="L231" i="5"/>
  <c r="K237" i="5"/>
  <c r="AO27" i="7"/>
  <c r="AQ27" i="7"/>
  <c r="BK20" i="7"/>
  <c r="AN28" i="7"/>
  <c r="AP27" i="7"/>
  <c r="BA20" i="7"/>
  <c r="J16" i="10"/>
  <c r="K16" i="10"/>
  <c r="C17" i="10"/>
  <c r="D16" i="10"/>
  <c r="AW13" i="10"/>
  <c r="L15" i="10"/>
  <c r="M15" i="10"/>
  <c r="P15" i="10"/>
  <c r="BY22" i="8"/>
  <c r="BY19" i="8"/>
  <c r="BY20" i="8"/>
  <c r="BY21" i="8"/>
  <c r="BF22" i="7"/>
  <c r="BG19" i="8"/>
  <c r="BI19" i="8"/>
  <c r="BE20" i="8"/>
  <c r="BH19" i="8"/>
  <c r="BF19" i="8"/>
  <c r="G491" i="5"/>
  <c r="F497" i="5"/>
  <c r="F273" i="6"/>
  <c r="F513" i="5"/>
  <c r="O74" i="5"/>
  <c r="O95" i="5"/>
  <c r="O37" i="6"/>
  <c r="P68" i="5"/>
  <c r="I357" i="5"/>
  <c r="I188" i="6"/>
  <c r="I341" i="5"/>
  <c r="J335" i="5"/>
  <c r="N14" i="10"/>
  <c r="O14" i="10"/>
  <c r="AX14" i="10"/>
  <c r="L185" i="5"/>
  <c r="L201" i="5"/>
  <c r="L96" i="6"/>
  <c r="M179" i="5"/>
  <c r="H214" i="6"/>
  <c r="I387" i="5"/>
  <c r="H409" i="5"/>
  <c r="H393" i="5"/>
  <c r="I409" i="5"/>
  <c r="I214" i="6"/>
  <c r="J387" i="5"/>
  <c r="I393" i="5"/>
  <c r="AQ28" i="7"/>
  <c r="BK21" i="7"/>
  <c r="AN29" i="7"/>
  <c r="AP28" i="7"/>
  <c r="BA21" i="7"/>
  <c r="AO28" i="7"/>
  <c r="BZ21" i="8"/>
  <c r="BZ20" i="8"/>
  <c r="BZ22" i="8"/>
  <c r="BZ19" i="8"/>
  <c r="AG24" i="7"/>
  <c r="AZ17" i="7"/>
  <c r="AH24" i="7"/>
  <c r="BJ17" i="7"/>
  <c r="AF24" i="7"/>
  <c r="AE25" i="7"/>
  <c r="N70" i="6"/>
  <c r="N133" i="5"/>
  <c r="N149" i="5"/>
  <c r="O127" i="5"/>
  <c r="BH20" i="8"/>
  <c r="BI20" i="8"/>
  <c r="BE21" i="8"/>
  <c r="BF20" i="8"/>
  <c r="BG20" i="8"/>
  <c r="L283" i="5"/>
  <c r="K155" i="6"/>
  <c r="B29" i="12"/>
  <c r="K39" i="12"/>
  <c r="K289" i="5"/>
  <c r="K305" i="5"/>
  <c r="BF23" i="7"/>
  <c r="F16" i="10"/>
  <c r="E16" i="10"/>
  <c r="I16" i="10"/>
  <c r="J17" i="10"/>
  <c r="K17" i="10"/>
  <c r="C18" i="10"/>
  <c r="D17" i="10"/>
  <c r="AU21" i="8"/>
  <c r="AW20" i="8"/>
  <c r="AX20" i="8"/>
  <c r="AV20" i="8"/>
  <c r="AY20" i="8"/>
  <c r="W24" i="7"/>
  <c r="Y24" i="7"/>
  <c r="BI17" i="7"/>
  <c r="BL17" i="7"/>
  <c r="I45" i="5"/>
  <c r="V25" i="7"/>
  <c r="X24" i="7"/>
  <c r="AY17" i="7"/>
  <c r="BB17" i="7"/>
  <c r="I44" i="5"/>
  <c r="M16" i="10"/>
  <c r="L16" i="10"/>
  <c r="P16" i="10"/>
  <c r="F27" i="7"/>
  <c r="AW20" i="7"/>
  <c r="E27" i="7"/>
  <c r="D28" i="7"/>
  <c r="G27" i="7"/>
  <c r="BG20" i="7"/>
  <c r="G273" i="6"/>
  <c r="G497" i="5"/>
  <c r="G513" i="5"/>
  <c r="H491" i="5"/>
  <c r="BY24" i="8"/>
  <c r="BY25" i="8"/>
  <c r="G15" i="10"/>
  <c r="H15" i="10"/>
  <c r="AW15" i="10"/>
  <c r="M185" i="5"/>
  <c r="M96" i="6"/>
  <c r="M201" i="5"/>
  <c r="N179" i="5"/>
  <c r="P37" i="6"/>
  <c r="P95" i="5"/>
  <c r="P74" i="5"/>
  <c r="D74" i="5"/>
  <c r="E550" i="5"/>
  <c r="F14" i="4"/>
  <c r="AW14" i="10"/>
  <c r="P11" i="6"/>
  <c r="P24" i="5"/>
  <c r="P32" i="5"/>
  <c r="P31" i="5"/>
  <c r="P42" i="5"/>
  <c r="D42" i="5"/>
  <c r="D576" i="5" s="1"/>
  <c r="P15" i="5"/>
  <c r="D15" i="5"/>
  <c r="D550" i="5"/>
  <c r="P35" i="5"/>
  <c r="P14" i="5"/>
  <c r="D14" i="5"/>
  <c r="D549" i="5"/>
  <c r="P36" i="5"/>
  <c r="D36" i="5"/>
  <c r="D570" i="5"/>
  <c r="P40" i="5"/>
  <c r="D574" i="5"/>
  <c r="CA11" i="8"/>
  <c r="P41" i="5"/>
  <c r="P43" i="5"/>
  <c r="P27" i="5"/>
  <c r="H247" i="6"/>
  <c r="H445" i="5"/>
  <c r="H461" i="5"/>
  <c r="I439" i="5"/>
  <c r="N25" i="7"/>
  <c r="H98" i="2"/>
  <c r="P25" i="7"/>
  <c r="BH18" i="7"/>
  <c r="M26" i="7"/>
  <c r="O25" i="7"/>
  <c r="AX18" i="7"/>
  <c r="J357" i="5"/>
  <c r="J341" i="5"/>
  <c r="J188" i="6"/>
  <c r="K335" i="5"/>
  <c r="N15" i="10"/>
  <c r="O15" i="10"/>
  <c r="L237" i="5"/>
  <c r="L129" i="6"/>
  <c r="M231" i="5"/>
  <c r="L253" i="5"/>
  <c r="AV24" i="7"/>
  <c r="E30" i="4"/>
  <c r="L155" i="6"/>
  <c r="L289" i="5"/>
  <c r="L305" i="5"/>
  <c r="M283" i="5"/>
  <c r="I247" i="6"/>
  <c r="I461" i="5"/>
  <c r="J439" i="5"/>
  <c r="I445" i="5"/>
  <c r="E13" i="4"/>
  <c r="D14" i="3"/>
  <c r="D13" i="4"/>
  <c r="AH25" i="7"/>
  <c r="BJ18" i="7"/>
  <c r="AE26" i="7"/>
  <c r="AG25" i="7"/>
  <c r="AZ18" i="7"/>
  <c r="AF25" i="7"/>
  <c r="L98" i="2"/>
  <c r="K387" i="5"/>
  <c r="J214" i="6"/>
  <c r="J393" i="5"/>
  <c r="J409" i="5"/>
  <c r="AX15" i="10"/>
  <c r="O16" i="10"/>
  <c r="N16" i="10"/>
  <c r="N26" i="7"/>
  <c r="P26" i="7"/>
  <c r="BH19" i="7"/>
  <c r="M27" i="7"/>
  <c r="O26" i="7"/>
  <c r="AX19" i="7"/>
  <c r="AP29" i="7"/>
  <c r="BA22" i="7"/>
  <c r="AN30" i="7"/>
  <c r="AQ29" i="7"/>
  <c r="BK22" i="7"/>
  <c r="AO29" i="7"/>
  <c r="E14" i="4"/>
  <c r="G28" i="7"/>
  <c r="BG21" i="7"/>
  <c r="E28" i="7"/>
  <c r="D29" i="7"/>
  <c r="F28" i="7"/>
  <c r="AW21" i="7"/>
  <c r="D95" i="5"/>
  <c r="E570" i="5"/>
  <c r="BZ25" i="8"/>
  <c r="D37" i="4"/>
  <c r="AU22" i="8"/>
  <c r="AY21" i="8"/>
  <c r="AV21" i="8"/>
  <c r="AX21" i="8"/>
  <c r="AW21" i="8"/>
  <c r="BF24" i="7"/>
  <c r="AV25" i="7"/>
  <c r="K188" i="6"/>
  <c r="B30" i="12"/>
  <c r="K40" i="12"/>
  <c r="K341" i="5"/>
  <c r="K357" i="5"/>
  <c r="L335" i="5"/>
  <c r="H273" i="6"/>
  <c r="I491" i="5"/>
  <c r="H513" i="5"/>
  <c r="H497" i="5"/>
  <c r="H16" i="10"/>
  <c r="AW16" i="10"/>
  <c r="G16" i="10"/>
  <c r="O149" i="5"/>
  <c r="P127" i="5"/>
  <c r="O70" i="6"/>
  <c r="O133" i="5"/>
  <c r="BZ24" i="8"/>
  <c r="M253" i="5"/>
  <c r="N231" i="5"/>
  <c r="M237" i="5"/>
  <c r="M129" i="6"/>
  <c r="CA20" i="8"/>
  <c r="CA22" i="8"/>
  <c r="CA19" i="8"/>
  <c r="CA21" i="8"/>
  <c r="N96" i="6"/>
  <c r="N201" i="5"/>
  <c r="O179" i="5"/>
  <c r="N185" i="5"/>
  <c r="P17" i="10"/>
  <c r="L17" i="10"/>
  <c r="M17" i="10"/>
  <c r="F17" i="10"/>
  <c r="I17" i="10"/>
  <c r="E17" i="10"/>
  <c r="X25" i="7"/>
  <c r="AY18" i="7"/>
  <c r="BB18" i="7"/>
  <c r="J44" i="5"/>
  <c r="W25" i="7"/>
  <c r="J98" i="2"/>
  <c r="Y25" i="7"/>
  <c r="BI18" i="7"/>
  <c r="BL18" i="7"/>
  <c r="J45" i="5"/>
  <c r="V26" i="7"/>
  <c r="C19" i="10"/>
  <c r="J18" i="10"/>
  <c r="K18" i="10"/>
  <c r="D18" i="10"/>
  <c r="BG21" i="8"/>
  <c r="BE22" i="8"/>
  <c r="BF21" i="8"/>
  <c r="BH21" i="8"/>
  <c r="BI21" i="8"/>
  <c r="F30" i="4"/>
  <c r="F38" i="4"/>
  <c r="AP30" i="7"/>
  <c r="BA23" i="7"/>
  <c r="AO30" i="7"/>
  <c r="AQ30" i="7"/>
  <c r="BK23" i="7"/>
  <c r="AN31" i="7"/>
  <c r="I18" i="10"/>
  <c r="E18" i="10"/>
  <c r="F18" i="10"/>
  <c r="P133" i="5"/>
  <c r="D133" i="5"/>
  <c r="F550" i="5"/>
  <c r="P70" i="6"/>
  <c r="P149" i="5"/>
  <c r="I273" i="6"/>
  <c r="I513" i="5"/>
  <c r="J491" i="5"/>
  <c r="I497" i="5"/>
  <c r="L188" i="6"/>
  <c r="L357" i="5"/>
  <c r="M335" i="5"/>
  <c r="L341" i="5"/>
  <c r="J247" i="6"/>
  <c r="J445" i="5"/>
  <c r="J461" i="5"/>
  <c r="K439" i="5"/>
  <c r="H17" i="10"/>
  <c r="AW17" i="10"/>
  <c r="G17" i="10"/>
  <c r="O17" i="10"/>
  <c r="AX17" i="10"/>
  <c r="N17" i="10"/>
  <c r="AG26" i="7"/>
  <c r="AZ19" i="7"/>
  <c r="AF26" i="7"/>
  <c r="AE27" i="7"/>
  <c r="AH26" i="7"/>
  <c r="BJ19" i="7"/>
  <c r="L18" i="10"/>
  <c r="M18" i="10"/>
  <c r="P18" i="10"/>
  <c r="N129" i="6"/>
  <c r="O231" i="5"/>
  <c r="N237" i="5"/>
  <c r="N253" i="5"/>
  <c r="AV22" i="8"/>
  <c r="AX22" i="8"/>
  <c r="AU23" i="8"/>
  <c r="AY22" i="8"/>
  <c r="AW22" i="8"/>
  <c r="J19" i="10"/>
  <c r="K19" i="10"/>
  <c r="C20" i="10"/>
  <c r="D19" i="10"/>
  <c r="P27" i="7"/>
  <c r="BH20" i="7"/>
  <c r="M28" i="7"/>
  <c r="N27" i="7"/>
  <c r="O27" i="7"/>
  <c r="AX20" i="7"/>
  <c r="AV26" i="7"/>
  <c r="BL19" i="7"/>
  <c r="K45" i="5"/>
  <c r="K409" i="5"/>
  <c r="K214" i="6"/>
  <c r="B31" i="12"/>
  <c r="K41" i="12"/>
  <c r="L387" i="5"/>
  <c r="K393" i="5"/>
  <c r="Y26" i="7"/>
  <c r="BI19" i="7"/>
  <c r="W26" i="7"/>
  <c r="V27" i="7"/>
  <c r="X26" i="7"/>
  <c r="AY19" i="7"/>
  <c r="BB19" i="7"/>
  <c r="K44" i="5"/>
  <c r="CA24" i="8"/>
  <c r="CA25" i="8"/>
  <c r="CB25" i="8"/>
  <c r="CC25" i="8"/>
  <c r="CD25" i="8"/>
  <c r="CE25" i="8"/>
  <c r="CF25" i="8"/>
  <c r="CG25" i="8"/>
  <c r="CH25" i="8"/>
  <c r="BF25" i="7"/>
  <c r="E29" i="7"/>
  <c r="G29" i="7"/>
  <c r="BG22" i="7"/>
  <c r="D30" i="7"/>
  <c r="F29" i="7"/>
  <c r="AW22" i="7"/>
  <c r="AX16" i="10"/>
  <c r="N283" i="5"/>
  <c r="M289" i="5"/>
  <c r="M155" i="6"/>
  <c r="M305" i="5"/>
  <c r="BG22" i="8"/>
  <c r="BI22" i="8"/>
  <c r="BF22" i="8"/>
  <c r="BH22" i="8"/>
  <c r="BE23" i="8"/>
  <c r="O185" i="5"/>
  <c r="O96" i="6"/>
  <c r="O201" i="5"/>
  <c r="P179" i="5"/>
  <c r="M341" i="5"/>
  <c r="M357" i="5"/>
  <c r="N335" i="5"/>
  <c r="M188" i="6"/>
  <c r="K247" i="6"/>
  <c r="B32" i="12"/>
  <c r="K42" i="12"/>
  <c r="L439" i="5"/>
  <c r="K445" i="5"/>
  <c r="K461" i="5"/>
  <c r="N305" i="5"/>
  <c r="N155" i="6"/>
  <c r="N289" i="5"/>
  <c r="O283" i="5"/>
  <c r="W27" i="7"/>
  <c r="Y27" i="7"/>
  <c r="BI20" i="7"/>
  <c r="BL20" i="7"/>
  <c r="L45" i="5"/>
  <c r="V28" i="7"/>
  <c r="X27" i="7"/>
  <c r="AY20" i="7"/>
  <c r="AV27" i="7"/>
  <c r="AG27" i="7"/>
  <c r="AZ20" i="7"/>
  <c r="AH27" i="7"/>
  <c r="BJ20" i="7"/>
  <c r="AE28" i="7"/>
  <c r="AF27" i="7"/>
  <c r="D149" i="5"/>
  <c r="F570" i="5"/>
  <c r="AX23" i="8"/>
  <c r="AW23" i="8"/>
  <c r="AY23" i="8"/>
  <c r="AU24" i="8"/>
  <c r="AV23" i="8"/>
  <c r="E30" i="7"/>
  <c r="G30" i="7"/>
  <c r="BG23" i="7"/>
  <c r="D31" i="7"/>
  <c r="F30" i="7"/>
  <c r="AW23" i="7"/>
  <c r="G14" i="4"/>
  <c r="O237" i="5"/>
  <c r="O253" i="5"/>
  <c r="O129" i="6"/>
  <c r="P231" i="5"/>
  <c r="BH23" i="8"/>
  <c r="BI23" i="8"/>
  <c r="BE24" i="8"/>
  <c r="BF23" i="8"/>
  <c r="BG23" i="8"/>
  <c r="G18" i="10"/>
  <c r="H18" i="10"/>
  <c r="AW18" i="10"/>
  <c r="I19" i="10"/>
  <c r="E19" i="10"/>
  <c r="F19" i="10"/>
  <c r="K491" i="5"/>
  <c r="J497" i="5"/>
  <c r="J273" i="6"/>
  <c r="J513" i="5"/>
  <c r="BB20" i="7"/>
  <c r="L44" i="5"/>
  <c r="C21" i="10"/>
  <c r="J20" i="10"/>
  <c r="K20" i="10"/>
  <c r="D20" i="10"/>
  <c r="BF26" i="7"/>
  <c r="M19" i="10"/>
  <c r="P19" i="10"/>
  <c r="L19" i="10"/>
  <c r="P96" i="6"/>
  <c r="P185" i="5"/>
  <c r="D185" i="5"/>
  <c r="G550" i="5"/>
  <c r="H14" i="4"/>
  <c r="P201" i="5"/>
  <c r="L409" i="5"/>
  <c r="L393" i="5"/>
  <c r="L214" i="6"/>
  <c r="M387" i="5"/>
  <c r="O28" i="7"/>
  <c r="AX21" i="7"/>
  <c r="N28" i="7"/>
  <c r="M29" i="7"/>
  <c r="P28" i="7"/>
  <c r="BH21" i="7"/>
  <c r="N18" i="10"/>
  <c r="O18" i="10"/>
  <c r="AP31" i="7"/>
  <c r="BA24" i="7"/>
  <c r="AO31" i="7"/>
  <c r="AN32" i="7"/>
  <c r="AQ31" i="7"/>
  <c r="BK24" i="7"/>
  <c r="J21" i="10"/>
  <c r="K21" i="10"/>
  <c r="C22" i="10"/>
  <c r="D21" i="10"/>
  <c r="L20" i="10"/>
  <c r="M20" i="10"/>
  <c r="P20" i="10"/>
  <c r="G30" i="4"/>
  <c r="G38" i="4"/>
  <c r="BF27" i="7"/>
  <c r="W28" i="7"/>
  <c r="Y28" i="7"/>
  <c r="BI21" i="7"/>
  <c r="V29" i="7"/>
  <c r="X28" i="7"/>
  <c r="AY21" i="7"/>
  <c r="BB21" i="7"/>
  <c r="M44" i="5"/>
  <c r="L461" i="5"/>
  <c r="L247" i="6"/>
  <c r="L445" i="5"/>
  <c r="M439" i="5"/>
  <c r="O335" i="5"/>
  <c r="N341" i="5"/>
  <c r="N357" i="5"/>
  <c r="N188" i="6"/>
  <c r="P283" i="5"/>
  <c r="O155" i="6"/>
  <c r="O305" i="5"/>
  <c r="O289" i="5"/>
  <c r="AX18" i="10"/>
  <c r="AO32" i="7"/>
  <c r="AP32" i="7"/>
  <c r="BA25" i="7"/>
  <c r="AQ32" i="7"/>
  <c r="BK25" i="7"/>
  <c r="AN33" i="7"/>
  <c r="D201" i="5"/>
  <c r="G570" i="5"/>
  <c r="M393" i="5"/>
  <c r="M214" i="6"/>
  <c r="M409" i="5"/>
  <c r="N387" i="5"/>
  <c r="L491" i="5"/>
  <c r="K497" i="5"/>
  <c r="K513" i="5"/>
  <c r="K273" i="6"/>
  <c r="B33" i="12"/>
  <c r="K43" i="12"/>
  <c r="AG28" i="7"/>
  <c r="AZ21" i="7"/>
  <c r="AF28" i="7"/>
  <c r="AE29" i="7"/>
  <c r="AH28" i="7"/>
  <c r="BJ21" i="7"/>
  <c r="BL21" i="7"/>
  <c r="M45" i="5"/>
  <c r="P237" i="5"/>
  <c r="D237" i="5"/>
  <c r="H550" i="5"/>
  <c r="P253" i="5"/>
  <c r="P129" i="6"/>
  <c r="BF24" i="8"/>
  <c r="BH24" i="8"/>
  <c r="BE25" i="8"/>
  <c r="BG24" i="8"/>
  <c r="BI24" i="8"/>
  <c r="G31" i="7"/>
  <c r="BG24" i="7"/>
  <c r="D32" i="7"/>
  <c r="E31" i="7"/>
  <c r="F31" i="7"/>
  <c r="AW24" i="7"/>
  <c r="I20" i="10"/>
  <c r="E20" i="10"/>
  <c r="F20" i="10"/>
  <c r="O19" i="10"/>
  <c r="N19" i="10"/>
  <c r="P29" i="7"/>
  <c r="BH22" i="7"/>
  <c r="N29" i="7"/>
  <c r="M30" i="7"/>
  <c r="O29" i="7"/>
  <c r="AX22" i="7"/>
  <c r="H19" i="10"/>
  <c r="G19" i="10"/>
  <c r="AU25" i="8"/>
  <c r="AV24" i="8"/>
  <c r="AX24" i="8"/>
  <c r="AW24" i="8"/>
  <c r="AY24" i="8"/>
  <c r="AV28" i="7"/>
  <c r="P289" i="5"/>
  <c r="D289" i="5"/>
  <c r="I550" i="5"/>
  <c r="J14" i="4"/>
  <c r="P155" i="6"/>
  <c r="P305" i="5"/>
  <c r="D253" i="5"/>
  <c r="H570" i="5"/>
  <c r="AF29" i="7"/>
  <c r="AH29" i="7"/>
  <c r="BJ22" i="7"/>
  <c r="AE30" i="7"/>
  <c r="AG29" i="7"/>
  <c r="AZ22" i="7"/>
  <c r="M247" i="6"/>
  <c r="M461" i="5"/>
  <c r="N439" i="5"/>
  <c r="M445" i="5"/>
  <c r="N20" i="10"/>
  <c r="O20" i="10"/>
  <c r="AX20" i="10"/>
  <c r="F21" i="10"/>
  <c r="E21" i="10"/>
  <c r="I21" i="10"/>
  <c r="I14" i="4"/>
  <c r="C23" i="10"/>
  <c r="J22" i="10"/>
  <c r="K22" i="10"/>
  <c r="D22" i="10"/>
  <c r="AO33" i="7"/>
  <c r="AQ33" i="7"/>
  <c r="BK26" i="7"/>
  <c r="AN34" i="7"/>
  <c r="AP33" i="7"/>
  <c r="BA26" i="7"/>
  <c r="L21" i="10"/>
  <c r="P21" i="10"/>
  <c r="M21" i="10"/>
  <c r="G32" i="7"/>
  <c r="BG25" i="7"/>
  <c r="E32" i="7"/>
  <c r="D33" i="7"/>
  <c r="F32" i="7"/>
  <c r="AW25" i="7"/>
  <c r="N214" i="6"/>
  <c r="O387" i="5"/>
  <c r="N393" i="5"/>
  <c r="N409" i="5"/>
  <c r="L497" i="5"/>
  <c r="L273" i="6"/>
  <c r="M491" i="5"/>
  <c r="L513" i="5"/>
  <c r="AX19" i="10"/>
  <c r="H30" i="4"/>
  <c r="H38" i="4"/>
  <c r="W29" i="7"/>
  <c r="Y29" i="7"/>
  <c r="BI22" i="7"/>
  <c r="BL22" i="7"/>
  <c r="N45" i="5"/>
  <c r="X29" i="7"/>
  <c r="AY22" i="7"/>
  <c r="BB22" i="7"/>
  <c r="N44" i="5"/>
  <c r="V30" i="7"/>
  <c r="AV25" i="8"/>
  <c r="AW25" i="8"/>
  <c r="AX25" i="8"/>
  <c r="AU26" i="8"/>
  <c r="AY25" i="8"/>
  <c r="H20" i="10"/>
  <c r="AW20" i="10"/>
  <c r="G20" i="10"/>
  <c r="BF25" i="8"/>
  <c r="BE26" i="8"/>
  <c r="BG25" i="8"/>
  <c r="BI25" i="8"/>
  <c r="BH25" i="8"/>
  <c r="BF28" i="7"/>
  <c r="N30" i="7"/>
  <c r="P30" i="7"/>
  <c r="BH23" i="7"/>
  <c r="M31" i="7"/>
  <c r="O30" i="7"/>
  <c r="AX23" i="7"/>
  <c r="O341" i="5"/>
  <c r="P335" i="5"/>
  <c r="O188" i="6"/>
  <c r="O357" i="5"/>
  <c r="AV29" i="7"/>
  <c r="AW19" i="10"/>
  <c r="AV30" i="7"/>
  <c r="P188" i="6"/>
  <c r="P341" i="5"/>
  <c r="D341" i="5"/>
  <c r="J550" i="5"/>
  <c r="P357" i="5"/>
  <c r="AF30" i="7"/>
  <c r="AE31" i="7"/>
  <c r="AG30" i="7"/>
  <c r="AZ23" i="7"/>
  <c r="AH30" i="7"/>
  <c r="BJ23" i="7"/>
  <c r="D305" i="5"/>
  <c r="I570" i="5"/>
  <c r="O21" i="10"/>
  <c r="AX21" i="10"/>
  <c r="N21" i="10"/>
  <c r="Y30" i="7"/>
  <c r="BI23" i="7"/>
  <c r="W30" i="7"/>
  <c r="V31" i="7"/>
  <c r="X30" i="7"/>
  <c r="AY23" i="7"/>
  <c r="E33" i="7"/>
  <c r="G33" i="7"/>
  <c r="BG26" i="7"/>
  <c r="F33" i="7"/>
  <c r="AW26" i="7"/>
  <c r="D34" i="7"/>
  <c r="BF29" i="7"/>
  <c r="I30" i="4"/>
  <c r="I38" i="4"/>
  <c r="BB23" i="7"/>
  <c r="O44" i="5"/>
  <c r="BF26" i="8"/>
  <c r="BE27" i="8"/>
  <c r="BI26" i="8"/>
  <c r="BH26" i="8"/>
  <c r="BG26" i="8"/>
  <c r="O439" i="5"/>
  <c r="N247" i="6"/>
  <c r="N445" i="5"/>
  <c r="N461" i="5"/>
  <c r="P31" i="7"/>
  <c r="BH24" i="7"/>
  <c r="M32" i="7"/>
  <c r="N31" i="7"/>
  <c r="O31" i="7"/>
  <c r="AX24" i="7"/>
  <c r="F22" i="10"/>
  <c r="I22" i="10"/>
  <c r="E22" i="10"/>
  <c r="BL23" i="7"/>
  <c r="O45" i="5"/>
  <c r="O393" i="5"/>
  <c r="P387" i="5"/>
  <c r="O214" i="6"/>
  <c r="O409" i="5"/>
  <c r="AP34" i="7"/>
  <c r="BA27" i="7"/>
  <c r="AO34" i="7"/>
  <c r="AQ34" i="7"/>
  <c r="BK27" i="7"/>
  <c r="AN35" i="7"/>
  <c r="M22" i="10"/>
  <c r="P22" i="10"/>
  <c r="L22" i="10"/>
  <c r="AY26" i="8"/>
  <c r="AW26" i="8"/>
  <c r="AU27" i="8"/>
  <c r="AV26" i="8"/>
  <c r="AX26" i="8"/>
  <c r="M273" i="6"/>
  <c r="M513" i="5"/>
  <c r="M497" i="5"/>
  <c r="N491" i="5"/>
  <c r="C24" i="10"/>
  <c r="J23" i="10"/>
  <c r="K23" i="10"/>
  <c r="D23" i="10"/>
  <c r="H21" i="10"/>
  <c r="G21" i="10"/>
  <c r="AW21" i="10"/>
  <c r="O22" i="10"/>
  <c r="AX22" i="10"/>
  <c r="N22" i="10"/>
  <c r="P409" i="5"/>
  <c r="P393" i="5"/>
  <c r="D393" i="5"/>
  <c r="K550" i="5"/>
  <c r="L14" i="4"/>
  <c r="P214" i="6"/>
  <c r="D357" i="5"/>
  <c r="J570" i="5"/>
  <c r="BF27" i="8"/>
  <c r="BG27" i="8"/>
  <c r="BH27" i="8"/>
  <c r="BE28" i="8"/>
  <c r="BI27" i="8"/>
  <c r="E23" i="10"/>
  <c r="F23" i="10"/>
  <c r="I23" i="10"/>
  <c r="AO35" i="7"/>
  <c r="AQ35" i="7"/>
  <c r="BK28" i="7"/>
  <c r="AP35" i="7"/>
  <c r="BA28" i="7"/>
  <c r="AN36" i="7"/>
  <c r="K14" i="4"/>
  <c r="AV31" i="7"/>
  <c r="J24" i="10"/>
  <c r="K24" i="10"/>
  <c r="C25" i="10"/>
  <c r="D24" i="10"/>
  <c r="AW27" i="8"/>
  <c r="AY27" i="8"/>
  <c r="AV27" i="8"/>
  <c r="AX27" i="8"/>
  <c r="AU28" i="8"/>
  <c r="H22" i="10"/>
  <c r="AW22" i="10"/>
  <c r="G22" i="10"/>
  <c r="BF30" i="7"/>
  <c r="J30" i="4"/>
  <c r="J38" i="4"/>
  <c r="W31" i="7"/>
  <c r="Y31" i="7"/>
  <c r="BI24" i="7"/>
  <c r="X31" i="7"/>
  <c r="AY24" i="7"/>
  <c r="V32" i="7"/>
  <c r="P23" i="10"/>
  <c r="L23" i="10"/>
  <c r="M23" i="10"/>
  <c r="E34" i="7"/>
  <c r="G34" i="7"/>
  <c r="BG27" i="7"/>
  <c r="F34" i="7"/>
  <c r="AW27" i="7"/>
  <c r="D35" i="7"/>
  <c r="AF31" i="7"/>
  <c r="AH31" i="7"/>
  <c r="BJ24" i="7"/>
  <c r="AE32" i="7"/>
  <c r="AG31" i="7"/>
  <c r="AZ24" i="7"/>
  <c r="BB24" i="7"/>
  <c r="P44" i="5"/>
  <c r="N273" i="6"/>
  <c r="N497" i="5"/>
  <c r="N513" i="5"/>
  <c r="O491" i="5"/>
  <c r="N32" i="7"/>
  <c r="M33" i="7"/>
  <c r="O32" i="7"/>
  <c r="AX25" i="7"/>
  <c r="P32" i="7"/>
  <c r="BH25" i="7"/>
  <c r="P439" i="5"/>
  <c r="O247" i="6"/>
  <c r="O445" i="5"/>
  <c r="O461" i="5"/>
  <c r="BL24" i="7"/>
  <c r="P45" i="5"/>
  <c r="D44" i="5"/>
  <c r="D578" i="5"/>
  <c r="AG32" i="7"/>
  <c r="AZ25" i="7"/>
  <c r="AF32" i="7"/>
  <c r="AE33" i="7"/>
  <c r="AH32" i="7"/>
  <c r="BJ25" i="7"/>
  <c r="N23" i="10"/>
  <c r="O23" i="10"/>
  <c r="AX23" i="10"/>
  <c r="BF31" i="7"/>
  <c r="BE29" i="8"/>
  <c r="BG28" i="8"/>
  <c r="BI28" i="8"/>
  <c r="BF28" i="8"/>
  <c r="BH28" i="8"/>
  <c r="F35" i="7"/>
  <c r="AW28" i="7"/>
  <c r="E35" i="7"/>
  <c r="G35" i="7"/>
  <c r="BG28" i="7"/>
  <c r="D36" i="7"/>
  <c r="AX28" i="8"/>
  <c r="AW28" i="8"/>
  <c r="AY28" i="8"/>
  <c r="AU29" i="8"/>
  <c r="AV28" i="8"/>
  <c r="D409" i="5"/>
  <c r="K570" i="5"/>
  <c r="O513" i="5"/>
  <c r="P491" i="5"/>
  <c r="O497" i="5"/>
  <c r="O273" i="6"/>
  <c r="AQ36" i="7"/>
  <c r="BK29" i="7"/>
  <c r="AN37" i="7"/>
  <c r="AO36" i="7"/>
  <c r="AP36" i="7"/>
  <c r="BA29" i="7"/>
  <c r="W32" i="7"/>
  <c r="Y32" i="7"/>
  <c r="BI25" i="7"/>
  <c r="BL25" i="7"/>
  <c r="X32" i="7"/>
  <c r="AY25" i="7"/>
  <c r="V33" i="7"/>
  <c r="K30" i="4"/>
  <c r="K38" i="4"/>
  <c r="M24" i="10"/>
  <c r="L24" i="10"/>
  <c r="P24" i="10"/>
  <c r="P33" i="7"/>
  <c r="BH26" i="7"/>
  <c r="N33" i="7"/>
  <c r="M34" i="7"/>
  <c r="O33" i="7"/>
  <c r="AX26" i="7"/>
  <c r="P247" i="6"/>
  <c r="P445" i="5"/>
  <c r="D445" i="5"/>
  <c r="L550" i="5"/>
  <c r="M14" i="4"/>
  <c r="P461" i="5"/>
  <c r="F24" i="10"/>
  <c r="E24" i="10"/>
  <c r="I24" i="10"/>
  <c r="AV32" i="7"/>
  <c r="BB25" i="7"/>
  <c r="J25" i="10"/>
  <c r="K25" i="10"/>
  <c r="C26" i="10"/>
  <c r="D25" i="10"/>
  <c r="G23" i="10"/>
  <c r="H23" i="10"/>
  <c r="AW23" i="10"/>
  <c r="BF32" i="7"/>
  <c r="O24" i="10"/>
  <c r="N24" i="10"/>
  <c r="P273" i="6"/>
  <c r="P497" i="5"/>
  <c r="D497" i="5"/>
  <c r="M550" i="5"/>
  <c r="P513" i="5"/>
  <c r="AP37" i="7"/>
  <c r="BA30" i="7"/>
  <c r="AN38" i="7"/>
  <c r="AO37" i="7"/>
  <c r="AQ37" i="7"/>
  <c r="BK30" i="7"/>
  <c r="AW29" i="8"/>
  <c r="AZ29" i="8"/>
  <c r="AV29" i="8"/>
  <c r="AX29" i="8"/>
  <c r="AY29" i="8"/>
  <c r="AU30" i="8"/>
  <c r="AV33" i="7"/>
  <c r="D461" i="5"/>
  <c r="L570" i="5"/>
  <c r="L30" i="4"/>
  <c r="L38" i="4"/>
  <c r="AH33" i="7"/>
  <c r="BJ26" i="7"/>
  <c r="AG33" i="7"/>
  <c r="AZ26" i="7"/>
  <c r="AE34" i="7"/>
  <c r="AF33" i="7"/>
  <c r="C27" i="10"/>
  <c r="J26" i="10"/>
  <c r="K26" i="10"/>
  <c r="D26" i="10"/>
  <c r="BB26" i="7"/>
  <c r="G36" i="7"/>
  <c r="BG29" i="7"/>
  <c r="D37" i="7"/>
  <c r="F36" i="7"/>
  <c r="AW29" i="7"/>
  <c r="E36" i="7"/>
  <c r="F25" i="10"/>
  <c r="I25" i="10"/>
  <c r="E25" i="10"/>
  <c r="P25" i="10"/>
  <c r="L25" i="10"/>
  <c r="M25" i="10"/>
  <c r="O34" i="7"/>
  <c r="AX27" i="7"/>
  <c r="N34" i="7"/>
  <c r="P34" i="7"/>
  <c r="BH27" i="7"/>
  <c r="M35" i="7"/>
  <c r="H24" i="10"/>
  <c r="AW24" i="10"/>
  <c r="G24" i="10"/>
  <c r="X33" i="7"/>
  <c r="AY26" i="7"/>
  <c r="Y33" i="7"/>
  <c r="BI26" i="7"/>
  <c r="BL26" i="7"/>
  <c r="W33" i="7"/>
  <c r="V34" i="7"/>
  <c r="BE30" i="8"/>
  <c r="BI29" i="8"/>
  <c r="BF29" i="8"/>
  <c r="BG29" i="8"/>
  <c r="BH29" i="8"/>
  <c r="BJ29" i="8"/>
  <c r="E42" i="4"/>
  <c r="BI30" i="8"/>
  <c r="BF30" i="8"/>
  <c r="BG30" i="8"/>
  <c r="BE31" i="8"/>
  <c r="BJ30" i="8"/>
  <c r="BH30" i="8"/>
  <c r="AV34" i="7"/>
  <c r="AX24" i="10"/>
  <c r="BL27" i="7"/>
  <c r="Y34" i="7"/>
  <c r="BI27" i="7"/>
  <c r="V35" i="7"/>
  <c r="X34" i="7"/>
  <c r="AY27" i="7"/>
  <c r="BB27" i="7"/>
  <c r="W34" i="7"/>
  <c r="E37" i="7"/>
  <c r="D38" i="7"/>
  <c r="F37" i="7"/>
  <c r="AW30" i="7"/>
  <c r="G37" i="7"/>
  <c r="BG30" i="7"/>
  <c r="AV30" i="8"/>
  <c r="AY30" i="8"/>
  <c r="AX30" i="8"/>
  <c r="AU31" i="8"/>
  <c r="AW30" i="8"/>
  <c r="AZ30" i="8"/>
  <c r="BA30" i="8" s="1"/>
  <c r="L105" i="5" s="1"/>
  <c r="L108" i="5" s="1"/>
  <c r="BA29" i="8"/>
  <c r="K105" i="5" s="1"/>
  <c r="K108" i="5" s="1"/>
  <c r="BF33" i="7"/>
  <c r="M30" i="4"/>
  <c r="M38" i="4"/>
  <c r="F26" i="10"/>
  <c r="I26" i="10"/>
  <c r="E26" i="10"/>
  <c r="N25" i="10"/>
  <c r="O25" i="10"/>
  <c r="AX25" i="10"/>
  <c r="M26" i="10"/>
  <c r="P26" i="10"/>
  <c r="L26" i="10"/>
  <c r="C28" i="10"/>
  <c r="J27" i="10"/>
  <c r="K27" i="10"/>
  <c r="D27" i="10"/>
  <c r="H25" i="10"/>
  <c r="G25" i="10"/>
  <c r="D513" i="5"/>
  <c r="M570" i="5"/>
  <c r="AE35" i="7"/>
  <c r="AF34" i="7"/>
  <c r="AG34" i="7"/>
  <c r="AZ27" i="7"/>
  <c r="AH34" i="7"/>
  <c r="BJ27" i="7"/>
  <c r="AO38" i="7"/>
  <c r="AQ38" i="7"/>
  <c r="BK31" i="7"/>
  <c r="AP38" i="7"/>
  <c r="BA31" i="7"/>
  <c r="AN39" i="7"/>
  <c r="N14" i="4"/>
  <c r="O14" i="4"/>
  <c r="D15" i="3"/>
  <c r="D14" i="4"/>
  <c r="N35" i="7"/>
  <c r="P35" i="7"/>
  <c r="BH28" i="7"/>
  <c r="O35" i="7"/>
  <c r="AX28" i="7"/>
  <c r="M36" i="7"/>
  <c r="BK29" i="8"/>
  <c r="N30" i="4"/>
  <c r="D30" i="4"/>
  <c r="D31" i="3"/>
  <c r="O26" i="10"/>
  <c r="AX26" i="10"/>
  <c r="N26" i="10"/>
  <c r="AV35" i="7"/>
  <c r="AV31" i="8"/>
  <c r="AW31" i="8"/>
  <c r="AY31" i="8"/>
  <c r="AX31" i="8"/>
  <c r="AZ31" i="8"/>
  <c r="BA31" i="8" s="1"/>
  <c r="M105" i="5" s="1"/>
  <c r="AU32" i="8"/>
  <c r="W35" i="7"/>
  <c r="X35" i="7"/>
  <c r="AY28" i="7"/>
  <c r="V36" i="7"/>
  <c r="Y35" i="7"/>
  <c r="BI28" i="7"/>
  <c r="BL28" i="7"/>
  <c r="BF34" i="7"/>
  <c r="AW25" i="10"/>
  <c r="AP39" i="7"/>
  <c r="BA32" i="7"/>
  <c r="AN40" i="7"/>
  <c r="AO39" i="7"/>
  <c r="AQ39" i="7"/>
  <c r="BK32" i="7"/>
  <c r="G38" i="7"/>
  <c r="BG31" i="7"/>
  <c r="F38" i="7"/>
  <c r="AW31" i="7"/>
  <c r="E38" i="7"/>
  <c r="D39" i="7"/>
  <c r="BE32" i="8"/>
  <c r="BI31" i="8"/>
  <c r="BF31" i="8"/>
  <c r="BH31" i="8"/>
  <c r="BJ31" i="8"/>
  <c r="BK31" i="8" s="1"/>
  <c r="M106" i="5" s="1"/>
  <c r="BG31" i="8"/>
  <c r="G26" i="10"/>
  <c r="H26" i="10"/>
  <c r="BK30" i="8"/>
  <c r="E27" i="10"/>
  <c r="F27" i="10"/>
  <c r="I27" i="10"/>
  <c r="O36" i="7"/>
  <c r="AX29" i="7"/>
  <c r="N36" i="7"/>
  <c r="M37" i="7"/>
  <c r="P36" i="7"/>
  <c r="BH29" i="7"/>
  <c r="L27" i="10"/>
  <c r="M27" i="10"/>
  <c r="P27" i="10"/>
  <c r="BB28" i="7"/>
  <c r="C29" i="10"/>
  <c r="J28" i="10"/>
  <c r="K28" i="10"/>
  <c r="D28" i="10"/>
  <c r="AH35" i="7"/>
  <c r="BJ28" i="7"/>
  <c r="AG35" i="7"/>
  <c r="AZ28" i="7"/>
  <c r="AE36" i="7"/>
  <c r="AF35" i="7"/>
  <c r="E28" i="10"/>
  <c r="F28" i="10"/>
  <c r="I28" i="10"/>
  <c r="L28" i="10"/>
  <c r="M28" i="10"/>
  <c r="P28" i="10"/>
  <c r="W36" i="7"/>
  <c r="X36" i="7"/>
  <c r="AY29" i="7"/>
  <c r="Y36" i="7"/>
  <c r="BI29" i="7"/>
  <c r="BL29" i="7"/>
  <c r="V37" i="7"/>
  <c r="G27" i="10"/>
  <c r="H27" i="10"/>
  <c r="AW27" i="10"/>
  <c r="C30" i="10"/>
  <c r="J29" i="10"/>
  <c r="K29" i="10"/>
  <c r="D29" i="10"/>
  <c r="AU33" i="8"/>
  <c r="AW32" i="8"/>
  <c r="AY32" i="8"/>
  <c r="AX32" i="8"/>
  <c r="AZ32" i="8"/>
  <c r="BA32" i="8" s="1"/>
  <c r="N105" i="5" s="1"/>
  <c r="AV32" i="8"/>
  <c r="AV36" i="7"/>
  <c r="N27" i="10"/>
  <c r="O27" i="10"/>
  <c r="AX27" i="10"/>
  <c r="O37" i="7"/>
  <c r="AX30" i="7"/>
  <c r="N37" i="7"/>
  <c r="M38" i="7"/>
  <c r="P37" i="7"/>
  <c r="BH30" i="7"/>
  <c r="AF36" i="7"/>
  <c r="AH36" i="7"/>
  <c r="BJ29" i="7"/>
  <c r="AE37" i="7"/>
  <c r="AG36" i="7"/>
  <c r="AZ29" i="7"/>
  <c r="BB29" i="7"/>
  <c r="BH32" i="8"/>
  <c r="BG32" i="8"/>
  <c r="BJ32" i="8"/>
  <c r="BK32" i="8" s="1"/>
  <c r="N106" i="5" s="1"/>
  <c r="BE33" i="8"/>
  <c r="BI32" i="8"/>
  <c r="BF32" i="8"/>
  <c r="AQ40" i="7"/>
  <c r="BK33" i="7"/>
  <c r="AP40" i="7"/>
  <c r="BA33" i="7"/>
  <c r="AO40" i="7"/>
  <c r="AN41" i="7"/>
  <c r="BF35" i="7"/>
  <c r="O30" i="4"/>
  <c r="O38" i="4"/>
  <c r="N38" i="4"/>
  <c r="AW26" i="10"/>
  <c r="E39" i="7"/>
  <c r="G39" i="7"/>
  <c r="BG32" i="7"/>
  <c r="D40" i="7"/>
  <c r="F39" i="7"/>
  <c r="AW32" i="7"/>
  <c r="AF37" i="7"/>
  <c r="AH37" i="7"/>
  <c r="BJ30" i="7"/>
  <c r="AE38" i="7"/>
  <c r="AG37" i="7"/>
  <c r="AZ30" i="7"/>
  <c r="BB30" i="7"/>
  <c r="W37" i="7"/>
  <c r="X37" i="7"/>
  <c r="AY30" i="7"/>
  <c r="Y37" i="7"/>
  <c r="BI30" i="7"/>
  <c r="BL30" i="7"/>
  <c r="V38" i="7"/>
  <c r="G40" i="7"/>
  <c r="BG33" i="7"/>
  <c r="F40" i="7"/>
  <c r="AW33" i="7"/>
  <c r="E40" i="7"/>
  <c r="D41" i="7"/>
  <c r="N38" i="7"/>
  <c r="P38" i="7"/>
  <c r="BH31" i="7"/>
  <c r="M39" i="7"/>
  <c r="O38" i="7"/>
  <c r="AX31" i="7"/>
  <c r="AW33" i="8"/>
  <c r="AV33" i="8"/>
  <c r="AX33" i="8"/>
  <c r="AZ33" i="8"/>
  <c r="BA33" i="8" s="1"/>
  <c r="O105" i="5" s="1"/>
  <c r="O108" i="5" s="1"/>
  <c r="AY33" i="8"/>
  <c r="AU34" i="8"/>
  <c r="O28" i="10"/>
  <c r="AX28" i="10"/>
  <c r="N28" i="10"/>
  <c r="AP41" i="7"/>
  <c r="BA34" i="7"/>
  <c r="AO41" i="7"/>
  <c r="AN42" i="7"/>
  <c r="AQ41" i="7"/>
  <c r="BK34" i="7"/>
  <c r="BF36" i="7"/>
  <c r="BH33" i="8"/>
  <c r="BF33" i="8"/>
  <c r="BE34" i="8"/>
  <c r="BJ33" i="8"/>
  <c r="BI33" i="8"/>
  <c r="BG33" i="8"/>
  <c r="I29" i="10"/>
  <c r="E29" i="10"/>
  <c r="F29" i="10"/>
  <c r="AV37" i="7"/>
  <c r="L29" i="10"/>
  <c r="M29" i="10"/>
  <c r="P29" i="10"/>
  <c r="C31" i="10"/>
  <c r="J30" i="10"/>
  <c r="K30" i="10"/>
  <c r="D30" i="10"/>
  <c r="G28" i="10"/>
  <c r="H28" i="10"/>
  <c r="AW28" i="10"/>
  <c r="L30" i="10"/>
  <c r="M30" i="10"/>
  <c r="P30" i="10"/>
  <c r="BF34" i="8"/>
  <c r="BK34" i="8"/>
  <c r="P106" i="5" s="1"/>
  <c r="BE35" i="8"/>
  <c r="BI34" i="8"/>
  <c r="BJ34" i="8"/>
  <c r="BH34" i="8"/>
  <c r="BG34" i="8"/>
  <c r="O29" i="10"/>
  <c r="AX29" i="10"/>
  <c r="N29" i="10"/>
  <c r="G29" i="10"/>
  <c r="H29" i="10"/>
  <c r="AW29" i="10"/>
  <c r="BK33" i="8"/>
  <c r="E41" i="7"/>
  <c r="D42" i="7"/>
  <c r="F41" i="7"/>
  <c r="AW34" i="7"/>
  <c r="G41" i="7"/>
  <c r="BG34" i="7"/>
  <c r="C32" i="10"/>
  <c r="J31" i="10"/>
  <c r="K31" i="10"/>
  <c r="D31" i="10"/>
  <c r="P39" i="7"/>
  <c r="BH32" i="7"/>
  <c r="O39" i="7"/>
  <c r="AX32" i="7"/>
  <c r="N39" i="7"/>
  <c r="M40" i="7"/>
  <c r="Y38" i="7"/>
  <c r="BI31" i="7"/>
  <c r="BL31" i="7"/>
  <c r="X38" i="7"/>
  <c r="AY31" i="7"/>
  <c r="BB31" i="7"/>
  <c r="V39" i="7"/>
  <c r="W38" i="7"/>
  <c r="BF37" i="7"/>
  <c r="AV34" i="8"/>
  <c r="AX34" i="8"/>
  <c r="AU35" i="8"/>
  <c r="AY34" i="8"/>
  <c r="AZ34" i="8"/>
  <c r="BA34" i="8" s="1"/>
  <c r="P105" i="5" s="1"/>
  <c r="AW34" i="8"/>
  <c r="AQ42" i="7"/>
  <c r="BK35" i="7"/>
  <c r="AP42" i="7"/>
  <c r="BA35" i="7"/>
  <c r="AN43" i="7"/>
  <c r="AO42" i="7"/>
  <c r="AG38" i="7"/>
  <c r="AZ31" i="7"/>
  <c r="AF38" i="7"/>
  <c r="AE39" i="7"/>
  <c r="AH38" i="7"/>
  <c r="BJ31" i="7"/>
  <c r="AV38" i="7"/>
  <c r="I30" i="10"/>
  <c r="E30" i="10"/>
  <c r="F30" i="10"/>
  <c r="W39" i="7"/>
  <c r="V40" i="7"/>
  <c r="X39" i="7"/>
  <c r="AY32" i="7"/>
  <c r="Y39" i="7"/>
  <c r="BI32" i="7"/>
  <c r="BL32" i="7"/>
  <c r="G42" i="7"/>
  <c r="BG35" i="7"/>
  <c r="D43" i="7"/>
  <c r="F42" i="7"/>
  <c r="AW35" i="7"/>
  <c r="E42" i="7"/>
  <c r="AP43" i="7"/>
  <c r="BA36" i="7"/>
  <c r="AO43" i="7"/>
  <c r="AQ43" i="7"/>
  <c r="BK36" i="7"/>
  <c r="AN44" i="7"/>
  <c r="AF39" i="7"/>
  <c r="AE40" i="7"/>
  <c r="AH39" i="7"/>
  <c r="BJ32" i="7"/>
  <c r="AG39" i="7"/>
  <c r="AZ32" i="7"/>
  <c r="BF38" i="7"/>
  <c r="O40" i="7"/>
  <c r="AX33" i="7"/>
  <c r="N40" i="7"/>
  <c r="P40" i="7"/>
  <c r="BH33" i="7"/>
  <c r="M41" i="7"/>
  <c r="BE36" i="8"/>
  <c r="BH35" i="8"/>
  <c r="BI35" i="8"/>
  <c r="BJ35" i="8"/>
  <c r="BG35" i="8"/>
  <c r="BF35" i="8"/>
  <c r="BK35" i="8"/>
  <c r="BB32" i="7"/>
  <c r="C33" i="10"/>
  <c r="J32" i="10"/>
  <c r="K32" i="10"/>
  <c r="D32" i="10"/>
  <c r="AV39" i="7"/>
  <c r="G30" i="10"/>
  <c r="H30" i="10"/>
  <c r="AW30" i="10"/>
  <c r="E31" i="10"/>
  <c r="F31" i="10"/>
  <c r="I31" i="10"/>
  <c r="O30" i="10"/>
  <c r="AX30" i="10"/>
  <c r="N30" i="10"/>
  <c r="AU36" i="8"/>
  <c r="AV35" i="8"/>
  <c r="AX35" i="8"/>
  <c r="AZ35" i="8"/>
  <c r="AW35" i="8"/>
  <c r="AY35" i="8"/>
  <c r="L31" i="10"/>
  <c r="M31" i="10"/>
  <c r="P31" i="10"/>
  <c r="L32" i="10"/>
  <c r="M32" i="10"/>
  <c r="P32" i="10"/>
  <c r="AV40" i="7"/>
  <c r="BG36" i="8"/>
  <c r="BE37" i="8"/>
  <c r="BI36" i="8"/>
  <c r="BF36" i="8"/>
  <c r="BH36" i="8"/>
  <c r="BJ36" i="8"/>
  <c r="BF39" i="7"/>
  <c r="N31" i="10"/>
  <c r="O31" i="10"/>
  <c r="AX31" i="10"/>
  <c r="W40" i="7"/>
  <c r="Y40" i="7"/>
  <c r="BI33" i="7"/>
  <c r="V41" i="7"/>
  <c r="X40" i="7"/>
  <c r="AY33" i="7"/>
  <c r="AY36" i="8"/>
  <c r="AV36" i="8"/>
  <c r="BA36" i="8"/>
  <c r="AX36" i="8"/>
  <c r="AW36" i="8"/>
  <c r="AZ36" i="8"/>
  <c r="AU37" i="8"/>
  <c r="I32" i="10"/>
  <c r="E32" i="10"/>
  <c r="F32" i="10"/>
  <c r="N41" i="7"/>
  <c r="M42" i="7"/>
  <c r="O41" i="7"/>
  <c r="AX34" i="7"/>
  <c r="P41" i="7"/>
  <c r="BH34" i="7"/>
  <c r="C34" i="10"/>
  <c r="J33" i="10"/>
  <c r="K33" i="10"/>
  <c r="D33" i="10"/>
  <c r="F43" i="7"/>
  <c r="AW36" i="7"/>
  <c r="G43" i="7"/>
  <c r="BG36" i="7"/>
  <c r="E43" i="7"/>
  <c r="D44" i="7"/>
  <c r="BL33" i="7"/>
  <c r="AG40" i="7"/>
  <c r="AZ33" i="7"/>
  <c r="BB33" i="7"/>
  <c r="AF40" i="7"/>
  <c r="AH40" i="7"/>
  <c r="BJ33" i="7"/>
  <c r="AE41" i="7"/>
  <c r="G31" i="10"/>
  <c r="H31" i="10"/>
  <c r="AW31" i="10"/>
  <c r="BA35" i="8"/>
  <c r="AO44" i="7"/>
  <c r="AQ44" i="7"/>
  <c r="BK37" i="7"/>
  <c r="AP44" i="7"/>
  <c r="BA37" i="7"/>
  <c r="AN45" i="7"/>
  <c r="G44" i="7"/>
  <c r="BG37" i="7"/>
  <c r="F44" i="7"/>
  <c r="AW37" i="7"/>
  <c r="E44" i="7"/>
  <c r="D45" i="7"/>
  <c r="G32" i="10"/>
  <c r="H32" i="10"/>
  <c r="AW32" i="10"/>
  <c r="O32" i="10"/>
  <c r="AX32" i="10"/>
  <c r="N32" i="10"/>
  <c r="BF37" i="8"/>
  <c r="BJ37" i="8"/>
  <c r="BI37" i="8"/>
  <c r="BH37" i="8"/>
  <c r="BE38" i="8"/>
  <c r="BG37" i="8"/>
  <c r="E33" i="10"/>
  <c r="F33" i="10"/>
  <c r="I33" i="10"/>
  <c r="AW37" i="8"/>
  <c r="AY37" i="8"/>
  <c r="AV37" i="8"/>
  <c r="AX37" i="8"/>
  <c r="AU38" i="8"/>
  <c r="AZ37" i="8"/>
  <c r="AH41" i="7"/>
  <c r="BJ34" i="7"/>
  <c r="BL34" i="7"/>
  <c r="AG41" i="7"/>
  <c r="AZ34" i="7"/>
  <c r="AF41" i="7"/>
  <c r="AE42" i="7"/>
  <c r="L33" i="10"/>
  <c r="M33" i="10"/>
  <c r="P33" i="10"/>
  <c r="AV41" i="7"/>
  <c r="X41" i="7"/>
  <c r="AY34" i="7"/>
  <c r="BB34" i="7"/>
  <c r="Y41" i="7"/>
  <c r="BI34" i="7"/>
  <c r="W41" i="7"/>
  <c r="V42" i="7"/>
  <c r="BK36" i="8"/>
  <c r="J34" i="10"/>
  <c r="K34" i="10"/>
  <c r="C35" i="10"/>
  <c r="D34" i="10"/>
  <c r="BF40" i="7"/>
  <c r="AP45" i="7"/>
  <c r="BA38" i="7"/>
  <c r="AO45" i="7"/>
  <c r="AQ45" i="7"/>
  <c r="BK38" i="7"/>
  <c r="AN46" i="7"/>
  <c r="N42" i="7"/>
  <c r="P42" i="7"/>
  <c r="BH35" i="7"/>
  <c r="M43" i="7"/>
  <c r="O42" i="7"/>
  <c r="AX35" i="7"/>
  <c r="AX38" i="8"/>
  <c r="AZ38" i="8"/>
  <c r="AV38" i="8"/>
  <c r="AY38" i="8"/>
  <c r="AU39" i="8"/>
  <c r="AW38" i="8"/>
  <c r="AV42" i="7"/>
  <c r="AQ46" i="7"/>
  <c r="BK39" i="7"/>
  <c r="AP46" i="7"/>
  <c r="BA39" i="7"/>
  <c r="AO46" i="7"/>
  <c r="AN47" i="7"/>
  <c r="E34" i="10"/>
  <c r="I34" i="10"/>
  <c r="F34" i="10"/>
  <c r="P34" i="10"/>
  <c r="M34" i="10"/>
  <c r="L34" i="10"/>
  <c r="BA37" i="8"/>
  <c r="C36" i="10"/>
  <c r="J35" i="10"/>
  <c r="K35" i="10"/>
  <c r="D35" i="10"/>
  <c r="O33" i="10"/>
  <c r="AX33" i="10"/>
  <c r="N33" i="10"/>
  <c r="W42" i="7"/>
  <c r="Y42" i="7"/>
  <c r="BI35" i="7"/>
  <c r="V43" i="7"/>
  <c r="X42" i="7"/>
  <c r="AY35" i="7"/>
  <c r="G33" i="10"/>
  <c r="H33" i="10"/>
  <c r="AW33" i="10"/>
  <c r="N43" i="7"/>
  <c r="P43" i="7"/>
  <c r="BH36" i="7"/>
  <c r="O43" i="7"/>
  <c r="AX36" i="7"/>
  <c r="M44" i="7"/>
  <c r="BF38" i="8"/>
  <c r="BJ38" i="8"/>
  <c r="BK38" i="8" s="1"/>
  <c r="H160" i="5" s="1"/>
  <c r="H161" i="5" s="1"/>
  <c r="H163" i="5" s="1"/>
  <c r="BH38" i="8"/>
  <c r="BG38" i="8"/>
  <c r="BE39" i="8"/>
  <c r="BI38" i="8"/>
  <c r="BK37" i="8"/>
  <c r="BF41" i="7"/>
  <c r="AF42" i="7"/>
  <c r="AE43" i="7"/>
  <c r="AG42" i="7"/>
  <c r="AZ35" i="7"/>
  <c r="BB35" i="7"/>
  <c r="AH42" i="7"/>
  <c r="BJ35" i="7"/>
  <c r="BL35" i="7"/>
  <c r="F45" i="7"/>
  <c r="AW38" i="7"/>
  <c r="G45" i="7"/>
  <c r="BG38" i="7"/>
  <c r="D46" i="7"/>
  <c r="E45" i="7"/>
  <c r="E46" i="7"/>
  <c r="G46" i="7"/>
  <c r="BG39" i="7"/>
  <c r="F46" i="7"/>
  <c r="AW39" i="7"/>
  <c r="D47" i="7"/>
  <c r="O34" i="10"/>
  <c r="AX34" i="10"/>
  <c r="N34" i="10"/>
  <c r="AV43" i="7"/>
  <c r="AF43" i="7"/>
  <c r="AG43" i="7"/>
  <c r="AZ36" i="7"/>
  <c r="AH43" i="7"/>
  <c r="BJ36" i="7"/>
  <c r="AE44" i="7"/>
  <c r="AV39" i="8"/>
  <c r="AX39" i="8"/>
  <c r="AY39" i="8"/>
  <c r="AW39" i="8"/>
  <c r="AU40" i="8"/>
  <c r="AZ39" i="8"/>
  <c r="AO47" i="7"/>
  <c r="AN48" i="7"/>
  <c r="AP47" i="7"/>
  <c r="BA40" i="7"/>
  <c r="AQ47" i="7"/>
  <c r="BK40" i="7"/>
  <c r="BJ39" i="8"/>
  <c r="BK39" i="8" s="1"/>
  <c r="I160" i="5" s="1"/>
  <c r="I161" i="5" s="1"/>
  <c r="I163" i="5" s="1"/>
  <c r="I74" i="6" s="1"/>
  <c r="BI39" i="8"/>
  <c r="BF39" i="8"/>
  <c r="BH39" i="8"/>
  <c r="BG39" i="8"/>
  <c r="BE40" i="8"/>
  <c r="W43" i="7"/>
  <c r="V44" i="7"/>
  <c r="X43" i="7"/>
  <c r="AY36" i="7"/>
  <c r="Y43" i="7"/>
  <c r="BI36" i="7"/>
  <c r="BL36" i="7"/>
  <c r="G34" i="10"/>
  <c r="H34" i="10"/>
  <c r="AW34" i="10"/>
  <c r="N44" i="7"/>
  <c r="M45" i="7"/>
  <c r="P44" i="7"/>
  <c r="BH37" i="7"/>
  <c r="O44" i="7"/>
  <c r="AX37" i="7"/>
  <c r="E35" i="10"/>
  <c r="F35" i="10"/>
  <c r="I35" i="10"/>
  <c r="BA38" i="8"/>
  <c r="BB36" i="7"/>
  <c r="P35" i="10"/>
  <c r="L35" i="10"/>
  <c r="M35" i="10"/>
  <c r="C37" i="10"/>
  <c r="J36" i="10"/>
  <c r="K36" i="10"/>
  <c r="D36" i="10"/>
  <c r="BF42" i="7"/>
  <c r="AY40" i="8"/>
  <c r="AU41" i="8"/>
  <c r="AV40" i="8"/>
  <c r="AZ40" i="8"/>
  <c r="BA40" i="8" s="1"/>
  <c r="J159" i="5" s="1"/>
  <c r="J161" i="5" s="1"/>
  <c r="J163" i="5" s="1"/>
  <c r="AX40" i="8"/>
  <c r="AW40" i="8"/>
  <c r="H35" i="10"/>
  <c r="AW35" i="10"/>
  <c r="G35" i="10"/>
  <c r="P45" i="7"/>
  <c r="BH38" i="7"/>
  <c r="O45" i="7"/>
  <c r="AX38" i="7"/>
  <c r="M46" i="7"/>
  <c r="N45" i="7"/>
  <c r="BF40" i="8"/>
  <c r="BJ40" i="8"/>
  <c r="BG40" i="8"/>
  <c r="BE41" i="8"/>
  <c r="BH40" i="8"/>
  <c r="BI40" i="8"/>
  <c r="L36" i="10"/>
  <c r="M36" i="10"/>
  <c r="P36" i="10"/>
  <c r="O35" i="10"/>
  <c r="AX35" i="10"/>
  <c r="N35" i="10"/>
  <c r="AG44" i="7"/>
  <c r="AZ37" i="7"/>
  <c r="AH44" i="7"/>
  <c r="BJ37" i="7"/>
  <c r="AF44" i="7"/>
  <c r="AE45" i="7"/>
  <c r="C38" i="10"/>
  <c r="J37" i="10"/>
  <c r="K37" i="10"/>
  <c r="D37" i="10"/>
  <c r="BA39" i="8"/>
  <c r="I36" i="10"/>
  <c r="F36" i="10"/>
  <c r="E36" i="10"/>
  <c r="E47" i="7"/>
  <c r="D48" i="7"/>
  <c r="G47" i="7"/>
  <c r="BG40" i="7"/>
  <c r="F47" i="7"/>
  <c r="AW40" i="7"/>
  <c r="AQ48" i="7"/>
  <c r="BK41" i="7"/>
  <c r="AP48" i="7"/>
  <c r="BA41" i="7"/>
  <c r="AO48" i="7"/>
  <c r="AN49" i="7"/>
  <c r="BF43" i="7"/>
  <c r="V45" i="7"/>
  <c r="X44" i="7"/>
  <c r="AY37" i="7"/>
  <c r="BB37" i="7"/>
  <c r="W44" i="7"/>
  <c r="Y44" i="7"/>
  <c r="BI37" i="7"/>
  <c r="BL37" i="7"/>
  <c r="AV44" i="7"/>
  <c r="BF44" i="7"/>
  <c r="G36" i="10"/>
  <c r="H36" i="10"/>
  <c r="AW36" i="10"/>
  <c r="O46" i="7"/>
  <c r="AX39" i="7"/>
  <c r="P46" i="7"/>
  <c r="BH39" i="7"/>
  <c r="N46" i="7"/>
  <c r="M47" i="7"/>
  <c r="O36" i="10"/>
  <c r="AX36" i="10"/>
  <c r="N36" i="10"/>
  <c r="E37" i="10"/>
  <c r="F37" i="10"/>
  <c r="I37" i="10"/>
  <c r="L37" i="10"/>
  <c r="M37" i="10"/>
  <c r="P37" i="10"/>
  <c r="AP49" i="7"/>
  <c r="BA42" i="7"/>
  <c r="AQ49" i="7"/>
  <c r="BK42" i="7"/>
  <c r="AN50" i="7"/>
  <c r="AO49" i="7"/>
  <c r="AV45" i="7"/>
  <c r="C39" i="10"/>
  <c r="J38" i="10"/>
  <c r="K38" i="10"/>
  <c r="D38" i="10"/>
  <c r="W45" i="7"/>
  <c r="V46" i="7"/>
  <c r="X45" i="7"/>
  <c r="AY38" i="7"/>
  <c r="Y45" i="7"/>
  <c r="BI38" i="7"/>
  <c r="BL38" i="7"/>
  <c r="AH45" i="7"/>
  <c r="BJ38" i="7"/>
  <c r="AF45" i="7"/>
  <c r="AG45" i="7"/>
  <c r="AZ38" i="7"/>
  <c r="BB38" i="7"/>
  <c r="AE46" i="7"/>
  <c r="BJ41" i="8"/>
  <c r="BI41" i="8"/>
  <c r="BG41" i="8"/>
  <c r="BE42" i="8"/>
  <c r="BF41" i="8"/>
  <c r="BH41" i="8"/>
  <c r="E48" i="7"/>
  <c r="F48" i="7"/>
  <c r="AW41" i="7"/>
  <c r="G48" i="7"/>
  <c r="BG41" i="7"/>
  <c r="D49" i="7"/>
  <c r="AX41" i="8"/>
  <c r="AY41" i="8"/>
  <c r="AU42" i="8"/>
  <c r="AV41" i="8"/>
  <c r="AZ41" i="8"/>
  <c r="AW41" i="8"/>
  <c r="BK40" i="8"/>
  <c r="BI42" i="8"/>
  <c r="BE43" i="8"/>
  <c r="BF42" i="8"/>
  <c r="BH42" i="8"/>
  <c r="BJ42" i="8"/>
  <c r="BK42" i="8" s="1"/>
  <c r="L160" i="5" s="1"/>
  <c r="BG42" i="8"/>
  <c r="W46" i="7"/>
  <c r="X46" i="7"/>
  <c r="AY39" i="7"/>
  <c r="Y46" i="7"/>
  <c r="BI39" i="7"/>
  <c r="BL39" i="7"/>
  <c r="V47" i="7"/>
  <c r="AO50" i="7"/>
  <c r="AP50" i="7"/>
  <c r="BA43" i="7"/>
  <c r="AQ50" i="7"/>
  <c r="BK43" i="7"/>
  <c r="AN51" i="7"/>
  <c r="N47" i="7"/>
  <c r="P47" i="7"/>
  <c r="BH40" i="7"/>
  <c r="M48" i="7"/>
  <c r="O47" i="7"/>
  <c r="AX40" i="7"/>
  <c r="I38" i="10"/>
  <c r="E38" i="10"/>
  <c r="F38" i="10"/>
  <c r="BB39" i="7"/>
  <c r="L38" i="10"/>
  <c r="M38" i="10"/>
  <c r="P38" i="10"/>
  <c r="AH46" i="7"/>
  <c r="BJ39" i="7"/>
  <c r="AE47" i="7"/>
  <c r="AG46" i="7"/>
  <c r="AZ39" i="7"/>
  <c r="AF46" i="7"/>
  <c r="C40" i="10"/>
  <c r="J39" i="10"/>
  <c r="K39" i="10"/>
  <c r="D39" i="10"/>
  <c r="O37" i="10"/>
  <c r="AX37" i="10"/>
  <c r="N37" i="10"/>
  <c r="G49" i="7"/>
  <c r="BG42" i="7"/>
  <c r="D50" i="7"/>
  <c r="E49" i="7"/>
  <c r="F49" i="7"/>
  <c r="AW42" i="7"/>
  <c r="AV42" i="8"/>
  <c r="AX42" i="8"/>
  <c r="AY42" i="8"/>
  <c r="AW42" i="8"/>
  <c r="AZ42" i="8"/>
  <c r="BA42" i="8" s="1"/>
  <c r="L159" i="5" s="1"/>
  <c r="L161" i="5" s="1"/>
  <c r="L163" i="5" s="1"/>
  <c r="L74" i="6" s="1"/>
  <c r="AU43" i="8"/>
  <c r="G37" i="10"/>
  <c r="H37" i="10"/>
  <c r="AW37" i="10"/>
  <c r="BF45" i="7"/>
  <c r="BA41" i="8"/>
  <c r="AV46" i="7"/>
  <c r="BK41" i="8"/>
  <c r="O38" i="10"/>
  <c r="AX38" i="10"/>
  <c r="N38" i="10"/>
  <c r="AV43" i="8"/>
  <c r="AX43" i="8"/>
  <c r="AZ43" i="8"/>
  <c r="AW43" i="8"/>
  <c r="AY43" i="8"/>
  <c r="AU44" i="8"/>
  <c r="H38" i="10"/>
  <c r="AW38" i="10"/>
  <c r="G38" i="10"/>
  <c r="L39" i="10"/>
  <c r="M39" i="10"/>
  <c r="P39" i="10"/>
  <c r="J40" i="10"/>
  <c r="K40" i="10"/>
  <c r="C41" i="10"/>
  <c r="D40" i="10"/>
  <c r="O48" i="7"/>
  <c r="AX41" i="7"/>
  <c r="P48" i="7"/>
  <c r="BH41" i="7"/>
  <c r="N48" i="7"/>
  <c r="M49" i="7"/>
  <c r="AV47" i="7"/>
  <c r="BF46" i="7"/>
  <c r="AH47" i="7"/>
  <c r="BJ40" i="7"/>
  <c r="AG47" i="7"/>
  <c r="AZ40" i="7"/>
  <c r="AF47" i="7"/>
  <c r="AE48" i="7"/>
  <c r="E39" i="10"/>
  <c r="F39" i="10"/>
  <c r="I39" i="10"/>
  <c r="AP51" i="7"/>
  <c r="BA44" i="7"/>
  <c r="AQ51" i="7"/>
  <c r="BK44" i="7"/>
  <c r="AN52" i="7"/>
  <c r="AO51" i="7"/>
  <c r="BH43" i="8"/>
  <c r="BJ43" i="8"/>
  <c r="BK43" i="8" s="1"/>
  <c r="M160" i="5" s="1"/>
  <c r="M161" i="5" s="1"/>
  <c r="M163" i="5" s="1"/>
  <c r="BF43" i="8"/>
  <c r="BI43" i="8"/>
  <c r="BE44" i="8"/>
  <c r="BG43" i="8"/>
  <c r="X47" i="7"/>
  <c r="AY40" i="7"/>
  <c r="BB40" i="7"/>
  <c r="W47" i="7"/>
  <c r="Y47" i="7"/>
  <c r="BI40" i="7"/>
  <c r="BL40" i="7"/>
  <c r="V48" i="7"/>
  <c r="G50" i="7"/>
  <c r="BG43" i="7"/>
  <c r="F50" i="7"/>
  <c r="AW43" i="7"/>
  <c r="E50" i="7"/>
  <c r="D51" i="7"/>
  <c r="O39" i="10"/>
  <c r="AX39" i="10"/>
  <c r="N39" i="10"/>
  <c r="AP52" i="7"/>
  <c r="BA45" i="7"/>
  <c r="AQ52" i="7"/>
  <c r="BK45" i="7"/>
  <c r="AN53" i="7"/>
  <c r="AO52" i="7"/>
  <c r="AV48" i="7"/>
  <c r="BF47" i="7"/>
  <c r="P49" i="7"/>
  <c r="BH42" i="7"/>
  <c r="O49" i="7"/>
  <c r="AX42" i="7"/>
  <c r="N49" i="7"/>
  <c r="M50" i="7"/>
  <c r="AV44" i="8"/>
  <c r="AX44" i="8"/>
  <c r="AU45" i="8"/>
  <c r="AZ44" i="8"/>
  <c r="BA44" i="8" s="1"/>
  <c r="N159" i="5" s="1"/>
  <c r="AW44" i="8"/>
  <c r="AY44" i="8"/>
  <c r="BI44" i="8"/>
  <c r="BE45" i="8"/>
  <c r="BF44" i="8"/>
  <c r="BG44" i="8"/>
  <c r="BH44" i="8"/>
  <c r="BJ44" i="8"/>
  <c r="BK44" i="8" s="1"/>
  <c r="N160" i="5" s="1"/>
  <c r="E40" i="10"/>
  <c r="I40" i="10"/>
  <c r="F40" i="10"/>
  <c r="H39" i="10"/>
  <c r="AW39" i="10"/>
  <c r="G39" i="10"/>
  <c r="AF48" i="7"/>
  <c r="AE49" i="7"/>
  <c r="AG48" i="7"/>
  <c r="AZ41" i="7"/>
  <c r="AH48" i="7"/>
  <c r="BJ41" i="7"/>
  <c r="L40" i="10"/>
  <c r="P40" i="10"/>
  <c r="M40" i="10"/>
  <c r="BA43" i="8"/>
  <c r="W48" i="7"/>
  <c r="X48" i="7"/>
  <c r="AY41" i="7"/>
  <c r="BB41" i="7"/>
  <c r="V49" i="7"/>
  <c r="Y48" i="7"/>
  <c r="BI41" i="7"/>
  <c r="BL41" i="7"/>
  <c r="J41" i="10"/>
  <c r="K41" i="10"/>
  <c r="C42" i="10"/>
  <c r="D41" i="10"/>
  <c r="E51" i="7"/>
  <c r="D52" i="7"/>
  <c r="G51" i="7"/>
  <c r="BG44" i="7"/>
  <c r="F51" i="7"/>
  <c r="AW44" i="7"/>
  <c r="AF49" i="7"/>
  <c r="AH49" i="7"/>
  <c r="BJ42" i="7"/>
  <c r="AE50" i="7"/>
  <c r="AG49" i="7"/>
  <c r="AZ42" i="7"/>
  <c r="P41" i="10"/>
  <c r="L41" i="10"/>
  <c r="M41" i="10"/>
  <c r="AV49" i="7"/>
  <c r="N50" i="7"/>
  <c r="M51" i="7"/>
  <c r="P50" i="7"/>
  <c r="BH43" i="7"/>
  <c r="O50" i="7"/>
  <c r="AX43" i="7"/>
  <c r="AO53" i="7"/>
  <c r="AN54" i="7"/>
  <c r="AP53" i="7"/>
  <c r="BA46" i="7"/>
  <c r="AQ53" i="7"/>
  <c r="BK46" i="7"/>
  <c r="BF48" i="7"/>
  <c r="E52" i="7"/>
  <c r="G52" i="7"/>
  <c r="BG45" i="7"/>
  <c r="D53" i="7"/>
  <c r="F52" i="7"/>
  <c r="AW45" i="7"/>
  <c r="W49" i="7"/>
  <c r="V50" i="7"/>
  <c r="X49" i="7"/>
  <c r="AY42" i="7"/>
  <c r="BB42" i="7"/>
  <c r="Y49" i="7"/>
  <c r="BI42" i="7"/>
  <c r="BL42" i="7"/>
  <c r="E41" i="10"/>
  <c r="F41" i="10"/>
  <c r="I41" i="10"/>
  <c r="C43" i="10"/>
  <c r="J42" i="10"/>
  <c r="K42" i="10"/>
  <c r="D42" i="10"/>
  <c r="BH45" i="8"/>
  <c r="BJ45" i="8"/>
  <c r="BK45" i="8" s="1"/>
  <c r="O160" i="5" s="1"/>
  <c r="BE46" i="8"/>
  <c r="BG45" i="8"/>
  <c r="BF45" i="8"/>
  <c r="BI45" i="8"/>
  <c r="AV45" i="8"/>
  <c r="AX45" i="8"/>
  <c r="AZ45" i="8"/>
  <c r="BA45" i="8" s="1"/>
  <c r="O159" i="5" s="1"/>
  <c r="O161" i="5" s="1"/>
  <c r="O163" i="5" s="1"/>
  <c r="O74" i="6" s="1"/>
  <c r="AW45" i="8"/>
  <c r="AY45" i="8"/>
  <c r="AU46" i="8"/>
  <c r="G40" i="10"/>
  <c r="H40" i="10"/>
  <c r="AW40" i="10"/>
  <c r="O40" i="10"/>
  <c r="AX40" i="10"/>
  <c r="N40" i="10"/>
  <c r="Y50" i="7"/>
  <c r="BI43" i="7"/>
  <c r="X50" i="7"/>
  <c r="AY43" i="7"/>
  <c r="W50" i="7"/>
  <c r="V51" i="7"/>
  <c r="AQ54" i="7"/>
  <c r="BK47" i="7"/>
  <c r="AP54" i="7"/>
  <c r="BA47" i="7"/>
  <c r="AN55" i="7"/>
  <c r="AO54" i="7"/>
  <c r="N41" i="10"/>
  <c r="O41" i="10"/>
  <c r="AX41" i="10"/>
  <c r="F53" i="7"/>
  <c r="AW46" i="7"/>
  <c r="D54" i="7"/>
  <c r="E53" i="7"/>
  <c r="G53" i="7"/>
  <c r="BG46" i="7"/>
  <c r="BI46" i="8"/>
  <c r="BJ46" i="8"/>
  <c r="BK46" i="8" s="1"/>
  <c r="P160" i="5" s="1"/>
  <c r="D160" i="5" s="1"/>
  <c r="F581" i="5" s="1"/>
  <c r="BF46" i="8"/>
  <c r="BH46" i="8"/>
  <c r="BE47" i="8"/>
  <c r="BG46" i="8"/>
  <c r="AV46" i="8"/>
  <c r="AY46" i="8"/>
  <c r="AX46" i="8"/>
  <c r="AU47" i="8"/>
  <c r="AZ46" i="8"/>
  <c r="BA46" i="8" s="1"/>
  <c r="P159" i="5" s="1"/>
  <c r="AW46" i="8"/>
  <c r="I42" i="10"/>
  <c r="E42" i="10"/>
  <c r="F42" i="10"/>
  <c r="C44" i="10"/>
  <c r="J43" i="10"/>
  <c r="K43" i="10"/>
  <c r="D43" i="10"/>
  <c r="P51" i="7"/>
  <c r="BH44" i="7"/>
  <c r="O51" i="7"/>
  <c r="AX44" i="7"/>
  <c r="N51" i="7"/>
  <c r="M52" i="7"/>
  <c r="AV50" i="7"/>
  <c r="AG50" i="7"/>
  <c r="AZ43" i="7"/>
  <c r="BB43" i="7"/>
  <c r="AF50" i="7"/>
  <c r="AE51" i="7"/>
  <c r="AH50" i="7"/>
  <c r="BJ43" i="7"/>
  <c r="BL43" i="7"/>
  <c r="P42" i="10"/>
  <c r="L42" i="10"/>
  <c r="M42" i="10"/>
  <c r="H41" i="10"/>
  <c r="AW41" i="10"/>
  <c r="G41" i="10"/>
  <c r="BF49" i="7"/>
  <c r="AE52" i="7"/>
  <c r="AG51" i="7"/>
  <c r="AZ44" i="7"/>
  <c r="AH51" i="7"/>
  <c r="BJ44" i="7"/>
  <c r="AF51" i="7"/>
  <c r="G42" i="10"/>
  <c r="H42" i="10"/>
  <c r="AW42" i="10"/>
  <c r="BI47" i="8"/>
  <c r="BF47" i="8"/>
  <c r="BG47" i="8"/>
  <c r="BH47" i="8"/>
  <c r="BE48" i="8"/>
  <c r="BJ47" i="8"/>
  <c r="AP55" i="7"/>
  <c r="BA48" i="7"/>
  <c r="AO55" i="7"/>
  <c r="AQ55" i="7"/>
  <c r="BK48" i="7"/>
  <c r="AN56" i="7"/>
  <c r="BF50" i="7"/>
  <c r="J44" i="10"/>
  <c r="K44" i="10"/>
  <c r="C45" i="10"/>
  <c r="D44" i="10"/>
  <c r="M43" i="10"/>
  <c r="L43" i="10"/>
  <c r="P43" i="10"/>
  <c r="O42" i="10"/>
  <c r="AX42" i="10"/>
  <c r="N42" i="10"/>
  <c r="X51" i="7"/>
  <c r="AY44" i="7"/>
  <c r="BB44" i="7"/>
  <c r="Y51" i="7"/>
  <c r="BI44" i="7"/>
  <c r="BL44" i="7"/>
  <c r="V52" i="7"/>
  <c r="W51" i="7"/>
  <c r="AV51" i="7"/>
  <c r="O52" i="7"/>
  <c r="AX45" i="7"/>
  <c r="M53" i="7"/>
  <c r="N52" i="7"/>
  <c r="P52" i="7"/>
  <c r="BH45" i="7"/>
  <c r="F43" i="10"/>
  <c r="I43" i="10"/>
  <c r="E43" i="10"/>
  <c r="AW47" i="8"/>
  <c r="AY47" i="8"/>
  <c r="AV47" i="8"/>
  <c r="AX47" i="8"/>
  <c r="AU48" i="8"/>
  <c r="AZ47" i="8"/>
  <c r="G54" i="7"/>
  <c r="BG47" i="7"/>
  <c r="D55" i="7"/>
  <c r="E54" i="7"/>
  <c r="F54" i="7"/>
  <c r="AW47" i="7"/>
  <c r="Y52" i="7"/>
  <c r="BI45" i="7"/>
  <c r="BL45" i="7"/>
  <c r="X52" i="7"/>
  <c r="AY45" i="7"/>
  <c r="BB45" i="7"/>
  <c r="V53" i="7"/>
  <c r="W52" i="7"/>
  <c r="L44" i="10"/>
  <c r="P44" i="10"/>
  <c r="M44" i="10"/>
  <c r="BI48" i="8"/>
  <c r="BJ48" i="8"/>
  <c r="BK48" i="8" s="1"/>
  <c r="F212" i="5" s="1"/>
  <c r="BF48" i="8"/>
  <c r="BE49" i="8"/>
  <c r="BG48" i="8"/>
  <c r="BH48" i="8"/>
  <c r="N53" i="7"/>
  <c r="M54" i="7"/>
  <c r="P53" i="7"/>
  <c r="BH46" i="7"/>
  <c r="O53" i="7"/>
  <c r="AX46" i="7"/>
  <c r="BK47" i="8"/>
  <c r="BA47" i="8"/>
  <c r="C46" i="10"/>
  <c r="J45" i="10"/>
  <c r="K45" i="10"/>
  <c r="D45" i="10"/>
  <c r="AV48" i="8"/>
  <c r="AY48" i="8"/>
  <c r="AX48" i="8"/>
  <c r="AZ48" i="8"/>
  <c r="AW48" i="8"/>
  <c r="AU49" i="8"/>
  <c r="O43" i="10"/>
  <c r="AX43" i="10"/>
  <c r="N43" i="10"/>
  <c r="AO56" i="7"/>
  <c r="AN57" i="7"/>
  <c r="AP56" i="7"/>
  <c r="BA49" i="7"/>
  <c r="AQ56" i="7"/>
  <c r="BK49" i="7"/>
  <c r="BF51" i="7"/>
  <c r="H43" i="10"/>
  <c r="AW43" i="10"/>
  <c r="G43" i="10"/>
  <c r="AV52" i="7"/>
  <c r="G55" i="7"/>
  <c r="BG48" i="7"/>
  <c r="D56" i="7"/>
  <c r="F55" i="7"/>
  <c r="AW48" i="7"/>
  <c r="E55" i="7"/>
  <c r="I44" i="10"/>
  <c r="E44" i="10"/>
  <c r="F44" i="10"/>
  <c r="AF52" i="7"/>
  <c r="AG52" i="7"/>
  <c r="AZ45" i="7"/>
  <c r="AH52" i="7"/>
  <c r="BJ45" i="7"/>
  <c r="AE53" i="7"/>
  <c r="G44" i="10"/>
  <c r="H44" i="10"/>
  <c r="AW44" i="10"/>
  <c r="AP57" i="7"/>
  <c r="BA50" i="7"/>
  <c r="AQ57" i="7"/>
  <c r="BK50" i="7"/>
  <c r="AO57" i="7"/>
  <c r="AN58" i="7"/>
  <c r="J46" i="10"/>
  <c r="K46" i="10"/>
  <c r="C47" i="10"/>
  <c r="D46" i="10"/>
  <c r="E45" i="10"/>
  <c r="I45" i="10"/>
  <c r="F45" i="10"/>
  <c r="BI49" i="8"/>
  <c r="BF49" i="8"/>
  <c r="BG49" i="8"/>
  <c r="BH49" i="8"/>
  <c r="BE50" i="8"/>
  <c r="BJ49" i="8"/>
  <c r="AV53" i="7"/>
  <c r="P45" i="10"/>
  <c r="L45" i="10"/>
  <c r="M45" i="10"/>
  <c r="O44" i="10"/>
  <c r="AX44" i="10"/>
  <c r="N44" i="10"/>
  <c r="G56" i="7"/>
  <c r="BG49" i="7"/>
  <c r="F56" i="7"/>
  <c r="AW49" i="7"/>
  <c r="E56" i="7"/>
  <c r="D57" i="7"/>
  <c r="AW49" i="8"/>
  <c r="AY49" i="8"/>
  <c r="AV49" i="8"/>
  <c r="AX49" i="8"/>
  <c r="AZ49" i="8"/>
  <c r="AU50" i="8"/>
  <c r="AH53" i="7"/>
  <c r="BJ46" i="7"/>
  <c r="AG53" i="7"/>
  <c r="AZ46" i="7"/>
  <c r="BB46" i="7"/>
  <c r="AF53" i="7"/>
  <c r="AE54" i="7"/>
  <c r="BF52" i="7"/>
  <c r="P54" i="7"/>
  <c r="BH47" i="7"/>
  <c r="M55" i="7"/>
  <c r="O54" i="7"/>
  <c r="AX47" i="7"/>
  <c r="N54" i="7"/>
  <c r="X53" i="7"/>
  <c r="AY46" i="7"/>
  <c r="Y53" i="7"/>
  <c r="BI46" i="7"/>
  <c r="BL46" i="7"/>
  <c r="V54" i="7"/>
  <c r="W53" i="7"/>
  <c r="BA48" i="8"/>
  <c r="AF54" i="7"/>
  <c r="AE55" i="7"/>
  <c r="AH54" i="7"/>
  <c r="BJ47" i="7"/>
  <c r="AG54" i="7"/>
  <c r="AZ47" i="7"/>
  <c r="F57" i="7"/>
  <c r="AW50" i="7"/>
  <c r="D58" i="7"/>
  <c r="E57" i="7"/>
  <c r="G57" i="7"/>
  <c r="BG50" i="7"/>
  <c r="E46" i="10"/>
  <c r="F46" i="10"/>
  <c r="I46" i="10"/>
  <c r="AV54" i="7"/>
  <c r="J47" i="10"/>
  <c r="K47" i="10"/>
  <c r="C48" i="10"/>
  <c r="D47" i="10"/>
  <c r="N55" i="7"/>
  <c r="P55" i="7"/>
  <c r="BH48" i="7"/>
  <c r="O55" i="7"/>
  <c r="AX48" i="7"/>
  <c r="M56" i="7"/>
  <c r="L46" i="10"/>
  <c r="P46" i="10"/>
  <c r="M46" i="10"/>
  <c r="AP58" i="7"/>
  <c r="BA51" i="7"/>
  <c r="AN59" i="7"/>
  <c r="AO58" i="7"/>
  <c r="AQ58" i="7"/>
  <c r="BK51" i="7"/>
  <c r="BE51" i="8"/>
  <c r="BF50" i="8"/>
  <c r="BH50" i="8"/>
  <c r="BJ50" i="8"/>
  <c r="BK50" i="8" s="1"/>
  <c r="BG50" i="8"/>
  <c r="BI50" i="8"/>
  <c r="H45" i="10"/>
  <c r="AW45" i="10"/>
  <c r="G45" i="10"/>
  <c r="AU51" i="8"/>
  <c r="AW50" i="8"/>
  <c r="AY50" i="8"/>
  <c r="AX50" i="8"/>
  <c r="AV50" i="8"/>
  <c r="AZ50" i="8"/>
  <c r="BA50" i="8" s="1"/>
  <c r="H211" i="5" s="1"/>
  <c r="W54" i="7"/>
  <c r="Y54" i="7"/>
  <c r="BI47" i="7"/>
  <c r="BL47" i="7"/>
  <c r="X54" i="7"/>
  <c r="AY47" i="7"/>
  <c r="BB47" i="7"/>
  <c r="V55" i="7"/>
  <c r="BF53" i="7"/>
  <c r="BK49" i="8"/>
  <c r="G212" i="5" s="1"/>
  <c r="G213" i="5" s="1"/>
  <c r="G215" i="5" s="1"/>
  <c r="G100" i="6" s="1"/>
  <c r="N45" i="10"/>
  <c r="O45" i="10"/>
  <c r="AX45" i="10"/>
  <c r="BA49" i="8"/>
  <c r="G46" i="10"/>
  <c r="H46" i="10"/>
  <c r="AW46" i="10"/>
  <c r="E47" i="10"/>
  <c r="F47" i="10"/>
  <c r="I47" i="10"/>
  <c r="BF54" i="7"/>
  <c r="M47" i="10"/>
  <c r="L47" i="10"/>
  <c r="P47" i="10"/>
  <c r="E58" i="7"/>
  <c r="G58" i="7"/>
  <c r="BG51" i="7"/>
  <c r="F58" i="7"/>
  <c r="AW51" i="7"/>
  <c r="D59" i="7"/>
  <c r="AP59" i="7"/>
  <c r="BA52" i="7"/>
  <c r="AQ59" i="7"/>
  <c r="BK52" i="7"/>
  <c r="AO59" i="7"/>
  <c r="AN60" i="7"/>
  <c r="Y55" i="7"/>
  <c r="BI48" i="7"/>
  <c r="BL48" i="7"/>
  <c r="W55" i="7"/>
  <c r="X55" i="7"/>
  <c r="AY48" i="7"/>
  <c r="BB48" i="7"/>
  <c r="V56" i="7"/>
  <c r="BH51" i="8"/>
  <c r="BJ51" i="8"/>
  <c r="BK51" i="8" s="1"/>
  <c r="I212" i="5" s="1"/>
  <c r="BI51" i="8"/>
  <c r="BE52" i="8"/>
  <c r="BF51" i="8"/>
  <c r="BG51" i="8"/>
  <c r="O46" i="10"/>
  <c r="AX46" i="10"/>
  <c r="N46" i="10"/>
  <c r="J48" i="10"/>
  <c r="K48" i="10"/>
  <c r="C49" i="10"/>
  <c r="D48" i="10"/>
  <c r="AV55" i="7"/>
  <c r="AF55" i="7"/>
  <c r="AG55" i="7"/>
  <c r="AZ48" i="7"/>
  <c r="AH55" i="7"/>
  <c r="BJ48" i="7"/>
  <c r="AE56" i="7"/>
  <c r="AX51" i="8"/>
  <c r="AV51" i="8"/>
  <c r="AZ51" i="8"/>
  <c r="AW51" i="8"/>
  <c r="AY51" i="8"/>
  <c r="AU52" i="8"/>
  <c r="O56" i="7"/>
  <c r="AX49" i="7"/>
  <c r="P56" i="7"/>
  <c r="BH49" i="7"/>
  <c r="N56" i="7"/>
  <c r="M57" i="7"/>
  <c r="AU53" i="8"/>
  <c r="AV52" i="8"/>
  <c r="AX52" i="8"/>
  <c r="AZ52" i="8"/>
  <c r="AY52" i="8"/>
  <c r="AW52" i="8"/>
  <c r="BF55" i="7"/>
  <c r="G59" i="7"/>
  <c r="BG52" i="7"/>
  <c r="D60" i="7"/>
  <c r="F59" i="7"/>
  <c r="AW52" i="7"/>
  <c r="E59" i="7"/>
  <c r="BI52" i="8"/>
  <c r="BF52" i="8"/>
  <c r="BH52" i="8"/>
  <c r="BJ52" i="8"/>
  <c r="BG52" i="8"/>
  <c r="BE53" i="8"/>
  <c r="I48" i="10"/>
  <c r="F48" i="10"/>
  <c r="E48" i="10"/>
  <c r="G47" i="10"/>
  <c r="H47" i="10"/>
  <c r="AW47" i="10"/>
  <c r="AN61" i="7"/>
  <c r="AP60" i="7"/>
  <c r="BA53" i="7"/>
  <c r="AO60" i="7"/>
  <c r="AQ60" i="7"/>
  <c r="BK53" i="7"/>
  <c r="C50" i="10"/>
  <c r="J49" i="10"/>
  <c r="K49" i="10"/>
  <c r="D49" i="10"/>
  <c r="Y56" i="7"/>
  <c r="BI49" i="7"/>
  <c r="X56" i="7"/>
  <c r="AY49" i="7"/>
  <c r="BB49" i="7"/>
  <c r="W56" i="7"/>
  <c r="V57" i="7"/>
  <c r="AV56" i="7"/>
  <c r="BA51" i="8"/>
  <c r="I211" i="5" s="1"/>
  <c r="I213" i="5" s="1"/>
  <c r="I215" i="5" s="1"/>
  <c r="AE57" i="7"/>
  <c r="AF56" i="7"/>
  <c r="AG56" i="7"/>
  <c r="AZ49" i="7"/>
  <c r="AH56" i="7"/>
  <c r="BJ49" i="7"/>
  <c r="BL49" i="7"/>
  <c r="L48" i="10"/>
  <c r="M48" i="10"/>
  <c r="P48" i="10"/>
  <c r="P57" i="7"/>
  <c r="BH50" i="7"/>
  <c r="M58" i="7"/>
  <c r="O57" i="7"/>
  <c r="AX50" i="7"/>
  <c r="N57" i="7"/>
  <c r="O47" i="10"/>
  <c r="AX47" i="10"/>
  <c r="N47" i="10"/>
  <c r="O58" i="7"/>
  <c r="AX51" i="7"/>
  <c r="P58" i="7"/>
  <c r="BH51" i="7"/>
  <c r="M59" i="7"/>
  <c r="N58" i="7"/>
  <c r="BK52" i="8"/>
  <c r="BF56" i="7"/>
  <c r="AP61" i="7"/>
  <c r="BA54" i="7"/>
  <c r="AO61" i="7"/>
  <c r="AN62" i="7"/>
  <c r="AQ61" i="7"/>
  <c r="BK54" i="7"/>
  <c r="C51" i="10"/>
  <c r="J50" i="10"/>
  <c r="K50" i="10"/>
  <c r="D50" i="10"/>
  <c r="W57" i="7"/>
  <c r="V58" i="7"/>
  <c r="Y57" i="7"/>
  <c r="BI50" i="7"/>
  <c r="BL50" i="7"/>
  <c r="X57" i="7"/>
  <c r="AY50" i="7"/>
  <c r="BB50" i="7"/>
  <c r="O48" i="10"/>
  <c r="AX48" i="10"/>
  <c r="N48" i="10"/>
  <c r="AG57" i="7"/>
  <c r="AZ50" i="7"/>
  <c r="AF57" i="7"/>
  <c r="AH57" i="7"/>
  <c r="BJ50" i="7"/>
  <c r="AE58" i="7"/>
  <c r="G48" i="10"/>
  <c r="H48" i="10"/>
  <c r="AW48" i="10"/>
  <c r="D61" i="7"/>
  <c r="F60" i="7"/>
  <c r="AW53" i="7"/>
  <c r="E60" i="7"/>
  <c r="G60" i="7"/>
  <c r="BG53" i="7"/>
  <c r="E49" i="10"/>
  <c r="F49" i="10"/>
  <c r="I49" i="10"/>
  <c r="BA52" i="8"/>
  <c r="AV57" i="7"/>
  <c r="P49" i="10"/>
  <c r="L49" i="10"/>
  <c r="M49" i="10"/>
  <c r="BI53" i="8"/>
  <c r="BF53" i="8"/>
  <c r="BG53" i="8"/>
  <c r="BH53" i="8"/>
  <c r="BE54" i="8"/>
  <c r="BJ53" i="8"/>
  <c r="BK53" i="8" s="1"/>
  <c r="AX53" i="8"/>
  <c r="AV53" i="8"/>
  <c r="AU54" i="8"/>
  <c r="AY53" i="8"/>
  <c r="AZ53" i="8"/>
  <c r="BA53" i="8" s="1"/>
  <c r="K211" i="5" s="1"/>
  <c r="K213" i="5" s="1"/>
  <c r="K215" i="5" s="1"/>
  <c r="K100" i="6" s="1"/>
  <c r="AW53" i="8"/>
  <c r="E61" i="7"/>
  <c r="G61" i="7"/>
  <c r="BG54" i="7"/>
  <c r="D62" i="7"/>
  <c r="F61" i="7"/>
  <c r="AW54" i="7"/>
  <c r="BI54" i="8"/>
  <c r="BF54" i="8"/>
  <c r="BJ54" i="8"/>
  <c r="BK54" i="8" s="1"/>
  <c r="L212" i="5" s="1"/>
  <c r="BE55" i="8"/>
  <c r="BG54" i="8"/>
  <c r="BH54" i="8"/>
  <c r="W58" i="7"/>
  <c r="V59" i="7"/>
  <c r="Y58" i="7"/>
  <c r="BI51" i="7"/>
  <c r="X58" i="7"/>
  <c r="AY51" i="7"/>
  <c r="BF57" i="7"/>
  <c r="AV58" i="7"/>
  <c r="AG58" i="7"/>
  <c r="AZ51" i="7"/>
  <c r="AH58" i="7"/>
  <c r="BJ51" i="7"/>
  <c r="AE59" i="7"/>
  <c r="AF58" i="7"/>
  <c r="I50" i="10"/>
  <c r="E50" i="10"/>
  <c r="F50" i="10"/>
  <c r="L50" i="10"/>
  <c r="P50" i="10"/>
  <c r="M50" i="10"/>
  <c r="C52" i="10"/>
  <c r="J51" i="10"/>
  <c r="K51" i="10"/>
  <c r="D51" i="10"/>
  <c r="O59" i="7"/>
  <c r="AX52" i="7"/>
  <c r="N59" i="7"/>
  <c r="P59" i="7"/>
  <c r="BH52" i="7"/>
  <c r="M60" i="7"/>
  <c r="N49" i="10"/>
  <c r="O49" i="10"/>
  <c r="AX49" i="10"/>
  <c r="G49" i="10"/>
  <c r="H49" i="10"/>
  <c r="AW49" i="10"/>
  <c r="AQ62" i="7"/>
  <c r="BK55" i="7"/>
  <c r="AO62" i="7"/>
  <c r="AN63" i="7"/>
  <c r="AP62" i="7"/>
  <c r="BA55" i="7"/>
  <c r="BL51" i="7"/>
  <c r="AZ54" i="8"/>
  <c r="BA54" i="8" s="1"/>
  <c r="L211" i="5" s="1"/>
  <c r="L213" i="5" s="1"/>
  <c r="L215" i="5" s="1"/>
  <c r="L100" i="6" s="1"/>
  <c r="AW54" i="8"/>
  <c r="AV54" i="8"/>
  <c r="AX54" i="8"/>
  <c r="AU55" i="8"/>
  <c r="AY54" i="8"/>
  <c r="BB51" i="7"/>
  <c r="O60" i="7"/>
  <c r="AX53" i="7"/>
  <c r="M61" i="7"/>
  <c r="N60" i="7"/>
  <c r="P60" i="7"/>
  <c r="BH53" i="7"/>
  <c r="BI55" i="8"/>
  <c r="BE56" i="8"/>
  <c r="BF55" i="8"/>
  <c r="BH55" i="8"/>
  <c r="BJ55" i="8"/>
  <c r="BK55" i="8" s="1"/>
  <c r="M212" i="5" s="1"/>
  <c r="M213" i="5" s="1"/>
  <c r="BG55" i="8"/>
  <c r="AX55" i="8"/>
  <c r="AU56" i="8"/>
  <c r="AW55" i="8"/>
  <c r="AY55" i="8"/>
  <c r="AZ55" i="8"/>
  <c r="AV55" i="8"/>
  <c r="AV59" i="7"/>
  <c r="F51" i="10"/>
  <c r="I51" i="10"/>
  <c r="E51" i="10"/>
  <c r="BF58" i="7"/>
  <c r="AF59" i="7"/>
  <c r="AH59" i="7"/>
  <c r="BJ52" i="7"/>
  <c r="AG59" i="7"/>
  <c r="AZ52" i="7"/>
  <c r="AE60" i="7"/>
  <c r="AO63" i="7"/>
  <c r="AN64" i="7"/>
  <c r="AP63" i="7"/>
  <c r="BA56" i="7"/>
  <c r="AQ63" i="7"/>
  <c r="BK56" i="7"/>
  <c r="M51" i="10"/>
  <c r="L51" i="10"/>
  <c r="P51" i="10"/>
  <c r="D63" i="7"/>
  <c r="E62" i="7"/>
  <c r="F62" i="7"/>
  <c r="AW55" i="7"/>
  <c r="G62" i="7"/>
  <c r="BG55" i="7"/>
  <c r="G50" i="10"/>
  <c r="H50" i="10"/>
  <c r="AW50" i="10"/>
  <c r="C53" i="10"/>
  <c r="J52" i="10"/>
  <c r="K52" i="10"/>
  <c r="D52" i="10"/>
  <c r="O50" i="10"/>
  <c r="AX50" i="10"/>
  <c r="N50" i="10"/>
  <c r="W59" i="7"/>
  <c r="X59" i="7"/>
  <c r="AY52" i="7"/>
  <c r="BB52" i="7"/>
  <c r="Y59" i="7"/>
  <c r="BI52" i="7"/>
  <c r="BL52" i="7"/>
  <c r="V60" i="7"/>
  <c r="G63" i="7"/>
  <c r="BG56" i="7"/>
  <c r="D64" i="7"/>
  <c r="F63" i="7"/>
  <c r="AW56" i="7"/>
  <c r="E63" i="7"/>
  <c r="AV60" i="7"/>
  <c r="AX56" i="8"/>
  <c r="AZ56" i="8"/>
  <c r="BA56" i="8" s="1"/>
  <c r="N211" i="5" s="1"/>
  <c r="AW56" i="8"/>
  <c r="AY56" i="8"/>
  <c r="AU57" i="8"/>
  <c r="AV56" i="8"/>
  <c r="P52" i="10"/>
  <c r="M52" i="10"/>
  <c r="L52" i="10"/>
  <c r="BH56" i="8"/>
  <c r="BE57" i="8"/>
  <c r="BJ56" i="8"/>
  <c r="BI56" i="8"/>
  <c r="BG56" i="8"/>
  <c r="BF56" i="8"/>
  <c r="C54" i="10"/>
  <c r="J53" i="10"/>
  <c r="K53" i="10"/>
  <c r="D53" i="10"/>
  <c r="AN65" i="7"/>
  <c r="AP64" i="7"/>
  <c r="BA57" i="7"/>
  <c r="AO64" i="7"/>
  <c r="AQ64" i="7"/>
  <c r="BK57" i="7"/>
  <c r="BF59" i="7"/>
  <c r="O51" i="10"/>
  <c r="AX51" i="10"/>
  <c r="N51" i="10"/>
  <c r="E52" i="10"/>
  <c r="F52" i="10"/>
  <c r="I52" i="10"/>
  <c r="BA55" i="8"/>
  <c r="X60" i="7"/>
  <c r="AY53" i="7"/>
  <c r="BB53" i="7"/>
  <c r="W60" i="7"/>
  <c r="Y60" i="7"/>
  <c r="BI53" i="7"/>
  <c r="BL53" i="7"/>
  <c r="V61" i="7"/>
  <c r="AG60" i="7"/>
  <c r="AZ53" i="7"/>
  <c r="AH60" i="7"/>
  <c r="BJ53" i="7"/>
  <c r="AE61" i="7"/>
  <c r="AF60" i="7"/>
  <c r="H51" i="10"/>
  <c r="AW51" i="10"/>
  <c r="G51" i="10"/>
  <c r="N61" i="7"/>
  <c r="O61" i="7"/>
  <c r="AX54" i="7"/>
  <c r="P61" i="7"/>
  <c r="BH54" i="7"/>
  <c r="M62" i="7"/>
  <c r="BH57" i="8"/>
  <c r="BE58" i="8"/>
  <c r="BF57" i="8"/>
  <c r="BG57" i="8"/>
  <c r="BI57" i="8"/>
  <c r="BJ57" i="8"/>
  <c r="BK57" i="8" s="1"/>
  <c r="O212" i="5" s="1"/>
  <c r="G52" i="10"/>
  <c r="H52" i="10"/>
  <c r="AW52" i="10"/>
  <c r="N52" i="10"/>
  <c r="O52" i="10"/>
  <c r="AX52" i="10"/>
  <c r="BF60" i="7"/>
  <c r="AQ65" i="7"/>
  <c r="BK58" i="7"/>
  <c r="AN66" i="7"/>
  <c r="AO65" i="7"/>
  <c r="AP65" i="7"/>
  <c r="BA58" i="7"/>
  <c r="AV61" i="7"/>
  <c r="AG61" i="7"/>
  <c r="AZ54" i="7"/>
  <c r="AH61" i="7"/>
  <c r="BJ54" i="7"/>
  <c r="AE62" i="7"/>
  <c r="AF61" i="7"/>
  <c r="E53" i="10"/>
  <c r="F53" i="10"/>
  <c r="I53" i="10"/>
  <c r="P53" i="10"/>
  <c r="L53" i="10"/>
  <c r="M53" i="10"/>
  <c r="AX57" i="8"/>
  <c r="AY57" i="8"/>
  <c r="AV57" i="8"/>
  <c r="AU58" i="8"/>
  <c r="AZ57" i="8"/>
  <c r="BA57" i="8" s="1"/>
  <c r="O211" i="5" s="1"/>
  <c r="O213" i="5" s="1"/>
  <c r="O215" i="5" s="1"/>
  <c r="O100" i="6" s="1"/>
  <c r="AW57" i="8"/>
  <c r="X61" i="7"/>
  <c r="AY54" i="7"/>
  <c r="BB54" i="7"/>
  <c r="W61" i="7"/>
  <c r="Y61" i="7"/>
  <c r="BI54" i="7"/>
  <c r="BL54" i="7"/>
  <c r="V62" i="7"/>
  <c r="BK56" i="8"/>
  <c r="G64" i="7"/>
  <c r="BG57" i="7"/>
  <c r="F64" i="7"/>
  <c r="AW57" i="7"/>
  <c r="E64" i="7"/>
  <c r="D65" i="7"/>
  <c r="C55" i="10"/>
  <c r="J54" i="10"/>
  <c r="K54" i="10"/>
  <c r="D54" i="10"/>
  <c r="O62" i="7"/>
  <c r="AX55" i="7"/>
  <c r="M63" i="7"/>
  <c r="N62" i="7"/>
  <c r="P62" i="7"/>
  <c r="BH55" i="7"/>
  <c r="H53" i="10"/>
  <c r="AW53" i="10"/>
  <c r="G53" i="10"/>
  <c r="E54" i="10"/>
  <c r="I54" i="10"/>
  <c r="F54" i="10"/>
  <c r="L54" i="10"/>
  <c r="M54" i="10"/>
  <c r="P54" i="10"/>
  <c r="J55" i="10"/>
  <c r="K55" i="10"/>
  <c r="C56" i="10"/>
  <c r="D55" i="10"/>
  <c r="AN67" i="7"/>
  <c r="AP66" i="7"/>
  <c r="BA59" i="7"/>
  <c r="AO66" i="7"/>
  <c r="AQ66" i="7"/>
  <c r="BK59" i="7"/>
  <c r="AU59" i="8"/>
  <c r="AX58" i="8"/>
  <c r="AZ58" i="8"/>
  <c r="BA58" i="8" s="1"/>
  <c r="P211" i="5" s="1"/>
  <c r="AY58" i="8"/>
  <c r="AW58" i="8"/>
  <c r="AV58" i="8"/>
  <c r="AG62" i="7"/>
  <c r="AZ55" i="7"/>
  <c r="AF62" i="7"/>
  <c r="AH62" i="7"/>
  <c r="BJ55" i="7"/>
  <c r="BL55" i="7"/>
  <c r="AE63" i="7"/>
  <c r="D66" i="7"/>
  <c r="G65" i="7"/>
  <c r="BG58" i="7"/>
  <c r="F65" i="7"/>
  <c r="AW58" i="7"/>
  <c r="E65" i="7"/>
  <c r="BF61" i="7"/>
  <c r="N63" i="7"/>
  <c r="O63" i="7"/>
  <c r="AX56" i="7"/>
  <c r="M64" i="7"/>
  <c r="P63" i="7"/>
  <c r="BH56" i="7"/>
  <c r="AV62" i="7"/>
  <c r="W62" i="7"/>
  <c r="V63" i="7"/>
  <c r="X62" i="7"/>
  <c r="AY55" i="7"/>
  <c r="BB55" i="7"/>
  <c r="Y62" i="7"/>
  <c r="BI55" i="7"/>
  <c r="N53" i="10"/>
  <c r="O53" i="10"/>
  <c r="AX53" i="10"/>
  <c r="BJ58" i="8"/>
  <c r="BG58" i="8"/>
  <c r="BI58" i="8"/>
  <c r="BF58" i="8"/>
  <c r="BH58" i="8"/>
  <c r="BE59" i="8"/>
  <c r="BK58" i="8"/>
  <c r="C57" i="10"/>
  <c r="J56" i="10"/>
  <c r="K56" i="10"/>
  <c r="D56" i="10"/>
  <c r="P55" i="10"/>
  <c r="M55" i="10"/>
  <c r="L55" i="10"/>
  <c r="BF62" i="7"/>
  <c r="N54" i="10"/>
  <c r="O54" i="10"/>
  <c r="AX54" i="10"/>
  <c r="G54" i="10"/>
  <c r="H54" i="10"/>
  <c r="AW54" i="10"/>
  <c r="BH59" i="8"/>
  <c r="BJ59" i="8"/>
  <c r="BK59" i="8" s="1"/>
  <c r="E264" i="5" s="1"/>
  <c r="BI59" i="8"/>
  <c r="BE60" i="8"/>
  <c r="BF59" i="8"/>
  <c r="BG59" i="8"/>
  <c r="AV63" i="7"/>
  <c r="AX59" i="8"/>
  <c r="AV59" i="8"/>
  <c r="AZ59" i="8"/>
  <c r="AW59" i="8"/>
  <c r="AY59" i="8"/>
  <c r="AU60" i="8"/>
  <c r="N64" i="7"/>
  <c r="P64" i="7"/>
  <c r="BH57" i="7"/>
  <c r="M65" i="7"/>
  <c r="O64" i="7"/>
  <c r="AX57" i="7"/>
  <c r="F66" i="7"/>
  <c r="AW59" i="7"/>
  <c r="E66" i="7"/>
  <c r="G66" i="7"/>
  <c r="BG59" i="7"/>
  <c r="D67" i="7"/>
  <c r="BB56" i="7"/>
  <c r="AN68" i="7"/>
  <c r="AQ67" i="7"/>
  <c r="BK60" i="7"/>
  <c r="AO67" i="7"/>
  <c r="AP67" i="7"/>
  <c r="BA60" i="7"/>
  <c r="E55" i="10"/>
  <c r="F55" i="10"/>
  <c r="I55" i="10"/>
  <c r="X63" i="7"/>
  <c r="AY56" i="7"/>
  <c r="W63" i="7"/>
  <c r="Y63" i="7"/>
  <c r="BI56" i="7"/>
  <c r="BL56" i="7"/>
  <c r="V64" i="7"/>
  <c r="AE64" i="7"/>
  <c r="AH63" i="7"/>
  <c r="BJ56" i="7"/>
  <c r="AG63" i="7"/>
  <c r="AZ56" i="7"/>
  <c r="AF63" i="7"/>
  <c r="X64" i="7"/>
  <c r="AY57" i="7"/>
  <c r="W64" i="7"/>
  <c r="Y64" i="7"/>
  <c r="BI57" i="7"/>
  <c r="BL57" i="7"/>
  <c r="V65" i="7"/>
  <c r="BG60" i="8"/>
  <c r="BF60" i="8"/>
  <c r="BJ60" i="8"/>
  <c r="BI60" i="8"/>
  <c r="BE61" i="8"/>
  <c r="BH60" i="8"/>
  <c r="AF64" i="7"/>
  <c r="AH64" i="7"/>
  <c r="BJ57" i="7"/>
  <c r="AG64" i="7"/>
  <c r="AZ57" i="7"/>
  <c r="AE65" i="7"/>
  <c r="N55" i="10"/>
  <c r="O55" i="10"/>
  <c r="AX55" i="10"/>
  <c r="AN69" i="7"/>
  <c r="AQ68" i="7"/>
  <c r="BK61" i="7"/>
  <c r="AO68" i="7"/>
  <c r="AP68" i="7"/>
  <c r="BA61" i="7"/>
  <c r="AV64" i="7"/>
  <c r="BB57" i="7"/>
  <c r="H55" i="10"/>
  <c r="AW55" i="10"/>
  <c r="G55" i="10"/>
  <c r="P65" i="7"/>
  <c r="BH58" i="7"/>
  <c r="M66" i="7"/>
  <c r="O65" i="7"/>
  <c r="AX58" i="7"/>
  <c r="N65" i="7"/>
  <c r="BA59" i="8"/>
  <c r="E56" i="10"/>
  <c r="I56" i="10"/>
  <c r="F56" i="10"/>
  <c r="BF63" i="7"/>
  <c r="E67" i="7"/>
  <c r="F67" i="7"/>
  <c r="AW60" i="7"/>
  <c r="G67" i="7"/>
  <c r="BG60" i="7"/>
  <c r="D68" i="7"/>
  <c r="P56" i="10"/>
  <c r="M56" i="10"/>
  <c r="L56" i="10"/>
  <c r="AW60" i="8"/>
  <c r="AY60" i="8"/>
  <c r="AV60" i="8"/>
  <c r="AZ60" i="8"/>
  <c r="AX60" i="8"/>
  <c r="AU61" i="8"/>
  <c r="C58" i="10"/>
  <c r="J57" i="10"/>
  <c r="K57" i="10"/>
  <c r="D57" i="10"/>
  <c r="BE62" i="8"/>
  <c r="BF61" i="8"/>
  <c r="BH61" i="8"/>
  <c r="BG61" i="8"/>
  <c r="BI61" i="8"/>
  <c r="BJ61" i="8"/>
  <c r="AU62" i="8"/>
  <c r="AV61" i="8"/>
  <c r="AZ61" i="8"/>
  <c r="AW61" i="8"/>
  <c r="AY61" i="8"/>
  <c r="AX61" i="8"/>
  <c r="AO69" i="7"/>
  <c r="AQ69" i="7"/>
  <c r="BK62" i="7"/>
  <c r="AN70" i="7"/>
  <c r="AP69" i="7"/>
  <c r="BA62" i="7"/>
  <c r="BK60" i="8"/>
  <c r="AV65" i="7"/>
  <c r="BF64" i="7"/>
  <c r="G56" i="10"/>
  <c r="H56" i="10"/>
  <c r="AW56" i="10"/>
  <c r="W65" i="7"/>
  <c r="X65" i="7"/>
  <c r="AY58" i="7"/>
  <c r="BB58" i="7"/>
  <c r="Y65" i="7"/>
  <c r="BI58" i="7"/>
  <c r="BL58" i="7"/>
  <c r="V66" i="7"/>
  <c r="C59" i="10"/>
  <c r="J58" i="10"/>
  <c r="K58" i="10"/>
  <c r="D58" i="10"/>
  <c r="N66" i="7"/>
  <c r="M67" i="7"/>
  <c r="O66" i="7"/>
  <c r="AX59" i="7"/>
  <c r="P66" i="7"/>
  <c r="BH59" i="7"/>
  <c r="O56" i="10"/>
  <c r="AX56" i="10"/>
  <c r="N56" i="10"/>
  <c r="I57" i="10"/>
  <c r="E57" i="10"/>
  <c r="F57" i="10"/>
  <c r="G68" i="7"/>
  <c r="BG61" i="7"/>
  <c r="D69" i="7"/>
  <c r="E68" i="7"/>
  <c r="F68" i="7"/>
  <c r="AW61" i="7"/>
  <c r="AG65" i="7"/>
  <c r="AZ58" i="7"/>
  <c r="AH65" i="7"/>
  <c r="BJ58" i="7"/>
  <c r="AF65" i="7"/>
  <c r="AE66" i="7"/>
  <c r="BA60" i="8"/>
  <c r="F263" i="5" s="1"/>
  <c r="L57" i="10"/>
  <c r="M57" i="10"/>
  <c r="P57" i="10"/>
  <c r="BA61" i="8"/>
  <c r="AV66" i="7"/>
  <c r="AU63" i="8"/>
  <c r="AV62" i="8"/>
  <c r="AZ62" i="8"/>
  <c r="BA62" i="8" s="1"/>
  <c r="H263" i="5" s="1"/>
  <c r="H265" i="5" s="1"/>
  <c r="H267" i="5" s="1"/>
  <c r="AW62" i="8"/>
  <c r="AY62" i="8"/>
  <c r="AX62" i="8"/>
  <c r="AF66" i="7"/>
  <c r="AH66" i="7"/>
  <c r="BJ59" i="7"/>
  <c r="AE67" i="7"/>
  <c r="AG66" i="7"/>
  <c r="AZ59" i="7"/>
  <c r="O67" i="7"/>
  <c r="AX60" i="7"/>
  <c r="N67" i="7"/>
  <c r="P67" i="7"/>
  <c r="BH60" i="7"/>
  <c r="M68" i="7"/>
  <c r="BF65" i="7"/>
  <c r="AP70" i="7"/>
  <c r="BA63" i="7"/>
  <c r="AQ70" i="7"/>
  <c r="BK63" i="7"/>
  <c r="AN71" i="7"/>
  <c r="AO70" i="7"/>
  <c r="E58" i="10"/>
  <c r="F58" i="10"/>
  <c r="I58" i="10"/>
  <c r="G69" i="7"/>
  <c r="BG62" i="7"/>
  <c r="F69" i="7"/>
  <c r="AW62" i="7"/>
  <c r="E69" i="7"/>
  <c r="D70" i="7"/>
  <c r="C60" i="10"/>
  <c r="J59" i="10"/>
  <c r="K59" i="10"/>
  <c r="D59" i="10"/>
  <c r="BK61" i="8"/>
  <c r="G57" i="10"/>
  <c r="H57" i="10"/>
  <c r="AW57" i="10"/>
  <c r="X66" i="7"/>
  <c r="AY59" i="7"/>
  <c r="BB59" i="7"/>
  <c r="Y66" i="7"/>
  <c r="BI59" i="7"/>
  <c r="BL59" i="7"/>
  <c r="V67" i="7"/>
  <c r="W66" i="7"/>
  <c r="BI62" i="8"/>
  <c r="BF62" i="8"/>
  <c r="BJ62" i="8"/>
  <c r="BE63" i="8"/>
  <c r="BG62" i="8"/>
  <c r="BH62" i="8"/>
  <c r="L58" i="10"/>
  <c r="P58" i="10"/>
  <c r="M58" i="10"/>
  <c r="N57" i="10"/>
  <c r="O57" i="10"/>
  <c r="AX57" i="10"/>
  <c r="AX63" i="8"/>
  <c r="AW63" i="8"/>
  <c r="AY63" i="8"/>
  <c r="AU64" i="8"/>
  <c r="AZ63" i="8"/>
  <c r="BA63" i="8" s="1"/>
  <c r="I263" i="5" s="1"/>
  <c r="AV63" i="8"/>
  <c r="P59" i="10"/>
  <c r="M59" i="10"/>
  <c r="L59" i="10"/>
  <c r="N68" i="7"/>
  <c r="P68" i="7"/>
  <c r="BH61" i="7"/>
  <c r="M69" i="7"/>
  <c r="O68" i="7"/>
  <c r="AX61" i="7"/>
  <c r="BK62" i="8"/>
  <c r="J60" i="10"/>
  <c r="K60" i="10"/>
  <c r="C61" i="10"/>
  <c r="D60" i="10"/>
  <c r="G58" i="10"/>
  <c r="H58" i="10"/>
  <c r="AW58" i="10"/>
  <c r="D71" i="7"/>
  <c r="F70" i="7"/>
  <c r="AW63" i="7"/>
  <c r="E70" i="7"/>
  <c r="G70" i="7"/>
  <c r="BG63" i="7"/>
  <c r="AF67" i="7"/>
  <c r="AE68" i="7"/>
  <c r="AH67" i="7"/>
  <c r="BJ60" i="7"/>
  <c r="AG67" i="7"/>
  <c r="AZ60" i="7"/>
  <c r="BI63" i="8"/>
  <c r="BE64" i="8"/>
  <c r="BF63" i="8"/>
  <c r="BH63" i="8"/>
  <c r="BJ63" i="8"/>
  <c r="BG63" i="8"/>
  <c r="AV67" i="7"/>
  <c r="Y67" i="7"/>
  <c r="BI60" i="7"/>
  <c r="V68" i="7"/>
  <c r="W67" i="7"/>
  <c r="X67" i="7"/>
  <c r="AY60" i="7"/>
  <c r="BB60" i="7"/>
  <c r="AN72" i="7"/>
  <c r="AP71" i="7"/>
  <c r="BA64" i="7"/>
  <c r="AO71" i="7"/>
  <c r="AQ71" i="7"/>
  <c r="BK64" i="7"/>
  <c r="BF66" i="7"/>
  <c r="BL60" i="7"/>
  <c r="E59" i="10"/>
  <c r="F59" i="10"/>
  <c r="I59" i="10"/>
  <c r="O58" i="10"/>
  <c r="AX58" i="10"/>
  <c r="N58" i="10"/>
  <c r="D72" i="7"/>
  <c r="E71" i="7"/>
  <c r="G71" i="7"/>
  <c r="BG64" i="7"/>
  <c r="F71" i="7"/>
  <c r="AW64" i="7"/>
  <c r="O59" i="10"/>
  <c r="AX59" i="10"/>
  <c r="N59" i="10"/>
  <c r="H59" i="10"/>
  <c r="AW59" i="10"/>
  <c r="G59" i="10"/>
  <c r="AP72" i="7"/>
  <c r="BA65" i="7"/>
  <c r="AQ72" i="7"/>
  <c r="BK65" i="7"/>
  <c r="AO72" i="7"/>
  <c r="AN73" i="7"/>
  <c r="BJ64" i="8"/>
  <c r="BK64" i="8" s="1"/>
  <c r="J264" i="5" s="1"/>
  <c r="J265" i="5" s="1"/>
  <c r="BG64" i="8"/>
  <c r="BI64" i="8"/>
  <c r="BF64" i="8"/>
  <c r="BE65" i="8"/>
  <c r="BH64" i="8"/>
  <c r="E60" i="10"/>
  <c r="I60" i="10"/>
  <c r="F60" i="10"/>
  <c r="C62" i="10"/>
  <c r="J61" i="10"/>
  <c r="K61" i="10"/>
  <c r="D61" i="10"/>
  <c r="AZ64" i="8"/>
  <c r="AV64" i="8"/>
  <c r="AX64" i="8"/>
  <c r="AU65" i="8"/>
  <c r="AW64" i="8"/>
  <c r="AY64" i="8"/>
  <c r="BF67" i="7"/>
  <c r="P60" i="10"/>
  <c r="L60" i="10"/>
  <c r="M60" i="10"/>
  <c r="X68" i="7"/>
  <c r="AY61" i="7"/>
  <c r="BB61" i="7"/>
  <c r="Y68" i="7"/>
  <c r="BI61" i="7"/>
  <c r="BL61" i="7"/>
  <c r="V69" i="7"/>
  <c r="W68" i="7"/>
  <c r="P69" i="7"/>
  <c r="BH62" i="7"/>
  <c r="M70" i="7"/>
  <c r="O69" i="7"/>
  <c r="AX62" i="7"/>
  <c r="N69" i="7"/>
  <c r="BK63" i="8"/>
  <c r="AG68" i="7"/>
  <c r="AZ61" i="7"/>
  <c r="AF68" i="7"/>
  <c r="AH68" i="7"/>
  <c r="BJ61" i="7"/>
  <c r="AE69" i="7"/>
  <c r="AV68" i="7"/>
  <c r="AN74" i="7"/>
  <c r="AP73" i="7"/>
  <c r="BA66" i="7"/>
  <c r="AQ73" i="7"/>
  <c r="BK66" i="7"/>
  <c r="AO73" i="7"/>
  <c r="J62" i="10"/>
  <c r="K62" i="10"/>
  <c r="C63" i="10"/>
  <c r="D62" i="10"/>
  <c r="G60" i="10"/>
  <c r="H60" i="10"/>
  <c r="AW60" i="10"/>
  <c r="AV69" i="7"/>
  <c r="BF68" i="7"/>
  <c r="I61" i="10"/>
  <c r="E61" i="10"/>
  <c r="F61" i="10"/>
  <c r="AG69" i="7"/>
  <c r="AZ62" i="7"/>
  <c r="AH69" i="7"/>
  <c r="BJ62" i="7"/>
  <c r="AE70" i="7"/>
  <c r="AF69" i="7"/>
  <c r="V70" i="7"/>
  <c r="X69" i="7"/>
  <c r="AY62" i="7"/>
  <c r="BB62" i="7"/>
  <c r="W69" i="7"/>
  <c r="Y69" i="7"/>
  <c r="BI62" i="7"/>
  <c r="BL62" i="7"/>
  <c r="P70" i="7"/>
  <c r="BH63" i="7"/>
  <c r="N70" i="7"/>
  <c r="M71" i="7"/>
  <c r="O70" i="7"/>
  <c r="AX63" i="7"/>
  <c r="BF65" i="8"/>
  <c r="BG65" i="8"/>
  <c r="BI65" i="8"/>
  <c r="BH65" i="8"/>
  <c r="BJ65" i="8"/>
  <c r="BK65" i="8" s="1"/>
  <c r="K264" i="5" s="1"/>
  <c r="K265" i="5" s="1"/>
  <c r="K267" i="5" s="1"/>
  <c r="K133" i="6" s="1"/>
  <c r="BE66" i="8"/>
  <c r="L61" i="10"/>
  <c r="M61" i="10"/>
  <c r="P61" i="10"/>
  <c r="O60" i="10"/>
  <c r="AX60" i="10"/>
  <c r="N60" i="10"/>
  <c r="AY65" i="8"/>
  <c r="AU66" i="8"/>
  <c r="AW65" i="8"/>
  <c r="AX65" i="8"/>
  <c r="AV65" i="8"/>
  <c r="AZ65" i="8"/>
  <c r="BA64" i="8"/>
  <c r="D73" i="7"/>
  <c r="E72" i="7"/>
  <c r="G72" i="7"/>
  <c r="BG65" i="7"/>
  <c r="F72" i="7"/>
  <c r="AW65" i="7"/>
  <c r="O61" i="10"/>
  <c r="AX61" i="10"/>
  <c r="N61" i="10"/>
  <c r="BF69" i="7"/>
  <c r="AV70" i="7"/>
  <c r="I62" i="10"/>
  <c r="E62" i="10"/>
  <c r="F62" i="10"/>
  <c r="BA65" i="8"/>
  <c r="Y70" i="7"/>
  <c r="BI63" i="7"/>
  <c r="BL63" i="7"/>
  <c r="X70" i="7"/>
  <c r="AY63" i="7"/>
  <c r="W70" i="7"/>
  <c r="V71" i="7"/>
  <c r="J63" i="10"/>
  <c r="K63" i="10"/>
  <c r="C64" i="10"/>
  <c r="D63" i="10"/>
  <c r="P71" i="7"/>
  <c r="BH64" i="7"/>
  <c r="M72" i="7"/>
  <c r="O71" i="7"/>
  <c r="AX64" i="7"/>
  <c r="N71" i="7"/>
  <c r="BJ66" i="8"/>
  <c r="BK66" i="8" s="1"/>
  <c r="BF66" i="8"/>
  <c r="BI66" i="8"/>
  <c r="BE67" i="8"/>
  <c r="BH66" i="8"/>
  <c r="BG66" i="8"/>
  <c r="AV66" i="8"/>
  <c r="AX66" i="8"/>
  <c r="AZ66" i="8"/>
  <c r="AY66" i="8"/>
  <c r="AU67" i="8"/>
  <c r="AW66" i="8"/>
  <c r="L62" i="10"/>
  <c r="P62" i="10"/>
  <c r="M62" i="10"/>
  <c r="AE71" i="7"/>
  <c r="AG70" i="7"/>
  <c r="AZ63" i="7"/>
  <c r="BB63" i="7"/>
  <c r="AH70" i="7"/>
  <c r="BJ63" i="7"/>
  <c r="AF70" i="7"/>
  <c r="G73" i="7"/>
  <c r="BG66" i="7"/>
  <c r="D74" i="7"/>
  <c r="F73" i="7"/>
  <c r="AW66" i="7"/>
  <c r="E73" i="7"/>
  <c r="G61" i="10"/>
  <c r="H61" i="10"/>
  <c r="AW61" i="10"/>
  <c r="AQ74" i="7"/>
  <c r="BK67" i="7"/>
  <c r="AP74" i="7"/>
  <c r="BA67" i="7"/>
  <c r="AO74" i="7"/>
  <c r="AN75" i="7"/>
  <c r="AH71" i="7"/>
  <c r="BJ64" i="7"/>
  <c r="AE72" i="7"/>
  <c r="AF71" i="7"/>
  <c r="AG71" i="7"/>
  <c r="AZ64" i="7"/>
  <c r="BF67" i="8"/>
  <c r="BG67" i="8"/>
  <c r="BE68" i="8"/>
  <c r="BJ67" i="8"/>
  <c r="BI67" i="8"/>
  <c r="BH67" i="8"/>
  <c r="P63" i="10"/>
  <c r="M63" i="10"/>
  <c r="L63" i="10"/>
  <c r="W71" i="7"/>
  <c r="Y71" i="7"/>
  <c r="BI64" i="7"/>
  <c r="V72" i="7"/>
  <c r="X71" i="7"/>
  <c r="AY64" i="7"/>
  <c r="BB64" i="7"/>
  <c r="G62" i="10"/>
  <c r="H62" i="10"/>
  <c r="AW62" i="10"/>
  <c r="AY67" i="8"/>
  <c r="AX67" i="8"/>
  <c r="AZ67" i="8"/>
  <c r="BA67" i="8" s="1"/>
  <c r="M263" i="5" s="1"/>
  <c r="M265" i="5" s="1"/>
  <c r="M267" i="5" s="1"/>
  <c r="AU68" i="8"/>
  <c r="AW67" i="8"/>
  <c r="AV67" i="8"/>
  <c r="BF70" i="7"/>
  <c r="O62" i="10"/>
  <c r="AX62" i="10"/>
  <c r="N62" i="10"/>
  <c r="M73" i="7"/>
  <c r="O72" i="7"/>
  <c r="AX65" i="7"/>
  <c r="N72" i="7"/>
  <c r="P72" i="7"/>
  <c r="BH65" i="7"/>
  <c r="BL64" i="7"/>
  <c r="E63" i="10"/>
  <c r="F63" i="10"/>
  <c r="I63" i="10"/>
  <c r="G74" i="7"/>
  <c r="BG67" i="7"/>
  <c r="D75" i="7"/>
  <c r="F74" i="7"/>
  <c r="AW67" i="7"/>
  <c r="E74" i="7"/>
  <c r="AN76" i="7"/>
  <c r="AP75" i="7"/>
  <c r="BA68" i="7"/>
  <c r="AQ75" i="7"/>
  <c r="BK68" i="7"/>
  <c r="AO75" i="7"/>
  <c r="BA66" i="8"/>
  <c r="J64" i="10"/>
  <c r="K64" i="10"/>
  <c r="C65" i="10"/>
  <c r="D64" i="10"/>
  <c r="AV71" i="7"/>
  <c r="O63" i="10"/>
  <c r="AX63" i="10"/>
  <c r="N63" i="10"/>
  <c r="BG68" i="8"/>
  <c r="BF68" i="8"/>
  <c r="BE69" i="8"/>
  <c r="BI68" i="8"/>
  <c r="BH68" i="8"/>
  <c r="BJ68" i="8"/>
  <c r="AV72" i="7"/>
  <c r="P64" i="10"/>
  <c r="M64" i="10"/>
  <c r="L64" i="10"/>
  <c r="H63" i="10"/>
  <c r="AW63" i="10"/>
  <c r="G63" i="10"/>
  <c r="AW68" i="8"/>
  <c r="AX68" i="8"/>
  <c r="AZ68" i="8"/>
  <c r="AV68" i="8"/>
  <c r="BA68" i="8"/>
  <c r="N263" i="5" s="1"/>
  <c r="AU69" i="8"/>
  <c r="AY68" i="8"/>
  <c r="BF71" i="7"/>
  <c r="BK67" i="8"/>
  <c r="P73" i="7"/>
  <c r="BH66" i="7"/>
  <c r="M74" i="7"/>
  <c r="O73" i="7"/>
  <c r="AX66" i="7"/>
  <c r="N73" i="7"/>
  <c r="G75" i="7"/>
  <c r="BG68" i="7"/>
  <c r="E75" i="7"/>
  <c r="D76" i="7"/>
  <c r="F75" i="7"/>
  <c r="AW68" i="7"/>
  <c r="Y72" i="7"/>
  <c r="BI65" i="7"/>
  <c r="BL65" i="7"/>
  <c r="X72" i="7"/>
  <c r="AY65" i="7"/>
  <c r="BB65" i="7"/>
  <c r="W72" i="7"/>
  <c r="V73" i="7"/>
  <c r="C66" i="10"/>
  <c r="J65" i="10"/>
  <c r="K65" i="10"/>
  <c r="D65" i="10"/>
  <c r="AQ76" i="7"/>
  <c r="BK69" i="7"/>
  <c r="AP76" i="7"/>
  <c r="BA69" i="7"/>
  <c r="AO76" i="7"/>
  <c r="AN77" i="7"/>
  <c r="AE73" i="7"/>
  <c r="AH72" i="7"/>
  <c r="BJ65" i="7"/>
  <c r="AF72" i="7"/>
  <c r="AG72" i="7"/>
  <c r="AZ65" i="7"/>
  <c r="E64" i="10"/>
  <c r="F64" i="10"/>
  <c r="I64" i="10"/>
  <c r="M75" i="7"/>
  <c r="O74" i="7"/>
  <c r="AX67" i="7"/>
  <c r="N74" i="7"/>
  <c r="P74" i="7"/>
  <c r="BH67" i="7"/>
  <c r="AH73" i="7"/>
  <c r="BJ66" i="7"/>
  <c r="AE74" i="7"/>
  <c r="AG73" i="7"/>
  <c r="AZ66" i="7"/>
  <c r="AF73" i="7"/>
  <c r="V74" i="7"/>
  <c r="X73" i="7"/>
  <c r="AY66" i="7"/>
  <c r="BB66" i="7"/>
  <c r="W73" i="7"/>
  <c r="Y73" i="7"/>
  <c r="BI66" i="7"/>
  <c r="BL66" i="7"/>
  <c r="E65" i="10"/>
  <c r="F65" i="10"/>
  <c r="I65" i="10"/>
  <c r="P65" i="10"/>
  <c r="L65" i="10"/>
  <c r="M65" i="10"/>
  <c r="C67" i="10"/>
  <c r="J66" i="10"/>
  <c r="K66" i="10"/>
  <c r="D66" i="10"/>
  <c r="BJ69" i="8"/>
  <c r="BG69" i="8"/>
  <c r="BI69" i="8"/>
  <c r="BH69" i="8"/>
  <c r="BE70" i="8"/>
  <c r="BF69" i="8"/>
  <c r="O64" i="10"/>
  <c r="AX64" i="10"/>
  <c r="N64" i="10"/>
  <c r="BK68" i="8"/>
  <c r="BF72" i="7"/>
  <c r="AP77" i="7"/>
  <c r="BA70" i="7"/>
  <c r="AQ77" i="7"/>
  <c r="BK70" i="7"/>
  <c r="AN78" i="7"/>
  <c r="AO77" i="7"/>
  <c r="G76" i="7"/>
  <c r="BG69" i="7"/>
  <c r="D77" i="7"/>
  <c r="E76" i="7"/>
  <c r="F76" i="7"/>
  <c r="AW69" i="7"/>
  <c r="G64" i="10"/>
  <c r="H64" i="10"/>
  <c r="AW64" i="10"/>
  <c r="AY69" i="8"/>
  <c r="AV69" i="8"/>
  <c r="AU70" i="8"/>
  <c r="AX69" i="8"/>
  <c r="AZ69" i="8"/>
  <c r="AW69" i="8"/>
  <c r="AV73" i="7"/>
  <c r="AV74" i="7"/>
  <c r="I66" i="10"/>
  <c r="E66" i="10"/>
  <c r="F66" i="10"/>
  <c r="X74" i="7"/>
  <c r="AY67" i="7"/>
  <c r="BB67" i="7"/>
  <c r="V75" i="7"/>
  <c r="W74" i="7"/>
  <c r="Y74" i="7"/>
  <c r="BI67" i="7"/>
  <c r="BL67" i="7"/>
  <c r="L66" i="10"/>
  <c r="M66" i="10"/>
  <c r="P66" i="10"/>
  <c r="O65" i="10"/>
  <c r="AX65" i="10"/>
  <c r="N65" i="10"/>
  <c r="AE75" i="7"/>
  <c r="AF74" i="7"/>
  <c r="AH74" i="7"/>
  <c r="BJ67" i="7"/>
  <c r="AG74" i="7"/>
  <c r="AZ67" i="7"/>
  <c r="BA69" i="8"/>
  <c r="BK69" i="8"/>
  <c r="AP78" i="7"/>
  <c r="BA71" i="7"/>
  <c r="AO78" i="7"/>
  <c r="AQ78" i="7"/>
  <c r="BK71" i="7"/>
  <c r="AN79" i="7"/>
  <c r="J67" i="10"/>
  <c r="K67" i="10"/>
  <c r="C68" i="10"/>
  <c r="D67" i="10"/>
  <c r="BF70" i="8"/>
  <c r="BG70" i="8"/>
  <c r="BI70" i="8"/>
  <c r="BJ70" i="8"/>
  <c r="BE71" i="8"/>
  <c r="BH70" i="8"/>
  <c r="G65" i="10"/>
  <c r="H65" i="10"/>
  <c r="AW65" i="10"/>
  <c r="BF73" i="7"/>
  <c r="D78" i="7"/>
  <c r="F77" i="7"/>
  <c r="AW70" i="7"/>
  <c r="E77" i="7"/>
  <c r="G77" i="7"/>
  <c r="BG70" i="7"/>
  <c r="AU71" i="8"/>
  <c r="AV70" i="8"/>
  <c r="AY70" i="8"/>
  <c r="AX70" i="8"/>
  <c r="AW70" i="8"/>
  <c r="AZ70" i="8"/>
  <c r="BA70" i="8" s="1"/>
  <c r="P263" i="5" s="1"/>
  <c r="P265" i="5" s="1"/>
  <c r="P267" i="5" s="1"/>
  <c r="M76" i="7"/>
  <c r="P75" i="7"/>
  <c r="BH68" i="7"/>
  <c r="O75" i="7"/>
  <c r="AX68" i="7"/>
  <c r="N75" i="7"/>
  <c r="V76" i="7"/>
  <c r="X75" i="7"/>
  <c r="AY68" i="7"/>
  <c r="Y75" i="7"/>
  <c r="BI68" i="7"/>
  <c r="W75" i="7"/>
  <c r="G66" i="10"/>
  <c r="H66" i="10"/>
  <c r="AW66" i="10"/>
  <c r="N76" i="7"/>
  <c r="M77" i="7"/>
  <c r="P76" i="7"/>
  <c r="BH69" i="7"/>
  <c r="O76" i="7"/>
  <c r="AX69" i="7"/>
  <c r="BK70" i="8"/>
  <c r="BF74" i="7"/>
  <c r="E67" i="10"/>
  <c r="F67" i="10"/>
  <c r="I67" i="10"/>
  <c r="J68" i="10"/>
  <c r="K68" i="10"/>
  <c r="C69" i="10"/>
  <c r="D68" i="10"/>
  <c r="AH75" i="7"/>
  <c r="BJ68" i="7"/>
  <c r="BL68" i="7"/>
  <c r="AG75" i="7"/>
  <c r="AZ68" i="7"/>
  <c r="AF75" i="7"/>
  <c r="AE76" i="7"/>
  <c r="P67" i="10"/>
  <c r="M67" i="10"/>
  <c r="L67" i="10"/>
  <c r="AV71" i="8"/>
  <c r="AY71" i="8"/>
  <c r="AU72" i="8"/>
  <c r="AX71" i="8"/>
  <c r="AW71" i="8"/>
  <c r="AZ71" i="8"/>
  <c r="BA71" i="8" s="1"/>
  <c r="E315" i="5" s="1"/>
  <c r="AN80" i="7"/>
  <c r="AO79" i="7"/>
  <c r="AQ79" i="7"/>
  <c r="BK72" i="7"/>
  <c r="AP79" i="7"/>
  <c r="BA72" i="7"/>
  <c r="O66" i="10"/>
  <c r="AX66" i="10"/>
  <c r="N66" i="10"/>
  <c r="AV75" i="7"/>
  <c r="BB68" i="7"/>
  <c r="E78" i="7"/>
  <c r="G78" i="7"/>
  <c r="BG71" i="7"/>
  <c r="D79" i="7"/>
  <c r="F78" i="7"/>
  <c r="AW71" i="7"/>
  <c r="BJ71" i="8"/>
  <c r="BG71" i="8"/>
  <c r="BH71" i="8"/>
  <c r="BE72" i="8"/>
  <c r="BI71" i="8"/>
  <c r="BF71" i="8"/>
  <c r="P77" i="7"/>
  <c r="BH70" i="7"/>
  <c r="N77" i="7"/>
  <c r="M78" i="7"/>
  <c r="O77" i="7"/>
  <c r="AX70" i="7"/>
  <c r="H67" i="10"/>
  <c r="AW67" i="10"/>
  <c r="G67" i="10"/>
  <c r="F79" i="7"/>
  <c r="AW72" i="7"/>
  <c r="E79" i="7"/>
  <c r="G79" i="7"/>
  <c r="BG72" i="7"/>
  <c r="D80" i="7"/>
  <c r="E68" i="10"/>
  <c r="I68" i="10"/>
  <c r="F68" i="10"/>
  <c r="L68" i="10"/>
  <c r="P68" i="10"/>
  <c r="M68" i="10"/>
  <c r="O67" i="10"/>
  <c r="AX67" i="10"/>
  <c r="N67" i="10"/>
  <c r="AV76" i="7"/>
  <c r="BJ72" i="8"/>
  <c r="BG72" i="8"/>
  <c r="BI72" i="8"/>
  <c r="BE73" i="8"/>
  <c r="BF72" i="8"/>
  <c r="BH72" i="8"/>
  <c r="AE77" i="7"/>
  <c r="AG76" i="7"/>
  <c r="AZ69" i="7"/>
  <c r="AF76" i="7"/>
  <c r="AH76" i="7"/>
  <c r="BJ69" i="7"/>
  <c r="J69" i="10"/>
  <c r="K69" i="10"/>
  <c r="C70" i="10"/>
  <c r="D69" i="10"/>
  <c r="AZ72" i="8"/>
  <c r="BA72" i="8" s="1"/>
  <c r="F315" i="5" s="1"/>
  <c r="F317" i="5" s="1"/>
  <c r="F319" i="5" s="1"/>
  <c r="AV72" i="8"/>
  <c r="AX72" i="8"/>
  <c r="AW72" i="8"/>
  <c r="AY72" i="8"/>
  <c r="AU73" i="8"/>
  <c r="BK71" i="8"/>
  <c r="AQ80" i="7"/>
  <c r="BK73" i="7"/>
  <c r="AP80" i="7"/>
  <c r="BA73" i="7"/>
  <c r="AO80" i="7"/>
  <c r="AN81" i="7"/>
  <c r="BF75" i="7"/>
  <c r="X76" i="7"/>
  <c r="AY69" i="7"/>
  <c r="BB69" i="7"/>
  <c r="V77" i="7"/>
  <c r="W76" i="7"/>
  <c r="Y76" i="7"/>
  <c r="BI69" i="7"/>
  <c r="BL69" i="7"/>
  <c r="BK72" i="8"/>
  <c r="BG73" i="8"/>
  <c r="BE74" i="8"/>
  <c r="BF73" i="8"/>
  <c r="BH73" i="8"/>
  <c r="BI73" i="8"/>
  <c r="BJ73" i="8"/>
  <c r="AX73" i="8"/>
  <c r="AU74" i="8"/>
  <c r="AW73" i="8"/>
  <c r="AV73" i="8"/>
  <c r="AZ73" i="8"/>
  <c r="BA73" i="8" s="1"/>
  <c r="G315" i="5" s="1"/>
  <c r="AY73" i="8"/>
  <c r="O68" i="10"/>
  <c r="AX68" i="10"/>
  <c r="N68" i="10"/>
  <c r="BF76" i="7"/>
  <c r="E69" i="10"/>
  <c r="F69" i="10"/>
  <c r="I69" i="10"/>
  <c r="AN82" i="7"/>
  <c r="AQ81" i="7"/>
  <c r="BK74" i="7"/>
  <c r="AP81" i="7"/>
  <c r="BA74" i="7"/>
  <c r="AO81" i="7"/>
  <c r="C71" i="10"/>
  <c r="J70" i="10"/>
  <c r="K70" i="10"/>
  <c r="D70" i="10"/>
  <c r="G68" i="10"/>
  <c r="H68" i="10"/>
  <c r="AW68" i="10"/>
  <c r="M79" i="7"/>
  <c r="N78" i="7"/>
  <c r="O78" i="7"/>
  <c r="AX71" i="7"/>
  <c r="P78" i="7"/>
  <c r="BH71" i="7"/>
  <c r="L69" i="10"/>
  <c r="M69" i="10"/>
  <c r="P69" i="10"/>
  <c r="G80" i="7"/>
  <c r="BG73" i="7"/>
  <c r="D81" i="7"/>
  <c r="E80" i="7"/>
  <c r="F80" i="7"/>
  <c r="AW73" i="7"/>
  <c r="AH77" i="7"/>
  <c r="BJ70" i="7"/>
  <c r="AE78" i="7"/>
  <c r="AG77" i="7"/>
  <c r="AZ70" i="7"/>
  <c r="AF77" i="7"/>
  <c r="V78" i="7"/>
  <c r="X77" i="7"/>
  <c r="AY70" i="7"/>
  <c r="BB70" i="7"/>
  <c r="W77" i="7"/>
  <c r="Y77" i="7"/>
  <c r="BI70" i="7"/>
  <c r="BL70" i="7"/>
  <c r="AV77" i="7"/>
  <c r="D82" i="7"/>
  <c r="E81" i="7"/>
  <c r="G81" i="7"/>
  <c r="BG74" i="7"/>
  <c r="F81" i="7"/>
  <c r="AW74" i="7"/>
  <c r="I70" i="10"/>
  <c r="E70" i="10"/>
  <c r="F70" i="10"/>
  <c r="AV74" i="8"/>
  <c r="AZ74" i="8"/>
  <c r="AW74" i="8"/>
  <c r="AY74" i="8"/>
  <c r="AU75" i="8"/>
  <c r="AX74" i="8"/>
  <c r="AV78" i="7"/>
  <c r="J71" i="10"/>
  <c r="K71" i="10"/>
  <c r="C72" i="10"/>
  <c r="D71" i="10"/>
  <c r="BF77" i="7"/>
  <c r="BK73" i="8"/>
  <c r="Y78" i="7"/>
  <c r="BI71" i="7"/>
  <c r="V79" i="7"/>
  <c r="W78" i="7"/>
  <c r="X78" i="7"/>
  <c r="AY71" i="7"/>
  <c r="AQ82" i="7"/>
  <c r="BK75" i="7"/>
  <c r="AN83" i="7"/>
  <c r="AP82" i="7"/>
  <c r="BA75" i="7"/>
  <c r="AO82" i="7"/>
  <c r="BJ74" i="8"/>
  <c r="BK74" i="8" s="1"/>
  <c r="BF74" i="8"/>
  <c r="BG74" i="8"/>
  <c r="BI74" i="8"/>
  <c r="BH74" i="8"/>
  <c r="BE75" i="8"/>
  <c r="N69" i="10"/>
  <c r="O69" i="10"/>
  <c r="AX69" i="10"/>
  <c r="G69" i="10"/>
  <c r="H69" i="10"/>
  <c r="AW69" i="10"/>
  <c r="L70" i="10"/>
  <c r="P70" i="10"/>
  <c r="M70" i="10"/>
  <c r="AE79" i="7"/>
  <c r="AG78" i="7"/>
  <c r="AZ71" i="7"/>
  <c r="BB71" i="7"/>
  <c r="AF78" i="7"/>
  <c r="AH78" i="7"/>
  <c r="BJ71" i="7"/>
  <c r="BL71" i="7"/>
  <c r="O79" i="7"/>
  <c r="AX72" i="7"/>
  <c r="M80" i="7"/>
  <c r="N79" i="7"/>
  <c r="P79" i="7"/>
  <c r="BH72" i="7"/>
  <c r="E71" i="10"/>
  <c r="F71" i="10"/>
  <c r="I71" i="10"/>
  <c r="M81" i="7"/>
  <c r="O80" i="7"/>
  <c r="AX73" i="7"/>
  <c r="P80" i="7"/>
  <c r="BH73" i="7"/>
  <c r="N80" i="7"/>
  <c r="AN84" i="7"/>
  <c r="AO83" i="7"/>
  <c r="AQ83" i="7"/>
  <c r="BK76" i="7"/>
  <c r="AP83" i="7"/>
  <c r="BA76" i="7"/>
  <c r="J72" i="10"/>
  <c r="K72" i="10"/>
  <c r="C73" i="10"/>
  <c r="D72" i="10"/>
  <c r="BA74" i="8"/>
  <c r="H315" i="5" s="1"/>
  <c r="BG75" i="8"/>
  <c r="BH75" i="8"/>
  <c r="BE76" i="8"/>
  <c r="BF75" i="8"/>
  <c r="BI75" i="8"/>
  <c r="BJ75" i="8"/>
  <c r="BK75" i="8" s="1"/>
  <c r="I316" i="5" s="1"/>
  <c r="AH79" i="7"/>
  <c r="BJ72" i="7"/>
  <c r="AE80" i="7"/>
  <c r="AG79" i="7"/>
  <c r="AZ72" i="7"/>
  <c r="AF79" i="7"/>
  <c r="H70" i="10"/>
  <c r="AW70" i="10"/>
  <c r="G70" i="10"/>
  <c r="V80" i="7"/>
  <c r="X79" i="7"/>
  <c r="AY72" i="7"/>
  <c r="BB72" i="7"/>
  <c r="W79" i="7"/>
  <c r="Y79" i="7"/>
  <c r="BI72" i="7"/>
  <c r="BL72" i="7"/>
  <c r="O70" i="10"/>
  <c r="AX70" i="10"/>
  <c r="N70" i="10"/>
  <c r="AV79" i="7"/>
  <c r="BF78" i="7"/>
  <c r="AY75" i="8"/>
  <c r="AW75" i="8"/>
  <c r="AU76" i="8"/>
  <c r="AZ75" i="8"/>
  <c r="BA75" i="8" s="1"/>
  <c r="AX75" i="8"/>
  <c r="AV75" i="8"/>
  <c r="M71" i="10"/>
  <c r="L71" i="10"/>
  <c r="P71" i="10"/>
  <c r="D83" i="7"/>
  <c r="G82" i="7"/>
  <c r="BG75" i="7"/>
  <c r="E82" i="7"/>
  <c r="F82" i="7"/>
  <c r="AW75" i="7"/>
  <c r="L72" i="10"/>
  <c r="M72" i="10"/>
  <c r="P72" i="10"/>
  <c r="BF79" i="7"/>
  <c r="AP84" i="7"/>
  <c r="BA77" i="7"/>
  <c r="AN85" i="7"/>
  <c r="AO84" i="7"/>
  <c r="AQ84" i="7"/>
  <c r="BK77" i="7"/>
  <c r="AE81" i="7"/>
  <c r="AG80" i="7"/>
  <c r="AZ73" i="7"/>
  <c r="AF80" i="7"/>
  <c r="AH80" i="7"/>
  <c r="BJ73" i="7"/>
  <c r="BJ76" i="8"/>
  <c r="BF76" i="8"/>
  <c r="BG76" i="8"/>
  <c r="BI76" i="8"/>
  <c r="BE77" i="8"/>
  <c r="BH76" i="8"/>
  <c r="F83" i="7"/>
  <c r="AW76" i="7"/>
  <c r="D84" i="7"/>
  <c r="E83" i="7"/>
  <c r="G83" i="7"/>
  <c r="BG76" i="7"/>
  <c r="O81" i="7"/>
  <c r="AX74" i="7"/>
  <c r="N81" i="7"/>
  <c r="P81" i="7"/>
  <c r="BH74" i="7"/>
  <c r="M82" i="7"/>
  <c r="O71" i="10"/>
  <c r="AX71" i="10"/>
  <c r="N71" i="10"/>
  <c r="W80" i="7"/>
  <c r="X80" i="7"/>
  <c r="AY73" i="7"/>
  <c r="BB73" i="7"/>
  <c r="Y80" i="7"/>
  <c r="BI73" i="7"/>
  <c r="BL73" i="7"/>
  <c r="V81" i="7"/>
  <c r="AY76" i="8"/>
  <c r="AV76" i="8"/>
  <c r="AW76" i="8"/>
  <c r="AU77" i="8"/>
  <c r="AX76" i="8"/>
  <c r="AZ76" i="8"/>
  <c r="BA76" i="8" s="1"/>
  <c r="I72" i="10"/>
  <c r="F72" i="10"/>
  <c r="E72" i="10"/>
  <c r="G71" i="10"/>
  <c r="H71" i="10"/>
  <c r="AW71" i="10"/>
  <c r="AV80" i="7"/>
  <c r="C74" i="10"/>
  <c r="J73" i="10"/>
  <c r="K73" i="10"/>
  <c r="D73" i="10"/>
  <c r="BK76" i="8"/>
  <c r="J74" i="10"/>
  <c r="K74" i="10"/>
  <c r="C75" i="10"/>
  <c r="D74" i="10"/>
  <c r="BF80" i="7"/>
  <c r="AP85" i="7"/>
  <c r="BA78" i="7"/>
  <c r="AO85" i="7"/>
  <c r="AQ85" i="7"/>
  <c r="BK78" i="7"/>
  <c r="AN86" i="7"/>
  <c r="AH81" i="7"/>
  <c r="BJ74" i="7"/>
  <c r="AE82" i="7"/>
  <c r="AG81" i="7"/>
  <c r="AZ74" i="7"/>
  <c r="AF81" i="7"/>
  <c r="AY77" i="8"/>
  <c r="AZ77" i="8"/>
  <c r="BA77" i="8" s="1"/>
  <c r="K315" i="5" s="1"/>
  <c r="AV77" i="8"/>
  <c r="AX77" i="8"/>
  <c r="AW77" i="8"/>
  <c r="AU78" i="8"/>
  <c r="D85" i="7"/>
  <c r="E84" i="7"/>
  <c r="G84" i="7"/>
  <c r="BG77" i="7"/>
  <c r="F84" i="7"/>
  <c r="AW77" i="7"/>
  <c r="O72" i="10"/>
  <c r="AX72" i="10"/>
  <c r="N72" i="10"/>
  <c r="BG77" i="8"/>
  <c r="BH77" i="8"/>
  <c r="BF77" i="8"/>
  <c r="BI77" i="8"/>
  <c r="BE78" i="8"/>
  <c r="BJ77" i="8"/>
  <c r="BK77" i="8" s="1"/>
  <c r="K316" i="5" s="1"/>
  <c r="O82" i="7"/>
  <c r="AX75" i="7"/>
  <c r="P82" i="7"/>
  <c r="BH75" i="7"/>
  <c r="M83" i="7"/>
  <c r="N82" i="7"/>
  <c r="AV81" i="7"/>
  <c r="W81" i="7"/>
  <c r="Y81" i="7"/>
  <c r="BI74" i="7"/>
  <c r="BL74" i="7"/>
  <c r="V82" i="7"/>
  <c r="X81" i="7"/>
  <c r="AY74" i="7"/>
  <c r="BB74" i="7"/>
  <c r="I73" i="10"/>
  <c r="E73" i="10"/>
  <c r="F73" i="10"/>
  <c r="L73" i="10"/>
  <c r="M73" i="10"/>
  <c r="P73" i="10"/>
  <c r="G72" i="10"/>
  <c r="H72" i="10"/>
  <c r="AW72" i="10"/>
  <c r="H73" i="10"/>
  <c r="AW73" i="10"/>
  <c r="G73" i="10"/>
  <c r="AF82" i="7"/>
  <c r="AG82" i="7"/>
  <c r="AZ75" i="7"/>
  <c r="AH82" i="7"/>
  <c r="BJ75" i="7"/>
  <c r="AE83" i="7"/>
  <c r="X82" i="7"/>
  <c r="AY75" i="7"/>
  <c r="BB75" i="7"/>
  <c r="W82" i="7"/>
  <c r="Y82" i="7"/>
  <c r="BI75" i="7"/>
  <c r="BL75" i="7"/>
  <c r="V83" i="7"/>
  <c r="I74" i="10"/>
  <c r="E74" i="10"/>
  <c r="F74" i="10"/>
  <c r="E85" i="7"/>
  <c r="G85" i="7"/>
  <c r="BG78" i="7"/>
  <c r="D86" i="7"/>
  <c r="F85" i="7"/>
  <c r="AW78" i="7"/>
  <c r="AP86" i="7"/>
  <c r="BA79" i="7"/>
  <c r="AN87" i="7"/>
  <c r="AO86" i="7"/>
  <c r="AQ86" i="7"/>
  <c r="BK79" i="7"/>
  <c r="C76" i="10"/>
  <c r="J75" i="10"/>
  <c r="K75" i="10"/>
  <c r="D75" i="10"/>
  <c r="N73" i="10"/>
  <c r="O73" i="10"/>
  <c r="AX73" i="10"/>
  <c r="M84" i="7"/>
  <c r="O83" i="7"/>
  <c r="AX76" i="7"/>
  <c r="N83" i="7"/>
  <c r="P83" i="7"/>
  <c r="BH76" i="7"/>
  <c r="AY78" i="8"/>
  <c r="AZ78" i="8"/>
  <c r="AW78" i="8"/>
  <c r="AU79" i="8"/>
  <c r="AV78" i="8"/>
  <c r="AX78" i="8"/>
  <c r="P74" i="10"/>
  <c r="M74" i="10"/>
  <c r="L74" i="10"/>
  <c r="AV82" i="7"/>
  <c r="BJ78" i="8"/>
  <c r="BK78" i="8" s="1"/>
  <c r="L316" i="5" s="1"/>
  <c r="L317" i="5" s="1"/>
  <c r="L319" i="5" s="1"/>
  <c r="BF78" i="8"/>
  <c r="BE79" i="8"/>
  <c r="BH78" i="8"/>
  <c r="BG78" i="8"/>
  <c r="BI78" i="8"/>
  <c r="BF81" i="7"/>
  <c r="F86" i="7"/>
  <c r="AW79" i="7"/>
  <c r="E86" i="7"/>
  <c r="G86" i="7"/>
  <c r="BG79" i="7"/>
  <c r="D87" i="7"/>
  <c r="AG83" i="7"/>
  <c r="AZ76" i="7"/>
  <c r="AE84" i="7"/>
  <c r="AH83" i="7"/>
  <c r="BJ76" i="7"/>
  <c r="AF83" i="7"/>
  <c r="O74" i="10"/>
  <c r="AX74" i="10"/>
  <c r="N74" i="10"/>
  <c r="W83" i="7"/>
  <c r="Y83" i="7"/>
  <c r="BI76" i="7"/>
  <c r="BL76" i="7"/>
  <c r="V84" i="7"/>
  <c r="X83" i="7"/>
  <c r="AY76" i="7"/>
  <c r="BB76" i="7"/>
  <c r="AN88" i="7"/>
  <c r="AP87" i="7"/>
  <c r="BA80" i="7"/>
  <c r="AO87" i="7"/>
  <c r="AQ87" i="7"/>
  <c r="BK80" i="7"/>
  <c r="BG79" i="8"/>
  <c r="BF79" i="8"/>
  <c r="BK79" i="8"/>
  <c r="BH79" i="8"/>
  <c r="BI79" i="8"/>
  <c r="BE80" i="8"/>
  <c r="BJ79" i="8"/>
  <c r="F75" i="10"/>
  <c r="I75" i="10"/>
  <c r="E75" i="10"/>
  <c r="G74" i="10"/>
  <c r="H74" i="10"/>
  <c r="AW74" i="10"/>
  <c r="BF82" i="7"/>
  <c r="P84" i="7"/>
  <c r="BH77" i="7"/>
  <c r="M85" i="7"/>
  <c r="O84" i="7"/>
  <c r="AX77" i="7"/>
  <c r="N84" i="7"/>
  <c r="BA78" i="8"/>
  <c r="P75" i="10"/>
  <c r="M75" i="10"/>
  <c r="L75" i="10"/>
  <c r="AV83" i="7"/>
  <c r="AY79" i="8"/>
  <c r="AV79" i="8"/>
  <c r="AZ79" i="8"/>
  <c r="BA79" i="8" s="1"/>
  <c r="M315" i="5" s="1"/>
  <c r="M317" i="5" s="1"/>
  <c r="M319" i="5" s="1"/>
  <c r="M159" i="6" s="1"/>
  <c r="AW79" i="8"/>
  <c r="AU80" i="8"/>
  <c r="AX79" i="8"/>
  <c r="C77" i="10"/>
  <c r="J76" i="10"/>
  <c r="K76" i="10"/>
  <c r="D76" i="10"/>
  <c r="BF83" i="7"/>
  <c r="AF84" i="7"/>
  <c r="AH84" i="7"/>
  <c r="BJ77" i="7"/>
  <c r="AE85" i="7"/>
  <c r="AG84" i="7"/>
  <c r="AZ77" i="7"/>
  <c r="O75" i="10"/>
  <c r="AX75" i="10"/>
  <c r="N75" i="10"/>
  <c r="AP88" i="7"/>
  <c r="BA81" i="7"/>
  <c r="AN89" i="7"/>
  <c r="AQ88" i="7"/>
  <c r="BK81" i="7"/>
  <c r="AO88" i="7"/>
  <c r="F87" i="7"/>
  <c r="AW80" i="7"/>
  <c r="E87" i="7"/>
  <c r="D88" i="7"/>
  <c r="G87" i="7"/>
  <c r="BG80" i="7"/>
  <c r="P85" i="7"/>
  <c r="BH78" i="7"/>
  <c r="M86" i="7"/>
  <c r="O85" i="7"/>
  <c r="AX78" i="7"/>
  <c r="N85" i="7"/>
  <c r="G75" i="10"/>
  <c r="H75" i="10"/>
  <c r="AW75" i="10"/>
  <c r="Y84" i="7"/>
  <c r="BI77" i="7"/>
  <c r="V85" i="7"/>
  <c r="W84" i="7"/>
  <c r="X84" i="7"/>
  <c r="AY77" i="7"/>
  <c r="BB77" i="7"/>
  <c r="BL77" i="7"/>
  <c r="I76" i="10"/>
  <c r="E76" i="10"/>
  <c r="F76" i="10"/>
  <c r="BI80" i="8"/>
  <c r="BF80" i="8"/>
  <c r="BJ80" i="8"/>
  <c r="BG80" i="8"/>
  <c r="BE81" i="8"/>
  <c r="BH80" i="8"/>
  <c r="AW80" i="8"/>
  <c r="AY80" i="8"/>
  <c r="AV80" i="8"/>
  <c r="AX80" i="8"/>
  <c r="AU81" i="8"/>
  <c r="AZ80" i="8"/>
  <c r="BA80" i="8" s="1"/>
  <c r="N315" i="5" s="1"/>
  <c r="P76" i="10"/>
  <c r="M76" i="10"/>
  <c r="L76" i="10"/>
  <c r="J77" i="10"/>
  <c r="K77" i="10"/>
  <c r="C78" i="10"/>
  <c r="D77" i="10"/>
  <c r="AV84" i="7"/>
  <c r="AH85" i="7"/>
  <c r="BJ78" i="7"/>
  <c r="AG85" i="7"/>
  <c r="AZ78" i="7"/>
  <c r="AF85" i="7"/>
  <c r="AE86" i="7"/>
  <c r="AV85" i="7"/>
  <c r="C79" i="10"/>
  <c r="J78" i="10"/>
  <c r="K78" i="10"/>
  <c r="D78" i="10"/>
  <c r="BF81" i="8"/>
  <c r="BG81" i="8"/>
  <c r="BI81" i="8"/>
  <c r="BH81" i="8"/>
  <c r="BE82" i="8"/>
  <c r="BJ81" i="8"/>
  <c r="BK81" i="8" s="1"/>
  <c r="O316" i="5" s="1"/>
  <c r="W85" i="7"/>
  <c r="Y85" i="7"/>
  <c r="BI78" i="7"/>
  <c r="V86" i="7"/>
  <c r="X85" i="7"/>
  <c r="AY78" i="7"/>
  <c r="BB78" i="7"/>
  <c r="D89" i="7"/>
  <c r="F88" i="7"/>
  <c r="AW81" i="7"/>
  <c r="E88" i="7"/>
  <c r="G88" i="7"/>
  <c r="BG81" i="7"/>
  <c r="N76" i="10"/>
  <c r="O76" i="10"/>
  <c r="AX76" i="10"/>
  <c r="BK80" i="8"/>
  <c r="G76" i="10"/>
  <c r="H76" i="10"/>
  <c r="AW76" i="10"/>
  <c r="AN90" i="7"/>
  <c r="AP89" i="7"/>
  <c r="BA82" i="7"/>
  <c r="AQ89" i="7"/>
  <c r="BK82" i="7"/>
  <c r="AO89" i="7"/>
  <c r="BF84" i="7"/>
  <c r="BL78" i="7"/>
  <c r="E77" i="10"/>
  <c r="F77" i="10"/>
  <c r="I77" i="10"/>
  <c r="L77" i="10"/>
  <c r="M77" i="10"/>
  <c r="P77" i="10"/>
  <c r="AX81" i="8"/>
  <c r="AV81" i="8"/>
  <c r="AY81" i="8"/>
  <c r="AZ81" i="8"/>
  <c r="BA81" i="8" s="1"/>
  <c r="O315" i="5" s="1"/>
  <c r="AW81" i="8"/>
  <c r="AU82" i="8"/>
  <c r="N86" i="7"/>
  <c r="P86" i="7"/>
  <c r="BH79" i="7"/>
  <c r="M87" i="7"/>
  <c r="O86" i="7"/>
  <c r="AX79" i="7"/>
  <c r="AV86" i="7"/>
  <c r="BJ82" i="8"/>
  <c r="BK82" i="8" s="1"/>
  <c r="P316" i="5" s="1"/>
  <c r="P317" i="5" s="1"/>
  <c r="P319" i="5" s="1"/>
  <c r="BF82" i="8"/>
  <c r="BG82" i="8"/>
  <c r="BH82" i="8"/>
  <c r="BI82" i="8"/>
  <c r="BE83" i="8"/>
  <c r="J79" i="10"/>
  <c r="K79" i="10"/>
  <c r="C80" i="10"/>
  <c r="D79" i="10"/>
  <c r="V87" i="7"/>
  <c r="X86" i="7"/>
  <c r="AY79" i="7"/>
  <c r="Y86" i="7"/>
  <c r="BI79" i="7"/>
  <c r="BL79" i="7"/>
  <c r="W86" i="7"/>
  <c r="BF85" i="7"/>
  <c r="AG86" i="7"/>
  <c r="AZ79" i="7"/>
  <c r="AF86" i="7"/>
  <c r="AE87" i="7"/>
  <c r="AH86" i="7"/>
  <c r="BJ79" i="7"/>
  <c r="BB79" i="7"/>
  <c r="AY82" i="8"/>
  <c r="AV82" i="8"/>
  <c r="AX82" i="8"/>
  <c r="AZ82" i="8"/>
  <c r="AU83" i="8"/>
  <c r="AW82" i="8"/>
  <c r="O77" i="10"/>
  <c r="AX77" i="10"/>
  <c r="N77" i="10"/>
  <c r="O87" i="7"/>
  <c r="AX80" i="7"/>
  <c r="N87" i="7"/>
  <c r="P87" i="7"/>
  <c r="BH80" i="7"/>
  <c r="M88" i="7"/>
  <c r="I78" i="10"/>
  <c r="E78" i="10"/>
  <c r="F78" i="10"/>
  <c r="G77" i="10"/>
  <c r="H77" i="10"/>
  <c r="AW77" i="10"/>
  <c r="AN91" i="7"/>
  <c r="AO90" i="7"/>
  <c r="AQ90" i="7"/>
  <c r="BK83" i="7"/>
  <c r="AP90" i="7"/>
  <c r="BA83" i="7"/>
  <c r="F89" i="7"/>
  <c r="AW82" i="7"/>
  <c r="G89" i="7"/>
  <c r="BG82" i="7"/>
  <c r="E89" i="7"/>
  <c r="D90" i="7"/>
  <c r="L78" i="10"/>
  <c r="M78" i="10"/>
  <c r="P78" i="10"/>
  <c r="BF86" i="7"/>
  <c r="BJ83" i="8"/>
  <c r="BF83" i="8"/>
  <c r="BH83" i="8"/>
  <c r="BG83" i="8"/>
  <c r="BI83" i="8"/>
  <c r="BE84" i="8"/>
  <c r="BA82" i="8"/>
  <c r="AG87" i="7"/>
  <c r="AZ80" i="7"/>
  <c r="AF87" i="7"/>
  <c r="AH87" i="7"/>
  <c r="BJ80" i="7"/>
  <c r="AE88" i="7"/>
  <c r="AO91" i="7"/>
  <c r="AQ91" i="7"/>
  <c r="BK84" i="7"/>
  <c r="AN92" i="7"/>
  <c r="AP91" i="7"/>
  <c r="BA84" i="7"/>
  <c r="W87" i="7"/>
  <c r="X87" i="7"/>
  <c r="AY80" i="7"/>
  <c r="BB80" i="7"/>
  <c r="Y87" i="7"/>
  <c r="BI80" i="7"/>
  <c r="BL80" i="7"/>
  <c r="V88" i="7"/>
  <c r="O88" i="7"/>
  <c r="AX81" i="7"/>
  <c r="P88" i="7"/>
  <c r="BH81" i="7"/>
  <c r="M89" i="7"/>
  <c r="N88" i="7"/>
  <c r="F79" i="10"/>
  <c r="I79" i="10"/>
  <c r="E79" i="10"/>
  <c r="G78" i="10"/>
  <c r="H78" i="10"/>
  <c r="AW78" i="10"/>
  <c r="G90" i="7"/>
  <c r="BG83" i="7"/>
  <c r="F90" i="7"/>
  <c r="AW83" i="7"/>
  <c r="D91" i="7"/>
  <c r="E90" i="7"/>
  <c r="C81" i="10"/>
  <c r="J80" i="10"/>
  <c r="K80" i="10"/>
  <c r="D80" i="10"/>
  <c r="AV87" i="7"/>
  <c r="O78" i="10"/>
  <c r="AX78" i="10"/>
  <c r="N78" i="10"/>
  <c r="AY83" i="8"/>
  <c r="AW83" i="8"/>
  <c r="AU84" i="8"/>
  <c r="AV83" i="8"/>
  <c r="AX83" i="8"/>
  <c r="AZ83" i="8"/>
  <c r="BA83" i="8" s="1"/>
  <c r="E367" i="5" s="1"/>
  <c r="P79" i="10"/>
  <c r="M79" i="10"/>
  <c r="L79" i="10"/>
  <c r="E80" i="10"/>
  <c r="I80" i="10"/>
  <c r="F80" i="10"/>
  <c r="AF88" i="7"/>
  <c r="AH88" i="7"/>
  <c r="BJ81" i="7"/>
  <c r="AE89" i="7"/>
  <c r="AG88" i="7"/>
  <c r="AZ81" i="7"/>
  <c r="BI84" i="8"/>
  <c r="BJ84" i="8"/>
  <c r="BF84" i="8"/>
  <c r="BH84" i="8"/>
  <c r="BG84" i="8"/>
  <c r="BE85" i="8"/>
  <c r="BK83" i="8"/>
  <c r="AZ84" i="8"/>
  <c r="BA84" i="8" s="1"/>
  <c r="AW84" i="8"/>
  <c r="AY84" i="8"/>
  <c r="AU85" i="8"/>
  <c r="AV84" i="8"/>
  <c r="AX84" i="8"/>
  <c r="M90" i="7"/>
  <c r="O89" i="7"/>
  <c r="AX82" i="7"/>
  <c r="N89" i="7"/>
  <c r="P89" i="7"/>
  <c r="BH82" i="7"/>
  <c r="J81" i="10"/>
  <c r="K81" i="10"/>
  <c r="C82" i="10"/>
  <c r="D81" i="10"/>
  <c r="F91" i="7"/>
  <c r="AW84" i="7"/>
  <c r="G91" i="7"/>
  <c r="BG84" i="7"/>
  <c r="D92" i="7"/>
  <c r="E91" i="7"/>
  <c r="X88" i="7"/>
  <c r="AY81" i="7"/>
  <c r="BB81" i="7"/>
  <c r="W88" i="7"/>
  <c r="Y88" i="7"/>
  <c r="BI81" i="7"/>
  <c r="BL81" i="7"/>
  <c r="V89" i="7"/>
  <c r="AV88" i="7"/>
  <c r="N79" i="10"/>
  <c r="O79" i="10"/>
  <c r="AX79" i="10"/>
  <c r="BF87" i="7"/>
  <c r="G79" i="10"/>
  <c r="H79" i="10"/>
  <c r="AW79" i="10"/>
  <c r="L80" i="10"/>
  <c r="P80" i="10"/>
  <c r="M80" i="10"/>
  <c r="AP92" i="7"/>
  <c r="BA85" i="7"/>
  <c r="AO92" i="7"/>
  <c r="AQ92" i="7"/>
  <c r="BK85" i="7"/>
  <c r="AN93" i="7"/>
  <c r="BK84" i="8"/>
  <c r="O80" i="10"/>
  <c r="AX80" i="10"/>
  <c r="N80" i="10"/>
  <c r="N90" i="7"/>
  <c r="P90" i="7"/>
  <c r="BH83" i="7"/>
  <c r="M91" i="7"/>
  <c r="O90" i="7"/>
  <c r="AX83" i="7"/>
  <c r="W89" i="7"/>
  <c r="V90" i="7"/>
  <c r="Y89" i="7"/>
  <c r="BI82" i="7"/>
  <c r="X89" i="7"/>
  <c r="AY82" i="7"/>
  <c r="BB82" i="7"/>
  <c r="F92" i="7"/>
  <c r="AW85" i="7"/>
  <c r="G92" i="7"/>
  <c r="BG85" i="7"/>
  <c r="E92" i="7"/>
  <c r="D93" i="7"/>
  <c r="AY85" i="8"/>
  <c r="AW85" i="8"/>
  <c r="AU86" i="8"/>
  <c r="AV85" i="8"/>
  <c r="AX85" i="8"/>
  <c r="AZ85" i="8"/>
  <c r="AG89" i="7"/>
  <c r="AZ82" i="7"/>
  <c r="AF89" i="7"/>
  <c r="AH89" i="7"/>
  <c r="BJ82" i="7"/>
  <c r="AE90" i="7"/>
  <c r="E81" i="10"/>
  <c r="F81" i="10"/>
  <c r="I81" i="10"/>
  <c r="G80" i="10"/>
  <c r="H80" i="10"/>
  <c r="AW80" i="10"/>
  <c r="AV89" i="7"/>
  <c r="AP93" i="7"/>
  <c r="BA86" i="7"/>
  <c r="AO93" i="7"/>
  <c r="AQ93" i="7"/>
  <c r="BK86" i="7"/>
  <c r="AN94" i="7"/>
  <c r="C83" i="10"/>
  <c r="J82" i="10"/>
  <c r="K82" i="10"/>
  <c r="D82" i="10"/>
  <c r="BF88" i="7"/>
  <c r="L81" i="10"/>
  <c r="M81" i="10"/>
  <c r="P81" i="10"/>
  <c r="BJ85" i="8"/>
  <c r="BI85" i="8"/>
  <c r="BE86" i="8"/>
  <c r="BF85" i="8"/>
  <c r="BH85" i="8"/>
  <c r="BG85" i="8"/>
  <c r="BL82" i="7"/>
  <c r="BF89" i="7"/>
  <c r="BI86" i="8"/>
  <c r="BJ86" i="8"/>
  <c r="BK86" i="8" s="1"/>
  <c r="H368" i="5" s="1"/>
  <c r="BF86" i="8"/>
  <c r="BH86" i="8"/>
  <c r="BG86" i="8"/>
  <c r="BE87" i="8"/>
  <c r="L82" i="10"/>
  <c r="P82" i="10"/>
  <c r="M82" i="10"/>
  <c r="X90" i="7"/>
  <c r="AY83" i="7"/>
  <c r="V91" i="7"/>
  <c r="Y90" i="7"/>
  <c r="BI83" i="7"/>
  <c r="BL83" i="7"/>
  <c r="W90" i="7"/>
  <c r="BA85" i="8"/>
  <c r="O91" i="7"/>
  <c r="AX84" i="7"/>
  <c r="M92" i="7"/>
  <c r="N91" i="7"/>
  <c r="P91" i="7"/>
  <c r="BH84" i="7"/>
  <c r="BK85" i="8"/>
  <c r="O81" i="10"/>
  <c r="AX81" i="10"/>
  <c r="N81" i="10"/>
  <c r="E93" i="7"/>
  <c r="F93" i="7"/>
  <c r="AW86" i="7"/>
  <c r="G93" i="7"/>
  <c r="BG86" i="7"/>
  <c r="D94" i="7"/>
  <c r="AP94" i="7"/>
  <c r="BA87" i="7"/>
  <c r="AN95" i="7"/>
  <c r="AO94" i="7"/>
  <c r="AQ94" i="7"/>
  <c r="BK87" i="7"/>
  <c r="AV86" i="8"/>
  <c r="AX86" i="8"/>
  <c r="AZ86" i="8"/>
  <c r="BA86" i="8" s="1"/>
  <c r="H367" i="5" s="1"/>
  <c r="H369" i="5" s="1"/>
  <c r="AW86" i="8"/>
  <c r="AY86" i="8"/>
  <c r="AU87" i="8"/>
  <c r="G81" i="10"/>
  <c r="H81" i="10"/>
  <c r="AW81" i="10"/>
  <c r="AV90" i="7"/>
  <c r="I82" i="10"/>
  <c r="E82" i="10"/>
  <c r="F82" i="10"/>
  <c r="C84" i="10"/>
  <c r="J83" i="10"/>
  <c r="K83" i="10"/>
  <c r="D83" i="10"/>
  <c r="AF90" i="7"/>
  <c r="AH90" i="7"/>
  <c r="BJ83" i="7"/>
  <c r="AE91" i="7"/>
  <c r="AG90" i="7"/>
  <c r="AZ83" i="7"/>
  <c r="BB83" i="7"/>
  <c r="AE92" i="7"/>
  <c r="AF91" i="7"/>
  <c r="AH91" i="7"/>
  <c r="BJ84" i="7"/>
  <c r="AG91" i="7"/>
  <c r="AZ84" i="7"/>
  <c r="F83" i="10"/>
  <c r="I83" i="10"/>
  <c r="E83" i="10"/>
  <c r="D95" i="7"/>
  <c r="F94" i="7"/>
  <c r="AW87" i="7"/>
  <c r="E94" i="7"/>
  <c r="G94" i="7"/>
  <c r="BG87" i="7"/>
  <c r="BJ87" i="8"/>
  <c r="BK87" i="8" s="1"/>
  <c r="I368" i="5" s="1"/>
  <c r="BH87" i="8"/>
  <c r="BE88" i="8"/>
  <c r="BG87" i="8"/>
  <c r="BI87" i="8"/>
  <c r="BF87" i="8"/>
  <c r="P83" i="10"/>
  <c r="M83" i="10"/>
  <c r="L83" i="10"/>
  <c r="AO95" i="7"/>
  <c r="AQ95" i="7"/>
  <c r="BK88" i="7"/>
  <c r="AP95" i="7"/>
  <c r="BA88" i="7"/>
  <c r="AN96" i="7"/>
  <c r="N92" i="7"/>
  <c r="O92" i="7"/>
  <c r="AX85" i="7"/>
  <c r="P92" i="7"/>
  <c r="BH85" i="7"/>
  <c r="M93" i="7"/>
  <c r="AY87" i="8"/>
  <c r="AW87" i="8"/>
  <c r="AU88" i="8"/>
  <c r="AV87" i="8"/>
  <c r="AX87" i="8"/>
  <c r="AZ87" i="8"/>
  <c r="BA87" i="8" s="1"/>
  <c r="I367" i="5" s="1"/>
  <c r="I369" i="5" s="1"/>
  <c r="G82" i="10"/>
  <c r="H82" i="10"/>
  <c r="AW82" i="10"/>
  <c r="X91" i="7"/>
  <c r="AY84" i="7"/>
  <c r="BB84" i="7"/>
  <c r="W91" i="7"/>
  <c r="Y91" i="7"/>
  <c r="BI84" i="7"/>
  <c r="BL84" i="7"/>
  <c r="V92" i="7"/>
  <c r="C85" i="10"/>
  <c r="J84" i="10"/>
  <c r="K84" i="10"/>
  <c r="D84" i="10"/>
  <c r="AV91" i="7"/>
  <c r="O82" i="10"/>
  <c r="AX82" i="10"/>
  <c r="N82" i="10"/>
  <c r="BF90" i="7"/>
  <c r="L84" i="10"/>
  <c r="M84" i="10"/>
  <c r="P84" i="10"/>
  <c r="AY88" i="8"/>
  <c r="AV88" i="8"/>
  <c r="AX88" i="8"/>
  <c r="AZ88" i="8"/>
  <c r="AU89" i="8"/>
  <c r="AW88" i="8"/>
  <c r="AV92" i="7"/>
  <c r="C86" i="10"/>
  <c r="J85" i="10"/>
  <c r="K85" i="10"/>
  <c r="D85" i="10"/>
  <c r="O83" i="10"/>
  <c r="AX83" i="10"/>
  <c r="N83" i="10"/>
  <c r="F95" i="7"/>
  <c r="AW88" i="7"/>
  <c r="G95" i="7"/>
  <c r="BG88" i="7"/>
  <c r="D96" i="7"/>
  <c r="E95" i="7"/>
  <c r="E84" i="10"/>
  <c r="I84" i="10"/>
  <c r="F84" i="10"/>
  <c r="O93" i="7"/>
  <c r="AX86" i="7"/>
  <c r="N93" i="7"/>
  <c r="P93" i="7"/>
  <c r="BH86" i="7"/>
  <c r="M94" i="7"/>
  <c r="G83" i="10"/>
  <c r="H83" i="10"/>
  <c r="AW83" i="10"/>
  <c r="BF88" i="8"/>
  <c r="BJ88" i="8"/>
  <c r="BG88" i="8"/>
  <c r="BI88" i="8"/>
  <c r="BE89" i="8"/>
  <c r="BH88" i="8"/>
  <c r="AN97" i="7"/>
  <c r="AO96" i="7"/>
  <c r="AQ96" i="7"/>
  <c r="BK89" i="7"/>
  <c r="AP96" i="7"/>
  <c r="BA89" i="7"/>
  <c r="BF91" i="7"/>
  <c r="V93" i="7"/>
  <c r="W92" i="7"/>
  <c r="Y92" i="7"/>
  <c r="BI85" i="7"/>
  <c r="BL85" i="7"/>
  <c r="X92" i="7"/>
  <c r="AY85" i="7"/>
  <c r="BB85" i="7"/>
  <c r="AG92" i="7"/>
  <c r="AZ85" i="7"/>
  <c r="AE93" i="7"/>
  <c r="AF92" i="7"/>
  <c r="AH92" i="7"/>
  <c r="BJ85" i="7"/>
  <c r="O94" i="7"/>
  <c r="AX87" i="7"/>
  <c r="M95" i="7"/>
  <c r="N94" i="7"/>
  <c r="P94" i="7"/>
  <c r="BH87" i="7"/>
  <c r="AX89" i="8"/>
  <c r="AZ89" i="8"/>
  <c r="BA89" i="8" s="1"/>
  <c r="K367" i="5" s="1"/>
  <c r="AV89" i="8"/>
  <c r="AU90" i="8"/>
  <c r="AW89" i="8"/>
  <c r="AY89" i="8"/>
  <c r="C87" i="10"/>
  <c r="J86" i="10"/>
  <c r="K86" i="10"/>
  <c r="D86" i="10"/>
  <c r="BA88" i="8"/>
  <c r="G84" i="10"/>
  <c r="H84" i="10"/>
  <c r="AW84" i="10"/>
  <c r="L85" i="10"/>
  <c r="M85" i="10"/>
  <c r="P85" i="10"/>
  <c r="V94" i="7"/>
  <c r="X93" i="7"/>
  <c r="AY86" i="7"/>
  <c r="BB86" i="7"/>
  <c r="W93" i="7"/>
  <c r="Y93" i="7"/>
  <c r="BI86" i="7"/>
  <c r="BL86" i="7"/>
  <c r="BF92" i="7"/>
  <c r="O84" i="10"/>
  <c r="AX84" i="10"/>
  <c r="N84" i="10"/>
  <c r="I85" i="10"/>
  <c r="E85" i="10"/>
  <c r="F85" i="10"/>
  <c r="BK88" i="8"/>
  <c r="AG93" i="7"/>
  <c r="AZ86" i="7"/>
  <c r="AF93" i="7"/>
  <c r="AH93" i="7"/>
  <c r="BJ86" i="7"/>
  <c r="AE94" i="7"/>
  <c r="AO97" i="7"/>
  <c r="AQ97" i="7"/>
  <c r="BK90" i="7"/>
  <c r="AN98" i="7"/>
  <c r="AP97" i="7"/>
  <c r="BA90" i="7"/>
  <c r="BE90" i="8"/>
  <c r="BG89" i="8"/>
  <c r="BI89" i="8"/>
  <c r="BF89" i="8"/>
  <c r="BH89" i="8"/>
  <c r="BJ89" i="8"/>
  <c r="BK89" i="8" s="1"/>
  <c r="K368" i="5" s="1"/>
  <c r="G96" i="7"/>
  <c r="BG89" i="7"/>
  <c r="D97" i="7"/>
  <c r="F96" i="7"/>
  <c r="AW89" i="7"/>
  <c r="E96" i="7"/>
  <c r="AV93" i="7"/>
  <c r="AV94" i="7"/>
  <c r="AO98" i="7"/>
  <c r="AP98" i="7"/>
  <c r="BA91" i="7"/>
  <c r="AQ98" i="7"/>
  <c r="BK91" i="7"/>
  <c r="AN99" i="7"/>
  <c r="AW90" i="8"/>
  <c r="AY90" i="8"/>
  <c r="AU91" i="8"/>
  <c r="AV90" i="8"/>
  <c r="AX90" i="8"/>
  <c r="AZ90" i="8"/>
  <c r="BA90" i="8" s="1"/>
  <c r="L367" i="5" s="1"/>
  <c r="L369" i="5" s="1"/>
  <c r="W94" i="7"/>
  <c r="X94" i="7"/>
  <c r="AY87" i="7"/>
  <c r="Y94" i="7"/>
  <c r="BI87" i="7"/>
  <c r="BL87" i="7"/>
  <c r="V95" i="7"/>
  <c r="BI90" i="8"/>
  <c r="BJ90" i="8"/>
  <c r="BK90" i="8" s="1"/>
  <c r="L368" i="5" s="1"/>
  <c r="BE91" i="8"/>
  <c r="BF90" i="8"/>
  <c r="BH90" i="8"/>
  <c r="BG90" i="8"/>
  <c r="I86" i="10"/>
  <c r="E86" i="10"/>
  <c r="F86" i="10"/>
  <c r="M96" i="7"/>
  <c r="O95" i="7"/>
  <c r="AX88" i="7"/>
  <c r="N95" i="7"/>
  <c r="P95" i="7"/>
  <c r="BH88" i="7"/>
  <c r="BF93" i="7"/>
  <c r="L86" i="10"/>
  <c r="P86" i="10"/>
  <c r="M86" i="10"/>
  <c r="O85" i="10"/>
  <c r="AX85" i="10"/>
  <c r="N85" i="10"/>
  <c r="E97" i="7"/>
  <c r="G97" i="7"/>
  <c r="BG90" i="7"/>
  <c r="D98" i="7"/>
  <c r="F97" i="7"/>
  <c r="AW90" i="7"/>
  <c r="AE95" i="7"/>
  <c r="AH94" i="7"/>
  <c r="BJ87" i="7"/>
  <c r="AG94" i="7"/>
  <c r="AZ87" i="7"/>
  <c r="BB87" i="7"/>
  <c r="AF94" i="7"/>
  <c r="H85" i="10"/>
  <c r="AW85" i="10"/>
  <c r="G85" i="10"/>
  <c r="C88" i="10"/>
  <c r="D87" i="10"/>
  <c r="J87" i="10"/>
  <c r="K87" i="10"/>
  <c r="O86" i="10"/>
  <c r="AX86" i="10"/>
  <c r="N86" i="10"/>
  <c r="N96" i="7"/>
  <c r="P96" i="7"/>
  <c r="BH89" i="7"/>
  <c r="O96" i="7"/>
  <c r="AX89" i="7"/>
  <c r="M97" i="7"/>
  <c r="AP99" i="7"/>
  <c r="BA92" i="7"/>
  <c r="AO99" i="7"/>
  <c r="AN100" i="7"/>
  <c r="AQ99" i="7"/>
  <c r="BK92" i="7"/>
  <c r="G86" i="10"/>
  <c r="H86" i="10"/>
  <c r="AW86" i="10"/>
  <c r="W95" i="7"/>
  <c r="Y95" i="7"/>
  <c r="BI88" i="7"/>
  <c r="V96" i="7"/>
  <c r="X95" i="7"/>
  <c r="AY88" i="7"/>
  <c r="BB88" i="7"/>
  <c r="AV95" i="7"/>
  <c r="AG95" i="7"/>
  <c r="AZ88" i="7"/>
  <c r="AE96" i="7"/>
  <c r="AF95" i="7"/>
  <c r="AH95" i="7"/>
  <c r="BJ88" i="7"/>
  <c r="BF94" i="7"/>
  <c r="F98" i="7"/>
  <c r="AW91" i="7"/>
  <c r="E98" i="7"/>
  <c r="G98" i="7"/>
  <c r="BG91" i="7"/>
  <c r="D99" i="7"/>
  <c r="M87" i="10"/>
  <c r="L87" i="10"/>
  <c r="P87" i="10"/>
  <c r="I87" i="10"/>
  <c r="E87" i="10"/>
  <c r="F87" i="10"/>
  <c r="J88" i="10"/>
  <c r="K88" i="10"/>
  <c r="C89" i="10"/>
  <c r="D88" i="10"/>
  <c r="BL88" i="7"/>
  <c r="BF91" i="8"/>
  <c r="BH91" i="8"/>
  <c r="BG91" i="8"/>
  <c r="BI91" i="8"/>
  <c r="BE92" i="8"/>
  <c r="BJ91" i="8"/>
  <c r="BK91" i="8" s="1"/>
  <c r="M368" i="5" s="1"/>
  <c r="AY91" i="8"/>
  <c r="AU92" i="8"/>
  <c r="AV91" i="8"/>
  <c r="AX91" i="8"/>
  <c r="AZ91" i="8"/>
  <c r="BA91" i="8" s="1"/>
  <c r="AW91" i="8"/>
  <c r="AP100" i="7"/>
  <c r="BA93" i="7"/>
  <c r="AO100" i="7"/>
  <c r="AQ100" i="7"/>
  <c r="BK93" i="7"/>
  <c r="AN101" i="7"/>
  <c r="G87" i="10"/>
  <c r="H87" i="10"/>
  <c r="AW87" i="10"/>
  <c r="AV96" i="7"/>
  <c r="P97" i="7"/>
  <c r="BH90" i="7"/>
  <c r="N97" i="7"/>
  <c r="M98" i="7"/>
  <c r="O97" i="7"/>
  <c r="AX90" i="7"/>
  <c r="AW92" i="8"/>
  <c r="AY92" i="8"/>
  <c r="AV92" i="8"/>
  <c r="AX92" i="8"/>
  <c r="AU93" i="8"/>
  <c r="AZ92" i="8"/>
  <c r="BF95" i="7"/>
  <c r="X96" i="7"/>
  <c r="AY89" i="7"/>
  <c r="BB89" i="7"/>
  <c r="W96" i="7"/>
  <c r="Y96" i="7"/>
  <c r="BI89" i="7"/>
  <c r="BL89" i="7"/>
  <c r="V97" i="7"/>
  <c r="N87" i="10"/>
  <c r="O87" i="10"/>
  <c r="AX87" i="10"/>
  <c r="L88" i="10"/>
  <c r="M88" i="10"/>
  <c r="P88" i="10"/>
  <c r="BE93" i="8"/>
  <c r="BF92" i="8"/>
  <c r="BH92" i="8"/>
  <c r="BJ92" i="8"/>
  <c r="BK92" i="8" s="1"/>
  <c r="N368" i="5" s="1"/>
  <c r="N369" i="5" s="1"/>
  <c r="BG92" i="8"/>
  <c r="BI92" i="8"/>
  <c r="I88" i="10"/>
  <c r="E88" i="10"/>
  <c r="F88" i="10"/>
  <c r="J89" i="10"/>
  <c r="K89" i="10"/>
  <c r="C90" i="10"/>
  <c r="D89" i="10"/>
  <c r="E99" i="7"/>
  <c r="F99" i="7"/>
  <c r="AW92" i="7"/>
  <c r="G99" i="7"/>
  <c r="BG92" i="7"/>
  <c r="D100" i="7"/>
  <c r="AF96" i="7"/>
  <c r="AH96" i="7"/>
  <c r="BJ89" i="7"/>
  <c r="AE97" i="7"/>
  <c r="AG96" i="7"/>
  <c r="AZ89" i="7"/>
  <c r="BA92" i="8"/>
  <c r="BG93" i="8"/>
  <c r="BI93" i="8"/>
  <c r="BF93" i="8"/>
  <c r="BH93" i="8"/>
  <c r="BE94" i="8"/>
  <c r="BJ93" i="8"/>
  <c r="J90" i="10"/>
  <c r="K90" i="10"/>
  <c r="C91" i="10"/>
  <c r="D90" i="10"/>
  <c r="N98" i="7"/>
  <c r="O98" i="7"/>
  <c r="AX91" i="7"/>
  <c r="M99" i="7"/>
  <c r="P98" i="7"/>
  <c r="BH91" i="7"/>
  <c r="F89" i="10"/>
  <c r="I89" i="10"/>
  <c r="E89" i="10"/>
  <c r="O88" i="10"/>
  <c r="AX88" i="10"/>
  <c r="N88" i="10"/>
  <c r="P89" i="10"/>
  <c r="L89" i="10"/>
  <c r="M89" i="10"/>
  <c r="BF96" i="7"/>
  <c r="AO101" i="7"/>
  <c r="AQ101" i="7"/>
  <c r="BK94" i="7"/>
  <c r="AN102" i="7"/>
  <c r="AP101" i="7"/>
  <c r="BA94" i="7"/>
  <c r="D101" i="7"/>
  <c r="F100" i="7"/>
  <c r="AW93" i="7"/>
  <c r="G100" i="7"/>
  <c r="BG93" i="7"/>
  <c r="E100" i="7"/>
  <c r="AV97" i="7"/>
  <c r="AX93" i="8"/>
  <c r="AW93" i="8"/>
  <c r="AY93" i="8"/>
  <c r="AU94" i="8"/>
  <c r="AZ93" i="8"/>
  <c r="AV93" i="8"/>
  <c r="G88" i="10"/>
  <c r="H88" i="10"/>
  <c r="AW88" i="10"/>
  <c r="AE98" i="7"/>
  <c r="AH97" i="7"/>
  <c r="BJ90" i="7"/>
  <c r="AG97" i="7"/>
  <c r="AZ90" i="7"/>
  <c r="AF97" i="7"/>
  <c r="X97" i="7"/>
  <c r="AY90" i="7"/>
  <c r="BB90" i="7"/>
  <c r="V98" i="7"/>
  <c r="W97" i="7"/>
  <c r="Y97" i="7"/>
  <c r="BI90" i="7"/>
  <c r="BL90" i="7"/>
  <c r="AP102" i="7"/>
  <c r="BA95" i="7"/>
  <c r="AO102" i="7"/>
  <c r="AN103" i="7"/>
  <c r="AQ102" i="7"/>
  <c r="BK95" i="7"/>
  <c r="H89" i="10"/>
  <c r="AW89" i="10"/>
  <c r="G89" i="10"/>
  <c r="BJ94" i="8"/>
  <c r="BF94" i="8"/>
  <c r="BH94" i="8"/>
  <c r="BG94" i="8"/>
  <c r="BI94" i="8"/>
  <c r="BE95" i="8"/>
  <c r="AV98" i="7"/>
  <c r="AG98" i="7"/>
  <c r="AZ91" i="7"/>
  <c r="AF98" i="7"/>
  <c r="AH98" i="7"/>
  <c r="BJ91" i="7"/>
  <c r="AE99" i="7"/>
  <c r="BK93" i="8"/>
  <c r="C92" i="10"/>
  <c r="J91" i="10"/>
  <c r="K91" i="10"/>
  <c r="D91" i="10"/>
  <c r="M90" i="10"/>
  <c r="P90" i="10"/>
  <c r="L90" i="10"/>
  <c r="O99" i="7"/>
  <c r="AX92" i="7"/>
  <c r="N99" i="7"/>
  <c r="P99" i="7"/>
  <c r="BH92" i="7"/>
  <c r="M100" i="7"/>
  <c r="O89" i="10"/>
  <c r="AX89" i="10"/>
  <c r="N89" i="10"/>
  <c r="BA93" i="8"/>
  <c r="AV94" i="8"/>
  <c r="AX94" i="8"/>
  <c r="AZ94" i="8"/>
  <c r="BA94" i="8" s="1"/>
  <c r="P367" i="5" s="1"/>
  <c r="AW94" i="8"/>
  <c r="AY94" i="8"/>
  <c r="AU95" i="8"/>
  <c r="BF97" i="7"/>
  <c r="V99" i="7"/>
  <c r="W98" i="7"/>
  <c r="Y98" i="7"/>
  <c r="BI91" i="7"/>
  <c r="BL91" i="7"/>
  <c r="X98" i="7"/>
  <c r="AY91" i="7"/>
  <c r="BB91" i="7"/>
  <c r="E101" i="7"/>
  <c r="G101" i="7"/>
  <c r="BG94" i="7"/>
  <c r="D102" i="7"/>
  <c r="F101" i="7"/>
  <c r="AW94" i="7"/>
  <c r="F90" i="10"/>
  <c r="I90" i="10"/>
  <c r="E90" i="10"/>
  <c r="AY95" i="8"/>
  <c r="AU96" i="8"/>
  <c r="AV95" i="8"/>
  <c r="AX95" i="8"/>
  <c r="AW95" i="8"/>
  <c r="AZ95" i="8"/>
  <c r="O100" i="7"/>
  <c r="AX93" i="7"/>
  <c r="P100" i="7"/>
  <c r="BH93" i="7"/>
  <c r="N100" i="7"/>
  <c r="M101" i="7"/>
  <c r="AG99" i="7"/>
  <c r="AZ92" i="7"/>
  <c r="BB92" i="7"/>
  <c r="AF99" i="7"/>
  <c r="AH99" i="7"/>
  <c r="BJ92" i="7"/>
  <c r="AE100" i="7"/>
  <c r="F102" i="7"/>
  <c r="AW95" i="7"/>
  <c r="E102" i="7"/>
  <c r="G102" i="7"/>
  <c r="BG95" i="7"/>
  <c r="D103" i="7"/>
  <c r="BK94" i="8"/>
  <c r="BF98" i="7"/>
  <c r="AV99" i="7"/>
  <c r="O90" i="10"/>
  <c r="AX90" i="10"/>
  <c r="N90" i="10"/>
  <c r="V100" i="7"/>
  <c r="X99" i="7"/>
  <c r="AY92" i="7"/>
  <c r="Y99" i="7"/>
  <c r="BI92" i="7"/>
  <c r="BL92" i="7"/>
  <c r="W99" i="7"/>
  <c r="I91" i="10"/>
  <c r="E91" i="10"/>
  <c r="F91" i="10"/>
  <c r="AO103" i="7"/>
  <c r="AQ103" i="7"/>
  <c r="BK96" i="7"/>
  <c r="AN104" i="7"/>
  <c r="AP103" i="7"/>
  <c r="BA96" i="7"/>
  <c r="BF95" i="8"/>
  <c r="BH95" i="8"/>
  <c r="BG95" i="8"/>
  <c r="BI95" i="8"/>
  <c r="BE96" i="8"/>
  <c r="BJ95" i="8"/>
  <c r="L91" i="10"/>
  <c r="M91" i="10"/>
  <c r="P91" i="10"/>
  <c r="G90" i="10"/>
  <c r="H90" i="10"/>
  <c r="AW90" i="10"/>
  <c r="J92" i="10"/>
  <c r="K92" i="10"/>
  <c r="C93" i="10"/>
  <c r="D92" i="10"/>
  <c r="BF99" i="7"/>
  <c r="O91" i="10"/>
  <c r="AX91" i="10"/>
  <c r="N91" i="10"/>
  <c r="G103" i="7"/>
  <c r="BG96" i="7"/>
  <c r="E103" i="7"/>
  <c r="D104" i="7"/>
  <c r="F103" i="7"/>
  <c r="AW96" i="7"/>
  <c r="AV100" i="7"/>
  <c r="BJ96" i="8"/>
  <c r="BK96" i="8" s="1"/>
  <c r="F420" i="5" s="1"/>
  <c r="BF96" i="8"/>
  <c r="BH96" i="8"/>
  <c r="BG96" i="8"/>
  <c r="BI96" i="8"/>
  <c r="BE97" i="8"/>
  <c r="N101" i="7"/>
  <c r="O101" i="7"/>
  <c r="AX94" i="7"/>
  <c r="P101" i="7"/>
  <c r="BH94" i="7"/>
  <c r="M102" i="7"/>
  <c r="G91" i="10"/>
  <c r="H91" i="10"/>
  <c r="AW91" i="10"/>
  <c r="BA95" i="8"/>
  <c r="AE101" i="7"/>
  <c r="AG100" i="7"/>
  <c r="AZ93" i="7"/>
  <c r="AF100" i="7"/>
  <c r="AH100" i="7"/>
  <c r="BJ93" i="7"/>
  <c r="AW96" i="8"/>
  <c r="AY96" i="8"/>
  <c r="AU97" i="8"/>
  <c r="AX96" i="8"/>
  <c r="AZ96" i="8"/>
  <c r="BA96" i="8" s="1"/>
  <c r="F419" i="5" s="1"/>
  <c r="F421" i="5" s="1"/>
  <c r="AV96" i="8"/>
  <c r="AP104" i="7"/>
  <c r="BA97" i="7"/>
  <c r="AO104" i="7"/>
  <c r="AQ104" i="7"/>
  <c r="BK97" i="7"/>
  <c r="AN105" i="7"/>
  <c r="X100" i="7"/>
  <c r="AY93" i="7"/>
  <c r="BB93" i="7"/>
  <c r="V101" i="7"/>
  <c r="W100" i="7"/>
  <c r="Y100" i="7"/>
  <c r="BI93" i="7"/>
  <c r="BL93" i="7"/>
  <c r="F92" i="10"/>
  <c r="E92" i="10"/>
  <c r="I92" i="10"/>
  <c r="C94" i="10"/>
  <c r="J93" i="10"/>
  <c r="K93" i="10"/>
  <c r="D93" i="10"/>
  <c r="M92" i="10"/>
  <c r="P92" i="10"/>
  <c r="L92" i="10"/>
  <c r="BK95" i="8"/>
  <c r="N102" i="7"/>
  <c r="P102" i="7"/>
  <c r="BH95" i="7"/>
  <c r="M103" i="7"/>
  <c r="O102" i="7"/>
  <c r="AX95" i="7"/>
  <c r="AV101" i="7"/>
  <c r="AY97" i="8"/>
  <c r="AV97" i="8"/>
  <c r="AX97" i="8"/>
  <c r="AU98" i="8"/>
  <c r="AW97" i="8"/>
  <c r="AZ97" i="8"/>
  <c r="N92" i="10"/>
  <c r="O92" i="10"/>
  <c r="AX92" i="10"/>
  <c r="AG101" i="7"/>
  <c r="AZ94" i="7"/>
  <c r="AF101" i="7"/>
  <c r="AH101" i="7"/>
  <c r="BJ94" i="7"/>
  <c r="AE102" i="7"/>
  <c r="F93" i="10"/>
  <c r="I93" i="10"/>
  <c r="E93" i="10"/>
  <c r="P93" i="10"/>
  <c r="L93" i="10"/>
  <c r="M93" i="10"/>
  <c r="J94" i="10"/>
  <c r="K94" i="10"/>
  <c r="C95" i="10"/>
  <c r="D94" i="10"/>
  <c r="G92" i="10"/>
  <c r="H92" i="10"/>
  <c r="AW92" i="10"/>
  <c r="BF97" i="8"/>
  <c r="BH97" i="8"/>
  <c r="BJ97" i="8"/>
  <c r="BE98" i="8"/>
  <c r="BI97" i="8"/>
  <c r="BG97" i="8"/>
  <c r="W101" i="7"/>
  <c r="Y101" i="7"/>
  <c r="BI94" i="7"/>
  <c r="BL94" i="7"/>
  <c r="V102" i="7"/>
  <c r="X101" i="7"/>
  <c r="AY94" i="7"/>
  <c r="BB94" i="7"/>
  <c r="BF100" i="7"/>
  <c r="AO105" i="7"/>
  <c r="AQ105" i="7"/>
  <c r="BK98" i="7"/>
  <c r="AN106" i="7"/>
  <c r="AP105" i="7"/>
  <c r="BA98" i="7"/>
  <c r="F104" i="7"/>
  <c r="AW97" i="7"/>
  <c r="E104" i="7"/>
  <c r="G104" i="7"/>
  <c r="BG97" i="7"/>
  <c r="D105" i="7"/>
  <c r="C96" i="10"/>
  <c r="J95" i="10"/>
  <c r="K95" i="10"/>
  <c r="D95" i="10"/>
  <c r="AO106" i="7"/>
  <c r="AP106" i="7"/>
  <c r="BA99" i="7"/>
  <c r="AQ106" i="7"/>
  <c r="BK99" i="7"/>
  <c r="AN107" i="7"/>
  <c r="M94" i="10"/>
  <c r="P94" i="10"/>
  <c r="L94" i="10"/>
  <c r="N93" i="10"/>
  <c r="O93" i="10"/>
  <c r="AX93" i="10"/>
  <c r="AV102" i="7"/>
  <c r="BJ98" i="8"/>
  <c r="BK98" i="8" s="1"/>
  <c r="H420" i="5" s="1"/>
  <c r="BG98" i="8"/>
  <c r="BI98" i="8"/>
  <c r="BF98" i="8"/>
  <c r="BH98" i="8"/>
  <c r="BE99" i="8"/>
  <c r="AV98" i="8"/>
  <c r="AX98" i="8"/>
  <c r="AW98" i="8"/>
  <c r="AU99" i="8"/>
  <c r="AZ98" i="8"/>
  <c r="BA98" i="8" s="1"/>
  <c r="H419" i="5" s="1"/>
  <c r="H421" i="5" s="1"/>
  <c r="AY98" i="8"/>
  <c r="O103" i="7"/>
  <c r="AX96" i="7"/>
  <c r="M104" i="7"/>
  <c r="N103" i="7"/>
  <c r="P103" i="7"/>
  <c r="BH96" i="7"/>
  <c r="V103" i="7"/>
  <c r="W102" i="7"/>
  <c r="Y102" i="7"/>
  <c r="BI95" i="7"/>
  <c r="BL95" i="7"/>
  <c r="X102" i="7"/>
  <c r="AY95" i="7"/>
  <c r="BB95" i="7"/>
  <c r="BK97" i="8"/>
  <c r="G420" i="5" s="1"/>
  <c r="G421" i="5" s="1"/>
  <c r="H93" i="10"/>
  <c r="AW93" i="10"/>
  <c r="G93" i="10"/>
  <c r="BA97" i="8"/>
  <c r="F94" i="10"/>
  <c r="I94" i="10"/>
  <c r="E94" i="10"/>
  <c r="E105" i="7"/>
  <c r="F105" i="7"/>
  <c r="AW98" i="7"/>
  <c r="G105" i="7"/>
  <c r="BG98" i="7"/>
  <c r="D106" i="7"/>
  <c r="BF101" i="7"/>
  <c r="AF102" i="7"/>
  <c r="AH102" i="7"/>
  <c r="BJ95" i="7"/>
  <c r="AE103" i="7"/>
  <c r="AG102" i="7"/>
  <c r="AZ95" i="7"/>
  <c r="H94" i="10"/>
  <c r="AW94" i="10"/>
  <c r="G94" i="10"/>
  <c r="N104" i="7"/>
  <c r="P104" i="7"/>
  <c r="BH97" i="7"/>
  <c r="M105" i="7"/>
  <c r="O104" i="7"/>
  <c r="AX97" i="7"/>
  <c r="O94" i="10"/>
  <c r="AX94" i="10"/>
  <c r="N94" i="10"/>
  <c r="AQ107" i="7"/>
  <c r="BK100" i="7"/>
  <c r="AO107" i="7"/>
  <c r="AP107" i="7"/>
  <c r="BA100" i="7"/>
  <c r="AN108" i="7"/>
  <c r="AX99" i="8"/>
  <c r="AW99" i="8"/>
  <c r="AY99" i="8"/>
  <c r="AU100" i="8"/>
  <c r="AV99" i="8"/>
  <c r="AZ99" i="8"/>
  <c r="BA99" i="8" s="1"/>
  <c r="AV103" i="7"/>
  <c r="BF102" i="7"/>
  <c r="F106" i="7"/>
  <c r="AW99" i="7"/>
  <c r="E106" i="7"/>
  <c r="G106" i="7"/>
  <c r="BG99" i="7"/>
  <c r="D107" i="7"/>
  <c r="I95" i="10"/>
  <c r="E95" i="10"/>
  <c r="F95" i="10"/>
  <c r="AF103" i="7"/>
  <c r="AG103" i="7"/>
  <c r="AZ96" i="7"/>
  <c r="AH103" i="7"/>
  <c r="BJ96" i="7"/>
  <c r="AE104" i="7"/>
  <c r="W103" i="7"/>
  <c r="Y103" i="7"/>
  <c r="BI96" i="7"/>
  <c r="BL96" i="7"/>
  <c r="V104" i="7"/>
  <c r="X103" i="7"/>
  <c r="AY96" i="7"/>
  <c r="BB96" i="7"/>
  <c r="L95" i="10"/>
  <c r="M95" i="10"/>
  <c r="P95" i="10"/>
  <c r="BG99" i="8"/>
  <c r="BI99" i="8"/>
  <c r="BF99" i="8"/>
  <c r="BE100" i="8"/>
  <c r="BH99" i="8"/>
  <c r="BJ99" i="8"/>
  <c r="BK99" i="8" s="1"/>
  <c r="J96" i="10"/>
  <c r="K96" i="10"/>
  <c r="C97" i="10"/>
  <c r="D96" i="10"/>
  <c r="X104" i="7"/>
  <c r="AY97" i="7"/>
  <c r="W104" i="7"/>
  <c r="Y104" i="7"/>
  <c r="BI97" i="7"/>
  <c r="V105" i="7"/>
  <c r="AV104" i="7"/>
  <c r="BJ100" i="8"/>
  <c r="BK100" i="8" s="1"/>
  <c r="J420" i="5" s="1"/>
  <c r="J421" i="5" s="1"/>
  <c r="BI100" i="8"/>
  <c r="BE101" i="8"/>
  <c r="BF100" i="8"/>
  <c r="BH100" i="8"/>
  <c r="BG100" i="8"/>
  <c r="AV100" i="8"/>
  <c r="AX100" i="8"/>
  <c r="AW100" i="8"/>
  <c r="AU101" i="8"/>
  <c r="AZ100" i="8"/>
  <c r="AY100" i="8"/>
  <c r="O105" i="7"/>
  <c r="AX98" i="7"/>
  <c r="N105" i="7"/>
  <c r="P105" i="7"/>
  <c r="BH98" i="7"/>
  <c r="M106" i="7"/>
  <c r="H95" i="10"/>
  <c r="AW95" i="10"/>
  <c r="G95" i="10"/>
  <c r="BL97" i="7"/>
  <c r="BF103" i="7"/>
  <c r="AG104" i="7"/>
  <c r="AZ97" i="7"/>
  <c r="BB97" i="7"/>
  <c r="AH104" i="7"/>
  <c r="BJ97" i="7"/>
  <c r="AE105" i="7"/>
  <c r="AF104" i="7"/>
  <c r="O95" i="10"/>
  <c r="AX95" i="10"/>
  <c r="N95" i="10"/>
  <c r="I96" i="10"/>
  <c r="F96" i="10"/>
  <c r="E96" i="10"/>
  <c r="AP108" i="7"/>
  <c r="BA101" i="7"/>
  <c r="AN109" i="7"/>
  <c r="AO108" i="7"/>
  <c r="AQ108" i="7"/>
  <c r="BK101" i="7"/>
  <c r="L96" i="10"/>
  <c r="M96" i="10"/>
  <c r="P96" i="10"/>
  <c r="E107" i="7"/>
  <c r="G107" i="7"/>
  <c r="BG100" i="7"/>
  <c r="D108" i="7"/>
  <c r="F107" i="7"/>
  <c r="AW100" i="7"/>
  <c r="C98" i="10"/>
  <c r="J97" i="10"/>
  <c r="K97" i="10"/>
  <c r="D97" i="10"/>
  <c r="BA100" i="8"/>
  <c r="AV105" i="7"/>
  <c r="N106" i="7"/>
  <c r="P106" i="7"/>
  <c r="BH99" i="7"/>
  <c r="M107" i="7"/>
  <c r="O106" i="7"/>
  <c r="AX99" i="7"/>
  <c r="O96" i="10"/>
  <c r="AX96" i="10"/>
  <c r="N96" i="10"/>
  <c r="AG105" i="7"/>
  <c r="AZ98" i="7"/>
  <c r="AF105" i="7"/>
  <c r="AH105" i="7"/>
  <c r="BJ98" i="7"/>
  <c r="AE106" i="7"/>
  <c r="Y105" i="7"/>
  <c r="BI98" i="7"/>
  <c r="BL98" i="7"/>
  <c r="W105" i="7"/>
  <c r="V106" i="7"/>
  <c r="X105" i="7"/>
  <c r="AY98" i="7"/>
  <c r="BB98" i="7"/>
  <c r="BG101" i="8"/>
  <c r="BI101" i="8"/>
  <c r="BF101" i="8"/>
  <c r="BE102" i="8"/>
  <c r="BJ101" i="8"/>
  <c r="BK101" i="8" s="1"/>
  <c r="K420" i="5" s="1"/>
  <c r="K421" i="5" s="1"/>
  <c r="K423" i="5" s="1"/>
  <c r="BH101" i="8"/>
  <c r="G96" i="10"/>
  <c r="H96" i="10"/>
  <c r="AW96" i="10"/>
  <c r="E97" i="10"/>
  <c r="F97" i="10"/>
  <c r="I97" i="10"/>
  <c r="AO109" i="7"/>
  <c r="AQ109" i="7"/>
  <c r="BK102" i="7"/>
  <c r="AN110" i="7"/>
  <c r="AP109" i="7"/>
  <c r="BA102" i="7"/>
  <c r="F108" i="7"/>
  <c r="AW101" i="7"/>
  <c r="E108" i="7"/>
  <c r="G108" i="7"/>
  <c r="BG101" i="7"/>
  <c r="D109" i="7"/>
  <c r="BF104" i="7"/>
  <c r="AX101" i="8"/>
  <c r="AW101" i="8"/>
  <c r="AY101" i="8"/>
  <c r="AU102" i="8"/>
  <c r="AV101" i="8"/>
  <c r="BA101" i="8"/>
  <c r="AZ101" i="8"/>
  <c r="P97" i="10"/>
  <c r="L97" i="10"/>
  <c r="M97" i="10"/>
  <c r="C99" i="10"/>
  <c r="J98" i="10"/>
  <c r="K98" i="10"/>
  <c r="D98" i="10"/>
  <c r="BF105" i="7"/>
  <c r="M108" i="7"/>
  <c r="O107" i="7"/>
  <c r="AX100" i="7"/>
  <c r="P107" i="7"/>
  <c r="BH100" i="7"/>
  <c r="N107" i="7"/>
  <c r="BL99" i="7"/>
  <c r="O97" i="10"/>
  <c r="AX97" i="10"/>
  <c r="N97" i="10"/>
  <c r="AF106" i="7"/>
  <c r="AH106" i="7"/>
  <c r="BJ99" i="7"/>
  <c r="AE107" i="7"/>
  <c r="AG106" i="7"/>
  <c r="AZ99" i="7"/>
  <c r="H97" i="10"/>
  <c r="AW97" i="10"/>
  <c r="G97" i="10"/>
  <c r="BJ102" i="8"/>
  <c r="BI102" i="8"/>
  <c r="BG102" i="8"/>
  <c r="BF102" i="8"/>
  <c r="BH102" i="8"/>
  <c r="BE103" i="8"/>
  <c r="X106" i="7"/>
  <c r="AY99" i="7"/>
  <c r="BB99" i="7"/>
  <c r="W106" i="7"/>
  <c r="V107" i="7"/>
  <c r="Y106" i="7"/>
  <c r="BI99" i="7"/>
  <c r="F109" i="7"/>
  <c r="AW102" i="7"/>
  <c r="E109" i="7"/>
  <c r="G109" i="7"/>
  <c r="BG102" i="7"/>
  <c r="D110" i="7"/>
  <c r="I98" i="10"/>
  <c r="E98" i="10"/>
  <c r="F98" i="10"/>
  <c r="L98" i="10"/>
  <c r="M98" i="10"/>
  <c r="P98" i="10"/>
  <c r="AV106" i="7"/>
  <c r="AV102" i="8"/>
  <c r="AX102" i="8"/>
  <c r="AW102" i="8"/>
  <c r="AU103" i="8"/>
  <c r="AZ102" i="8"/>
  <c r="BA102" i="8" s="1"/>
  <c r="L419" i="5" s="1"/>
  <c r="L421" i="5" s="1"/>
  <c r="AY102" i="8"/>
  <c r="AP110" i="7"/>
  <c r="BA103" i="7"/>
  <c r="AO110" i="7"/>
  <c r="AQ110" i="7"/>
  <c r="BK103" i="7"/>
  <c r="AN111" i="7"/>
  <c r="C100" i="10"/>
  <c r="J99" i="10"/>
  <c r="K99" i="10"/>
  <c r="D99" i="10"/>
  <c r="AQ111" i="7"/>
  <c r="BK104" i="7"/>
  <c r="AP111" i="7"/>
  <c r="BA104" i="7"/>
  <c r="AO111" i="7"/>
  <c r="AN112" i="7"/>
  <c r="AV107" i="7"/>
  <c r="N108" i="7"/>
  <c r="P108" i="7"/>
  <c r="BH101" i="7"/>
  <c r="M109" i="7"/>
  <c r="O108" i="7"/>
  <c r="AX101" i="7"/>
  <c r="AG107" i="7"/>
  <c r="AZ100" i="7"/>
  <c r="AF107" i="7"/>
  <c r="AH107" i="7"/>
  <c r="BJ100" i="7"/>
  <c r="AE108" i="7"/>
  <c r="N98" i="10"/>
  <c r="O98" i="10"/>
  <c r="AX98" i="10"/>
  <c r="AX103" i="8"/>
  <c r="AZ103" i="8"/>
  <c r="BA103" i="8" s="1"/>
  <c r="AU104" i="8"/>
  <c r="AW103" i="8"/>
  <c r="AV103" i="8"/>
  <c r="AY103" i="8"/>
  <c r="C101" i="10"/>
  <c r="J100" i="10"/>
  <c r="K100" i="10"/>
  <c r="D100" i="10"/>
  <c r="W107" i="7"/>
  <c r="Y107" i="7"/>
  <c r="BI100" i="7"/>
  <c r="BL100" i="7"/>
  <c r="V108" i="7"/>
  <c r="X107" i="7"/>
  <c r="AY100" i="7"/>
  <c r="BB100" i="7"/>
  <c r="G98" i="10"/>
  <c r="H98" i="10"/>
  <c r="AW98" i="10"/>
  <c r="BF103" i="8"/>
  <c r="BK103" i="8"/>
  <c r="M420" i="5" s="1"/>
  <c r="BH103" i="8"/>
  <c r="BI103" i="8"/>
  <c r="BJ103" i="8"/>
  <c r="BG103" i="8"/>
  <c r="BE104" i="8"/>
  <c r="BF106" i="7"/>
  <c r="F99" i="10"/>
  <c r="I99" i="10"/>
  <c r="E99" i="10"/>
  <c r="BK102" i="8"/>
  <c r="L99" i="10"/>
  <c r="M99" i="10"/>
  <c r="P99" i="10"/>
  <c r="E110" i="7"/>
  <c r="D111" i="7"/>
  <c r="F110" i="7"/>
  <c r="AW103" i="7"/>
  <c r="G110" i="7"/>
  <c r="BG103" i="7"/>
  <c r="N99" i="10"/>
  <c r="O99" i="10"/>
  <c r="AX99" i="10"/>
  <c r="BF107" i="7"/>
  <c r="W108" i="7"/>
  <c r="X108" i="7"/>
  <c r="AY101" i="7"/>
  <c r="BB101" i="7"/>
  <c r="Y108" i="7"/>
  <c r="BI101" i="7"/>
  <c r="V109" i="7"/>
  <c r="BJ104" i="8"/>
  <c r="BK104" i="8" s="1"/>
  <c r="N420" i="5" s="1"/>
  <c r="BH104" i="8"/>
  <c r="BF104" i="8"/>
  <c r="BG104" i="8"/>
  <c r="BI104" i="8"/>
  <c r="BE105" i="8"/>
  <c r="I100" i="10"/>
  <c r="E100" i="10"/>
  <c r="F100" i="10"/>
  <c r="AF108" i="7"/>
  <c r="AH108" i="7"/>
  <c r="BJ101" i="7"/>
  <c r="BL101" i="7"/>
  <c r="AG108" i="7"/>
  <c r="AZ101" i="7"/>
  <c r="AE109" i="7"/>
  <c r="AV108" i="7"/>
  <c r="L100" i="10"/>
  <c r="M100" i="10"/>
  <c r="P100" i="10"/>
  <c r="C102" i="10"/>
  <c r="J101" i="10"/>
  <c r="K101" i="10"/>
  <c r="D101" i="10"/>
  <c r="AP112" i="7"/>
  <c r="BA105" i="7"/>
  <c r="AO112" i="7"/>
  <c r="AN113" i="7"/>
  <c r="AQ112" i="7"/>
  <c r="BK105" i="7"/>
  <c r="O109" i="7"/>
  <c r="AX102" i="7"/>
  <c r="N109" i="7"/>
  <c r="M110" i="7"/>
  <c r="P109" i="7"/>
  <c r="BH102" i="7"/>
  <c r="G99" i="10"/>
  <c r="H99" i="10"/>
  <c r="AW99" i="10"/>
  <c r="AW104" i="8"/>
  <c r="AY104" i="8"/>
  <c r="AU105" i="8"/>
  <c r="AX104" i="8"/>
  <c r="AZ104" i="8"/>
  <c r="BA104" i="8" s="1"/>
  <c r="AV104" i="8"/>
  <c r="G111" i="7"/>
  <c r="BG104" i="7"/>
  <c r="E111" i="7"/>
  <c r="D112" i="7"/>
  <c r="F111" i="7"/>
  <c r="AW104" i="7"/>
  <c r="O100" i="10"/>
  <c r="AX100" i="10"/>
  <c r="N100" i="10"/>
  <c r="G100" i="10"/>
  <c r="H100" i="10"/>
  <c r="AW100" i="10"/>
  <c r="C103" i="10"/>
  <c r="J102" i="10"/>
  <c r="K102" i="10"/>
  <c r="D102" i="10"/>
  <c r="N110" i="7"/>
  <c r="P110" i="7"/>
  <c r="BH103" i="7"/>
  <c r="M111" i="7"/>
  <c r="O110" i="7"/>
  <c r="AX103" i="7"/>
  <c r="M101" i="10"/>
  <c r="P101" i="10"/>
  <c r="L101" i="10"/>
  <c r="AV109" i="7"/>
  <c r="BF105" i="8"/>
  <c r="BH105" i="8"/>
  <c r="BI105" i="8"/>
  <c r="BE106" i="8"/>
  <c r="BJ105" i="8"/>
  <c r="BK105" i="8" s="1"/>
  <c r="O420" i="5" s="1"/>
  <c r="BG105" i="8"/>
  <c r="W109" i="7"/>
  <c r="Y109" i="7"/>
  <c r="BI102" i="7"/>
  <c r="BL102" i="7"/>
  <c r="V110" i="7"/>
  <c r="X109" i="7"/>
  <c r="AY102" i="7"/>
  <c r="BB102" i="7"/>
  <c r="BF108" i="7"/>
  <c r="AY105" i="8"/>
  <c r="AU106" i="8"/>
  <c r="AV105" i="8"/>
  <c r="AX105" i="8"/>
  <c r="AW105" i="8"/>
  <c r="AZ105" i="8"/>
  <c r="BA105" i="8" s="1"/>
  <c r="O419" i="5" s="1"/>
  <c r="O421" i="5" s="1"/>
  <c r="AN114" i="7"/>
  <c r="AP113" i="7"/>
  <c r="BA106" i="7"/>
  <c r="AO113" i="7"/>
  <c r="AQ113" i="7"/>
  <c r="BK106" i="7"/>
  <c r="G112" i="7"/>
  <c r="BG105" i="7"/>
  <c r="F112" i="7"/>
  <c r="AW105" i="7"/>
  <c r="E112" i="7"/>
  <c r="D113" i="7"/>
  <c r="E101" i="10"/>
  <c r="F101" i="10"/>
  <c r="I101" i="10"/>
  <c r="AG109" i="7"/>
  <c r="AZ102" i="7"/>
  <c r="AF109" i="7"/>
  <c r="AH109" i="7"/>
  <c r="BJ102" i="7"/>
  <c r="AE110" i="7"/>
  <c r="I102" i="10"/>
  <c r="E102" i="10"/>
  <c r="F102" i="10"/>
  <c r="X110" i="7"/>
  <c r="AY103" i="7"/>
  <c r="V111" i="7"/>
  <c r="W110" i="7"/>
  <c r="Y110" i="7"/>
  <c r="BI103" i="7"/>
  <c r="BL103" i="7"/>
  <c r="L102" i="10"/>
  <c r="M102" i="10"/>
  <c r="P102" i="10"/>
  <c r="BF109" i="7"/>
  <c r="C104" i="10"/>
  <c r="J103" i="10"/>
  <c r="K103" i="10"/>
  <c r="D103" i="10"/>
  <c r="H101" i="10"/>
  <c r="AW101" i="10"/>
  <c r="G101" i="10"/>
  <c r="G113" i="7"/>
  <c r="BG106" i="7"/>
  <c r="E113" i="7"/>
  <c r="D114" i="7"/>
  <c r="F113" i="7"/>
  <c r="AW106" i="7"/>
  <c r="AW106" i="8"/>
  <c r="AY106" i="8"/>
  <c r="AU107" i="8"/>
  <c r="AX106" i="8"/>
  <c r="AV106" i="8"/>
  <c r="AZ106" i="8"/>
  <c r="AV110" i="7"/>
  <c r="N111" i="7"/>
  <c r="P111" i="7"/>
  <c r="BH104" i="7"/>
  <c r="M112" i="7"/>
  <c r="O111" i="7"/>
  <c r="AX104" i="7"/>
  <c r="BJ106" i="8"/>
  <c r="BK106" i="8" s="1"/>
  <c r="P420" i="5" s="1"/>
  <c r="BH106" i="8"/>
  <c r="BF106" i="8"/>
  <c r="BG106" i="8"/>
  <c r="BI106" i="8"/>
  <c r="BE107" i="8"/>
  <c r="N101" i="10"/>
  <c r="O101" i="10"/>
  <c r="AX101" i="10"/>
  <c r="AP114" i="7"/>
  <c r="BA107" i="7"/>
  <c r="AQ114" i="7"/>
  <c r="BK107" i="7"/>
  <c r="AN115" i="7"/>
  <c r="AO114" i="7"/>
  <c r="AH110" i="7"/>
  <c r="BJ103" i="7"/>
  <c r="AF110" i="7"/>
  <c r="AE111" i="7"/>
  <c r="AG110" i="7"/>
  <c r="AZ103" i="7"/>
  <c r="BB103" i="7"/>
  <c r="AQ115" i="7"/>
  <c r="BK108" i="7"/>
  <c r="AN116" i="7"/>
  <c r="AP115" i="7"/>
  <c r="BA108" i="7"/>
  <c r="AO115" i="7"/>
  <c r="O102" i="10"/>
  <c r="AX102" i="10"/>
  <c r="N102" i="10"/>
  <c r="I103" i="10"/>
  <c r="E103" i="10"/>
  <c r="F103" i="10"/>
  <c r="BA106" i="8"/>
  <c r="P419" i="5" s="1"/>
  <c r="L103" i="10"/>
  <c r="M103" i="10"/>
  <c r="P103" i="10"/>
  <c r="J104" i="10"/>
  <c r="K104" i="10"/>
  <c r="C105" i="10"/>
  <c r="D104" i="10"/>
  <c r="N112" i="7"/>
  <c r="P112" i="7"/>
  <c r="BH105" i="7"/>
  <c r="M113" i="7"/>
  <c r="O112" i="7"/>
  <c r="AX105" i="7"/>
  <c r="AY107" i="8"/>
  <c r="AV107" i="8"/>
  <c r="BA107" i="8"/>
  <c r="AX107" i="8"/>
  <c r="AU108" i="8"/>
  <c r="AW107" i="8"/>
  <c r="AZ107" i="8"/>
  <c r="W111" i="7"/>
  <c r="V112" i="7"/>
  <c r="Y111" i="7"/>
  <c r="BI104" i="7"/>
  <c r="BL104" i="7"/>
  <c r="X111" i="7"/>
  <c r="AY104" i="7"/>
  <c r="BB104" i="7"/>
  <c r="BF110" i="7"/>
  <c r="G102" i="10"/>
  <c r="H102" i="10"/>
  <c r="AW102" i="10"/>
  <c r="BF107" i="8"/>
  <c r="BE108" i="8"/>
  <c r="BH107" i="8"/>
  <c r="BJ107" i="8"/>
  <c r="BK107" i="8" s="1"/>
  <c r="E472" i="5" s="1"/>
  <c r="BG107" i="8"/>
  <c r="BI107" i="8"/>
  <c r="AV111" i="7"/>
  <c r="E114" i="7"/>
  <c r="G114" i="7"/>
  <c r="BG107" i="7"/>
  <c r="F114" i="7"/>
  <c r="AW107" i="7"/>
  <c r="D115" i="7"/>
  <c r="AG111" i="7"/>
  <c r="AZ104" i="7"/>
  <c r="AF111" i="7"/>
  <c r="AH111" i="7"/>
  <c r="BJ104" i="7"/>
  <c r="AE112" i="7"/>
  <c r="N103" i="10"/>
  <c r="O103" i="10"/>
  <c r="AX103" i="10"/>
  <c r="H103" i="10"/>
  <c r="AW103" i="10"/>
  <c r="G103" i="10"/>
  <c r="N113" i="7"/>
  <c r="P113" i="7"/>
  <c r="BH106" i="7"/>
  <c r="M114" i="7"/>
  <c r="O113" i="7"/>
  <c r="AX106" i="7"/>
  <c r="BJ108" i="8"/>
  <c r="BI108" i="8"/>
  <c r="BF108" i="8"/>
  <c r="BH108" i="8"/>
  <c r="BG108" i="8"/>
  <c r="BE109" i="8"/>
  <c r="W112" i="7"/>
  <c r="X112" i="7"/>
  <c r="AY105" i="7"/>
  <c r="BB105" i="7"/>
  <c r="Y112" i="7"/>
  <c r="BI105" i="7"/>
  <c r="BL105" i="7"/>
  <c r="V113" i="7"/>
  <c r="BF111" i="7"/>
  <c r="F104" i="10"/>
  <c r="E104" i="10"/>
  <c r="I104" i="10"/>
  <c r="C106" i="10"/>
  <c r="J105" i="10"/>
  <c r="K105" i="10"/>
  <c r="D105" i="10"/>
  <c r="AF112" i="7"/>
  <c r="AG112" i="7"/>
  <c r="AZ105" i="7"/>
  <c r="AH112" i="7"/>
  <c r="BJ105" i="7"/>
  <c r="AE113" i="7"/>
  <c r="AV108" i="8"/>
  <c r="AX108" i="8"/>
  <c r="AW108" i="8"/>
  <c r="AU109" i="8"/>
  <c r="AY108" i="8"/>
  <c r="AZ108" i="8"/>
  <c r="M104" i="10"/>
  <c r="P104" i="10"/>
  <c r="L104" i="10"/>
  <c r="AO116" i="7"/>
  <c r="AQ116" i="7"/>
  <c r="BK109" i="7"/>
  <c r="AN117" i="7"/>
  <c r="AP116" i="7"/>
  <c r="BA109" i="7"/>
  <c r="E115" i="7"/>
  <c r="G115" i="7"/>
  <c r="BG108" i="7"/>
  <c r="D116" i="7"/>
  <c r="F115" i="7"/>
  <c r="AW108" i="7"/>
  <c r="AV112" i="7"/>
  <c r="O104" i="10"/>
  <c r="AX104" i="10"/>
  <c r="N104" i="10"/>
  <c r="E105" i="10"/>
  <c r="F105" i="10"/>
  <c r="I105" i="10"/>
  <c r="C107" i="10"/>
  <c r="J106" i="10"/>
  <c r="K106" i="10"/>
  <c r="D106" i="10"/>
  <c r="N114" i="7"/>
  <c r="P114" i="7"/>
  <c r="BH107" i="7"/>
  <c r="O114" i="7"/>
  <c r="AX107" i="7"/>
  <c r="M115" i="7"/>
  <c r="AX109" i="8"/>
  <c r="AW109" i="8"/>
  <c r="AY109" i="8"/>
  <c r="AU110" i="8"/>
  <c r="AV109" i="8"/>
  <c r="AZ109" i="8"/>
  <c r="Y113" i="7"/>
  <c r="BI106" i="7"/>
  <c r="BL106" i="7"/>
  <c r="W113" i="7"/>
  <c r="V114" i="7"/>
  <c r="X113" i="7"/>
  <c r="AY106" i="7"/>
  <c r="BB106" i="7"/>
  <c r="E116" i="7"/>
  <c r="F116" i="7"/>
  <c r="AW109" i="7"/>
  <c r="D117" i="7"/>
  <c r="G116" i="7"/>
  <c r="BG109" i="7"/>
  <c r="G104" i="10"/>
  <c r="H104" i="10"/>
  <c r="AW104" i="10"/>
  <c r="BG109" i="8"/>
  <c r="BF109" i="8"/>
  <c r="BJ109" i="8"/>
  <c r="BI109" i="8"/>
  <c r="BE110" i="8"/>
  <c r="BH109" i="8"/>
  <c r="M105" i="10"/>
  <c r="P105" i="10"/>
  <c r="L105" i="10"/>
  <c r="BA108" i="8"/>
  <c r="AQ117" i="7"/>
  <c r="BK110" i="7"/>
  <c r="AO117" i="7"/>
  <c r="AN118" i="7"/>
  <c r="AP117" i="7"/>
  <c r="BA110" i="7"/>
  <c r="AF113" i="7"/>
  <c r="AG113" i="7"/>
  <c r="AZ106" i="7"/>
  <c r="AH113" i="7"/>
  <c r="BJ106" i="7"/>
  <c r="AE114" i="7"/>
  <c r="BK108" i="8"/>
  <c r="AV113" i="7"/>
  <c r="BF112" i="7"/>
  <c r="BK109" i="8"/>
  <c r="I106" i="10"/>
  <c r="E106" i="10"/>
  <c r="F106" i="10"/>
  <c r="AO118" i="7"/>
  <c r="AP118" i="7"/>
  <c r="BA111" i="7"/>
  <c r="AN119" i="7"/>
  <c r="AQ118" i="7"/>
  <c r="BK111" i="7"/>
  <c r="L106" i="10"/>
  <c r="M106" i="10"/>
  <c r="P106" i="10"/>
  <c r="C108" i="10"/>
  <c r="J107" i="10"/>
  <c r="K107" i="10"/>
  <c r="D107" i="10"/>
  <c r="BF113" i="7"/>
  <c r="BA109" i="8"/>
  <c r="E117" i="7"/>
  <c r="G117" i="7"/>
  <c r="BG110" i="7"/>
  <c r="D118" i="7"/>
  <c r="F117" i="7"/>
  <c r="AW110" i="7"/>
  <c r="AV110" i="8"/>
  <c r="AX110" i="8"/>
  <c r="AW110" i="8"/>
  <c r="AU111" i="8"/>
  <c r="AY110" i="8"/>
  <c r="AZ110" i="8"/>
  <c r="G105" i="10"/>
  <c r="H105" i="10"/>
  <c r="AW105" i="10"/>
  <c r="AV114" i="7"/>
  <c r="O105" i="10"/>
  <c r="AX105" i="10"/>
  <c r="N105" i="10"/>
  <c r="AH114" i="7"/>
  <c r="BJ107" i="7"/>
  <c r="AG114" i="7"/>
  <c r="AZ107" i="7"/>
  <c r="AF114" i="7"/>
  <c r="AE115" i="7"/>
  <c r="BJ110" i="8"/>
  <c r="BK110" i="8" s="1"/>
  <c r="H472" i="5" s="1"/>
  <c r="H473" i="5" s="1"/>
  <c r="H475" i="5" s="1"/>
  <c r="BI110" i="8"/>
  <c r="BG110" i="8"/>
  <c r="BE111" i="8"/>
  <c r="BF110" i="8"/>
  <c r="BH110" i="8"/>
  <c r="V115" i="7"/>
  <c r="X114" i="7"/>
  <c r="AY107" i="7"/>
  <c r="BB107" i="7"/>
  <c r="W114" i="7"/>
  <c r="Y114" i="7"/>
  <c r="BI107" i="7"/>
  <c r="BL107" i="7"/>
  <c r="O115" i="7"/>
  <c r="AX108" i="7"/>
  <c r="N115" i="7"/>
  <c r="P115" i="7"/>
  <c r="BH108" i="7"/>
  <c r="M116" i="7"/>
  <c r="Y115" i="7"/>
  <c r="BI108" i="7"/>
  <c r="W115" i="7"/>
  <c r="V116" i="7"/>
  <c r="X115" i="7"/>
  <c r="AY108" i="7"/>
  <c r="AX111" i="8"/>
  <c r="AW111" i="8"/>
  <c r="AY111" i="8"/>
  <c r="AU112" i="8"/>
  <c r="AV111" i="8"/>
  <c r="AZ111" i="8"/>
  <c r="BA111" i="8" s="1"/>
  <c r="I471" i="5" s="1"/>
  <c r="I473" i="5" s="1"/>
  <c r="BF114" i="7"/>
  <c r="AO119" i="7"/>
  <c r="AQ119" i="7"/>
  <c r="BK112" i="7"/>
  <c r="AN120" i="7"/>
  <c r="AP119" i="7"/>
  <c r="BA112" i="7"/>
  <c r="AV115" i="7"/>
  <c r="BA110" i="8"/>
  <c r="G106" i="10"/>
  <c r="H106" i="10"/>
  <c r="AW106" i="10"/>
  <c r="O106" i="10"/>
  <c r="AX106" i="10"/>
  <c r="N106" i="10"/>
  <c r="BG111" i="8"/>
  <c r="BF111" i="8"/>
  <c r="BI111" i="8"/>
  <c r="BE112" i="8"/>
  <c r="BH111" i="8"/>
  <c r="BJ111" i="8"/>
  <c r="P116" i="7"/>
  <c r="BH109" i="7"/>
  <c r="N116" i="7"/>
  <c r="O116" i="7"/>
  <c r="AX109" i="7"/>
  <c r="M117" i="7"/>
  <c r="F118" i="7"/>
  <c r="AW111" i="7"/>
  <c r="G118" i="7"/>
  <c r="BG111" i="7"/>
  <c r="D119" i="7"/>
  <c r="E118" i="7"/>
  <c r="F107" i="10"/>
  <c r="I107" i="10"/>
  <c r="E107" i="10"/>
  <c r="P107" i="10"/>
  <c r="L107" i="10"/>
  <c r="M107" i="10"/>
  <c r="AG115" i="7"/>
  <c r="AZ108" i="7"/>
  <c r="BB108" i="7"/>
  <c r="AF115" i="7"/>
  <c r="AE116" i="7"/>
  <c r="AH115" i="7"/>
  <c r="BJ108" i="7"/>
  <c r="BL108" i="7"/>
  <c r="C109" i="10"/>
  <c r="J108" i="10"/>
  <c r="K108" i="10"/>
  <c r="D108" i="10"/>
  <c r="AV116" i="7"/>
  <c r="BK111" i="8"/>
  <c r="AV112" i="8"/>
  <c r="AX112" i="8"/>
  <c r="AW112" i="8"/>
  <c r="AU113" i="8"/>
  <c r="AY112" i="8"/>
  <c r="AZ112" i="8"/>
  <c r="BA112" i="8" s="1"/>
  <c r="J471" i="5" s="1"/>
  <c r="AE117" i="7"/>
  <c r="AF116" i="7"/>
  <c r="AH116" i="7"/>
  <c r="BJ109" i="7"/>
  <c r="AG116" i="7"/>
  <c r="AZ109" i="7"/>
  <c r="BF115" i="7"/>
  <c r="AN121" i="7"/>
  <c r="AP120" i="7"/>
  <c r="BA113" i="7"/>
  <c r="AO120" i="7"/>
  <c r="AQ120" i="7"/>
  <c r="BK113" i="7"/>
  <c r="O107" i="10"/>
  <c r="AX107" i="10"/>
  <c r="N107" i="10"/>
  <c r="N117" i="7"/>
  <c r="O117" i="7"/>
  <c r="AX110" i="7"/>
  <c r="P117" i="7"/>
  <c r="BH110" i="7"/>
  <c r="M118" i="7"/>
  <c r="BL109" i="7"/>
  <c r="BJ112" i="8"/>
  <c r="BK112" i="8" s="1"/>
  <c r="J472" i="5" s="1"/>
  <c r="BI112" i="8"/>
  <c r="BF112" i="8"/>
  <c r="BH112" i="8"/>
  <c r="BG112" i="8"/>
  <c r="BE113" i="8"/>
  <c r="G119" i="7"/>
  <c r="BG112" i="7"/>
  <c r="E119" i="7"/>
  <c r="D120" i="7"/>
  <c r="F119" i="7"/>
  <c r="AW112" i="7"/>
  <c r="I108" i="10"/>
  <c r="F108" i="10"/>
  <c r="E108" i="10"/>
  <c r="Y116" i="7"/>
  <c r="BI109" i="7"/>
  <c r="V117" i="7"/>
  <c r="X116" i="7"/>
  <c r="AY109" i="7"/>
  <c r="BB109" i="7"/>
  <c r="W116" i="7"/>
  <c r="L108" i="10"/>
  <c r="M108" i="10"/>
  <c r="P108" i="10"/>
  <c r="C110" i="10"/>
  <c r="J109" i="10"/>
  <c r="K109" i="10"/>
  <c r="D109" i="10"/>
  <c r="H107" i="10"/>
  <c r="AW107" i="10"/>
  <c r="G107" i="10"/>
  <c r="AX113" i="8"/>
  <c r="AU114" i="8"/>
  <c r="AW113" i="8"/>
  <c r="AY113" i="8"/>
  <c r="AV113" i="8"/>
  <c r="AZ113" i="8"/>
  <c r="J110" i="10"/>
  <c r="K110" i="10"/>
  <c r="C111" i="10"/>
  <c r="D110" i="10"/>
  <c r="E120" i="7"/>
  <c r="D121" i="7"/>
  <c r="F120" i="7"/>
  <c r="AW113" i="7"/>
  <c r="G120" i="7"/>
  <c r="BG113" i="7"/>
  <c r="N118" i="7"/>
  <c r="M119" i="7"/>
  <c r="P118" i="7"/>
  <c r="BH111" i="7"/>
  <c r="O118" i="7"/>
  <c r="AX111" i="7"/>
  <c r="O108" i="10"/>
  <c r="AX108" i="10"/>
  <c r="N108" i="10"/>
  <c r="BG113" i="8"/>
  <c r="BH113" i="8"/>
  <c r="BE114" i="8"/>
  <c r="BI113" i="8"/>
  <c r="BF113" i="8"/>
  <c r="BJ113" i="8"/>
  <c r="BF116" i="7"/>
  <c r="AV117" i="7"/>
  <c r="W117" i="7"/>
  <c r="X117" i="7"/>
  <c r="AY110" i="7"/>
  <c r="BB110" i="7"/>
  <c r="V118" i="7"/>
  <c r="Y117" i="7"/>
  <c r="BI110" i="7"/>
  <c r="BL110" i="7"/>
  <c r="F109" i="10"/>
  <c r="I109" i="10"/>
  <c r="E109" i="10"/>
  <c r="AO121" i="7"/>
  <c r="AQ121" i="7"/>
  <c r="BK114" i="7"/>
  <c r="AN122" i="7"/>
  <c r="AP121" i="7"/>
  <c r="BA114" i="7"/>
  <c r="M109" i="10"/>
  <c r="P109" i="10"/>
  <c r="L109" i="10"/>
  <c r="AE118" i="7"/>
  <c r="AH117" i="7"/>
  <c r="BJ110" i="7"/>
  <c r="AG117" i="7"/>
  <c r="AZ110" i="7"/>
  <c r="AF117" i="7"/>
  <c r="G108" i="10"/>
  <c r="H108" i="10"/>
  <c r="AW108" i="10"/>
  <c r="H109" i="10"/>
  <c r="AW109" i="10"/>
  <c r="G109" i="10"/>
  <c r="AH118" i="7"/>
  <c r="BJ111" i="7"/>
  <c r="AF118" i="7"/>
  <c r="AE119" i="7"/>
  <c r="AG118" i="7"/>
  <c r="AZ111" i="7"/>
  <c r="W118" i="7"/>
  <c r="Y118" i="7"/>
  <c r="BI111" i="7"/>
  <c r="V119" i="7"/>
  <c r="X118" i="7"/>
  <c r="AY111" i="7"/>
  <c r="BB111" i="7"/>
  <c r="F110" i="10"/>
  <c r="I110" i="10"/>
  <c r="E110" i="10"/>
  <c r="C112" i="10"/>
  <c r="D111" i="10"/>
  <c r="J111" i="10"/>
  <c r="K111" i="10"/>
  <c r="M110" i="10"/>
  <c r="P110" i="10"/>
  <c r="L110" i="10"/>
  <c r="D122" i="7"/>
  <c r="F121" i="7"/>
  <c r="AW114" i="7"/>
  <c r="E121" i="7"/>
  <c r="G121" i="7"/>
  <c r="BG114" i="7"/>
  <c r="O109" i="10"/>
  <c r="AX109" i="10"/>
  <c r="N109" i="10"/>
  <c r="BF117" i="7"/>
  <c r="BA113" i="8"/>
  <c r="K471" i="5" s="1"/>
  <c r="BL111" i="7"/>
  <c r="AO122" i="7"/>
  <c r="AP122" i="7"/>
  <c r="BA115" i="7"/>
  <c r="AQ122" i="7"/>
  <c r="BK115" i="7"/>
  <c r="AN123" i="7"/>
  <c r="BK113" i="8"/>
  <c r="K472" i="5" s="1"/>
  <c r="O119" i="7"/>
  <c r="AX112" i="7"/>
  <c r="N119" i="7"/>
  <c r="P119" i="7"/>
  <c r="BH112" i="7"/>
  <c r="M120" i="7"/>
  <c r="AW114" i="8"/>
  <c r="AY114" i="8"/>
  <c r="AX114" i="8"/>
  <c r="AZ114" i="8"/>
  <c r="BA114" i="8" s="1"/>
  <c r="L471" i="5" s="1"/>
  <c r="L473" i="5" s="1"/>
  <c r="AU115" i="8"/>
  <c r="AV114" i="8"/>
  <c r="AV118" i="7"/>
  <c r="BJ114" i="8"/>
  <c r="BK114" i="8" s="1"/>
  <c r="L472" i="5" s="1"/>
  <c r="BH114" i="8"/>
  <c r="BF114" i="8"/>
  <c r="BG114" i="8"/>
  <c r="BI114" i="8"/>
  <c r="BE115" i="8"/>
  <c r="V120" i="7"/>
  <c r="W119" i="7"/>
  <c r="Y119" i="7"/>
  <c r="BI112" i="7"/>
  <c r="BL112" i="7"/>
  <c r="X119" i="7"/>
  <c r="AY112" i="7"/>
  <c r="G122" i="7"/>
  <c r="BG115" i="7"/>
  <c r="D123" i="7"/>
  <c r="F122" i="7"/>
  <c r="AW115" i="7"/>
  <c r="E122" i="7"/>
  <c r="AV119" i="7"/>
  <c r="P120" i="7"/>
  <c r="BH113" i="7"/>
  <c r="M121" i="7"/>
  <c r="O120" i="7"/>
  <c r="AX113" i="7"/>
  <c r="N120" i="7"/>
  <c r="BF118" i="7"/>
  <c r="O110" i="10"/>
  <c r="AX110" i="10"/>
  <c r="N110" i="10"/>
  <c r="AF119" i="7"/>
  <c r="AE120" i="7"/>
  <c r="AG119" i="7"/>
  <c r="AZ112" i="7"/>
  <c r="BB112" i="7"/>
  <c r="AH119" i="7"/>
  <c r="BJ112" i="7"/>
  <c r="L111" i="10"/>
  <c r="M111" i="10"/>
  <c r="P111" i="10"/>
  <c r="F111" i="10"/>
  <c r="I111" i="10"/>
  <c r="E111" i="10"/>
  <c r="AQ123" i="7"/>
  <c r="BK116" i="7"/>
  <c r="AN124" i="7"/>
  <c r="AP123" i="7"/>
  <c r="BA116" i="7"/>
  <c r="AO123" i="7"/>
  <c r="C113" i="10"/>
  <c r="J112" i="10"/>
  <c r="K112" i="10"/>
  <c r="D112" i="10"/>
  <c r="H110" i="10"/>
  <c r="AW110" i="10"/>
  <c r="G110" i="10"/>
  <c r="BF115" i="8"/>
  <c r="BI115" i="8"/>
  <c r="BH115" i="8"/>
  <c r="BG115" i="8"/>
  <c r="BE116" i="8"/>
  <c r="BJ115" i="8"/>
  <c r="AY115" i="8"/>
  <c r="AU116" i="8"/>
  <c r="AV115" i="8"/>
  <c r="AW115" i="8"/>
  <c r="AX115" i="8"/>
  <c r="AZ115" i="8"/>
  <c r="BA115" i="8" s="1"/>
  <c r="M471" i="5" s="1"/>
  <c r="AV120" i="7"/>
  <c r="I112" i="10"/>
  <c r="E112" i="10"/>
  <c r="F112" i="10"/>
  <c r="L112" i="10"/>
  <c r="M112" i="10"/>
  <c r="P112" i="10"/>
  <c r="C114" i="10"/>
  <c r="J113" i="10"/>
  <c r="K113" i="10"/>
  <c r="D113" i="10"/>
  <c r="E123" i="7"/>
  <c r="G123" i="7"/>
  <c r="BG116" i="7"/>
  <c r="D124" i="7"/>
  <c r="F123" i="7"/>
  <c r="AW116" i="7"/>
  <c r="N111" i="10"/>
  <c r="O111" i="10"/>
  <c r="AX111" i="10"/>
  <c r="BJ116" i="8"/>
  <c r="BH116" i="8"/>
  <c r="BF116" i="8"/>
  <c r="BG116" i="8"/>
  <c r="BI116" i="8"/>
  <c r="BE117" i="8"/>
  <c r="O121" i="7"/>
  <c r="AX114" i="7"/>
  <c r="M122" i="7"/>
  <c r="N121" i="7"/>
  <c r="P121" i="7"/>
  <c r="BH114" i="7"/>
  <c r="AW116" i="8"/>
  <c r="AY116" i="8"/>
  <c r="AX116" i="8"/>
  <c r="AZ116" i="8"/>
  <c r="BA116" i="8" s="1"/>
  <c r="N471" i="5" s="1"/>
  <c r="N473" i="5" s="1"/>
  <c r="N475" i="5" s="1"/>
  <c r="AU117" i="8"/>
  <c r="AV116" i="8"/>
  <c r="BF119" i="7"/>
  <c r="AQ124" i="7"/>
  <c r="BK117" i="7"/>
  <c r="AN125" i="7"/>
  <c r="AP124" i="7"/>
  <c r="BA117" i="7"/>
  <c r="AO124" i="7"/>
  <c r="AH120" i="7"/>
  <c r="BJ113" i="7"/>
  <c r="AF120" i="7"/>
  <c r="AE121" i="7"/>
  <c r="AG120" i="7"/>
  <c r="AZ113" i="7"/>
  <c r="BK115" i="8"/>
  <c r="H111" i="10"/>
  <c r="AW111" i="10"/>
  <c r="G111" i="10"/>
  <c r="W120" i="7"/>
  <c r="Y120" i="7"/>
  <c r="BI113" i="7"/>
  <c r="BL113" i="7"/>
  <c r="V121" i="7"/>
  <c r="X120" i="7"/>
  <c r="AY113" i="7"/>
  <c r="BB113" i="7"/>
  <c r="O112" i="10"/>
  <c r="AX112" i="10"/>
  <c r="N112" i="10"/>
  <c r="BF120" i="7"/>
  <c r="G112" i="10"/>
  <c r="H112" i="10"/>
  <c r="AW112" i="10"/>
  <c r="F124" i="7"/>
  <c r="AW117" i="7"/>
  <c r="G124" i="7"/>
  <c r="BG117" i="7"/>
  <c r="D125" i="7"/>
  <c r="E124" i="7"/>
  <c r="AH121" i="7"/>
  <c r="BJ114" i="7"/>
  <c r="AE122" i="7"/>
  <c r="AG121" i="7"/>
  <c r="AZ114" i="7"/>
  <c r="AF121" i="7"/>
  <c r="P122" i="7"/>
  <c r="BH115" i="7"/>
  <c r="N122" i="7"/>
  <c r="M123" i="7"/>
  <c r="O122" i="7"/>
  <c r="AX115" i="7"/>
  <c r="BI117" i="8"/>
  <c r="BJ117" i="8"/>
  <c r="BF117" i="8"/>
  <c r="BH117" i="8"/>
  <c r="BG117" i="8"/>
  <c r="BE118" i="8"/>
  <c r="AV121" i="7"/>
  <c r="AY117" i="8"/>
  <c r="AU118" i="8"/>
  <c r="AV117" i="8"/>
  <c r="AW117" i="8"/>
  <c r="AX117" i="8"/>
  <c r="AZ117" i="8"/>
  <c r="F113" i="10"/>
  <c r="I113" i="10"/>
  <c r="E113" i="10"/>
  <c r="M113" i="10"/>
  <c r="P113" i="10"/>
  <c r="L113" i="10"/>
  <c r="Y121" i="7"/>
  <c r="BI114" i="7"/>
  <c r="BL114" i="7"/>
  <c r="W121" i="7"/>
  <c r="X121" i="7"/>
  <c r="AY114" i="7"/>
  <c r="BB114" i="7"/>
  <c r="V122" i="7"/>
  <c r="AN126" i="7"/>
  <c r="AP125" i="7"/>
  <c r="BA118" i="7"/>
  <c r="AO125" i="7"/>
  <c r="AQ125" i="7"/>
  <c r="BK118" i="7"/>
  <c r="BK116" i="8"/>
  <c r="J114" i="10"/>
  <c r="K114" i="10"/>
  <c r="C115" i="10"/>
  <c r="D114" i="10"/>
  <c r="H113" i="10"/>
  <c r="AW113" i="10"/>
  <c r="G113" i="10"/>
  <c r="AV122" i="7"/>
  <c r="BJ118" i="8"/>
  <c r="BK118" i="8" s="1"/>
  <c r="P472" i="5" s="1"/>
  <c r="BH118" i="8"/>
  <c r="BI118" i="8"/>
  <c r="BE119" i="8"/>
  <c r="BF118" i="8"/>
  <c r="BG118" i="8"/>
  <c r="AE123" i="7"/>
  <c r="AG122" i="7"/>
  <c r="AZ115" i="7"/>
  <c r="AF122" i="7"/>
  <c r="AH122" i="7"/>
  <c r="BJ115" i="7"/>
  <c r="BA117" i="8"/>
  <c r="BK117" i="8"/>
  <c r="AW118" i="8"/>
  <c r="AY118" i="8"/>
  <c r="AU119" i="8"/>
  <c r="AV118" i="8"/>
  <c r="AX118" i="8"/>
  <c r="AZ118" i="8"/>
  <c r="BF121" i="7"/>
  <c r="AP126" i="7"/>
  <c r="BA119" i="7"/>
  <c r="AQ126" i="7"/>
  <c r="BK119" i="7"/>
  <c r="AN127" i="7"/>
  <c r="AO126" i="7"/>
  <c r="X122" i="7"/>
  <c r="AY115" i="7"/>
  <c r="BB115" i="7"/>
  <c r="Y122" i="7"/>
  <c r="BI115" i="7"/>
  <c r="BL115" i="7"/>
  <c r="V123" i="7"/>
  <c r="W122" i="7"/>
  <c r="G125" i="7"/>
  <c r="BG118" i="7"/>
  <c r="E125" i="7"/>
  <c r="D126" i="7"/>
  <c r="F125" i="7"/>
  <c r="AW118" i="7"/>
  <c r="F114" i="10"/>
  <c r="I114" i="10"/>
  <c r="E114" i="10"/>
  <c r="C116" i="10"/>
  <c r="J115" i="10"/>
  <c r="K115" i="10"/>
  <c r="D115" i="10"/>
  <c r="M114" i="10"/>
  <c r="P114" i="10"/>
  <c r="L114" i="10"/>
  <c r="O113" i="10"/>
  <c r="AX113" i="10"/>
  <c r="N113" i="10"/>
  <c r="N123" i="7"/>
  <c r="O123" i="7"/>
  <c r="AX116" i="7"/>
  <c r="M124" i="7"/>
  <c r="P123" i="7"/>
  <c r="BH116" i="7"/>
  <c r="AY119" i="8"/>
  <c r="AU120" i="8"/>
  <c r="AV119" i="8"/>
  <c r="AW119" i="8"/>
  <c r="AX119" i="8"/>
  <c r="AZ119" i="8"/>
  <c r="AV123" i="7"/>
  <c r="E126" i="7"/>
  <c r="F126" i="7"/>
  <c r="AW119" i="7"/>
  <c r="G126" i="7"/>
  <c r="BG119" i="7"/>
  <c r="D127" i="7"/>
  <c r="BF122" i="7"/>
  <c r="O114" i="10"/>
  <c r="AX114" i="10"/>
  <c r="N114" i="10"/>
  <c r="F115" i="10"/>
  <c r="I115" i="10"/>
  <c r="E115" i="10"/>
  <c r="V124" i="7"/>
  <c r="X123" i="7"/>
  <c r="AY116" i="7"/>
  <c r="BB116" i="7"/>
  <c r="W123" i="7"/>
  <c r="Y123" i="7"/>
  <c r="BI116" i="7"/>
  <c r="BL116" i="7"/>
  <c r="AG123" i="7"/>
  <c r="AZ116" i="7"/>
  <c r="AE124" i="7"/>
  <c r="AF123" i="7"/>
  <c r="AH123" i="7"/>
  <c r="BJ116" i="7"/>
  <c r="AO127" i="7"/>
  <c r="AN128" i="7"/>
  <c r="AP127" i="7"/>
  <c r="BA120" i="7"/>
  <c r="AQ127" i="7"/>
  <c r="BK120" i="7"/>
  <c r="G114" i="10"/>
  <c r="H114" i="10"/>
  <c r="AW114" i="10"/>
  <c r="L115" i="10"/>
  <c r="M115" i="10"/>
  <c r="P115" i="10"/>
  <c r="M125" i="7"/>
  <c r="O124" i="7"/>
  <c r="AX117" i="7"/>
  <c r="N124" i="7"/>
  <c r="P124" i="7"/>
  <c r="BH117" i="7"/>
  <c r="C117" i="10"/>
  <c r="J116" i="10"/>
  <c r="K116" i="10"/>
  <c r="D116" i="10"/>
  <c r="BA118" i="8"/>
  <c r="BI119" i="8"/>
  <c r="BF119" i="8"/>
  <c r="BH119" i="8"/>
  <c r="BG119" i="8"/>
  <c r="BE120" i="8"/>
  <c r="BJ119" i="8"/>
  <c r="BK119" i="8" s="1"/>
  <c r="BF123" i="7"/>
  <c r="N115" i="10"/>
  <c r="O115" i="10"/>
  <c r="AX115" i="10"/>
  <c r="AV124" i="7"/>
  <c r="AF124" i="7"/>
  <c r="AG124" i="7"/>
  <c r="AZ117" i="7"/>
  <c r="AH124" i="7"/>
  <c r="BJ117" i="7"/>
  <c r="AE125" i="7"/>
  <c r="I116" i="10"/>
  <c r="F116" i="10"/>
  <c r="E116" i="10"/>
  <c r="L116" i="10"/>
  <c r="M116" i="10"/>
  <c r="P116" i="10"/>
  <c r="W124" i="7"/>
  <c r="X124" i="7"/>
  <c r="AY117" i="7"/>
  <c r="Y124" i="7"/>
  <c r="BI117" i="7"/>
  <c r="V125" i="7"/>
  <c r="C118" i="10"/>
  <c r="J117" i="10"/>
  <c r="K117" i="10"/>
  <c r="D117" i="10"/>
  <c r="D128" i="7"/>
  <c r="F127" i="7"/>
  <c r="AW120" i="7"/>
  <c r="E127" i="7"/>
  <c r="G127" i="7"/>
  <c r="BG120" i="7"/>
  <c r="BA119" i="8"/>
  <c r="AP128" i="7"/>
  <c r="BA121" i="7"/>
  <c r="AN129" i="7"/>
  <c r="AO128" i="7"/>
  <c r="AQ128" i="7"/>
  <c r="BK121" i="7"/>
  <c r="G115" i="10"/>
  <c r="H115" i="10"/>
  <c r="AW115" i="10"/>
  <c r="AW120" i="8"/>
  <c r="AY120" i="8"/>
  <c r="AU121" i="8"/>
  <c r="AV120" i="8"/>
  <c r="AX120" i="8"/>
  <c r="AZ120" i="8"/>
  <c r="BJ120" i="8"/>
  <c r="BK120" i="8" s="1"/>
  <c r="F524" i="5" s="1"/>
  <c r="BH120" i="8"/>
  <c r="BF120" i="8"/>
  <c r="BG120" i="8"/>
  <c r="BI120" i="8"/>
  <c r="BE121" i="8"/>
  <c r="BB117" i="7"/>
  <c r="BL117" i="7"/>
  <c r="P125" i="7"/>
  <c r="BH118" i="7"/>
  <c r="M126" i="7"/>
  <c r="O125" i="7"/>
  <c r="AX118" i="7"/>
  <c r="N125" i="7"/>
  <c r="AV125" i="7"/>
  <c r="AY121" i="8"/>
  <c r="AU122" i="8"/>
  <c r="AV121" i="8"/>
  <c r="AW121" i="8"/>
  <c r="AX121" i="8"/>
  <c r="AZ121" i="8"/>
  <c r="BA121" i="8" s="1"/>
  <c r="G523" i="5" s="1"/>
  <c r="G525" i="5" s="1"/>
  <c r="BI121" i="8"/>
  <c r="BF121" i="8"/>
  <c r="BH121" i="8"/>
  <c r="BG121" i="8"/>
  <c r="BE122" i="8"/>
  <c r="BJ121" i="8"/>
  <c r="E128" i="7"/>
  <c r="F128" i="7"/>
  <c r="AW121" i="7"/>
  <c r="D129" i="7"/>
  <c r="G128" i="7"/>
  <c r="BG121" i="7"/>
  <c r="G116" i="10"/>
  <c r="H116" i="10"/>
  <c r="AW116" i="10"/>
  <c r="O116" i="10"/>
  <c r="AX116" i="10"/>
  <c r="N116" i="10"/>
  <c r="F117" i="10"/>
  <c r="I117" i="10"/>
  <c r="E117" i="10"/>
  <c r="M117" i="10"/>
  <c r="P117" i="10"/>
  <c r="L117" i="10"/>
  <c r="AF125" i="7"/>
  <c r="AG125" i="7"/>
  <c r="AZ118" i="7"/>
  <c r="AE126" i="7"/>
  <c r="AH125" i="7"/>
  <c r="BJ118" i="7"/>
  <c r="J118" i="10"/>
  <c r="K118" i="10"/>
  <c r="C119" i="10"/>
  <c r="D118" i="10"/>
  <c r="W125" i="7"/>
  <c r="Y125" i="7"/>
  <c r="BI118" i="7"/>
  <c r="BL118" i="7"/>
  <c r="V126" i="7"/>
  <c r="X125" i="7"/>
  <c r="AY118" i="7"/>
  <c r="BB118" i="7"/>
  <c r="AQ129" i="7"/>
  <c r="BK122" i="7"/>
  <c r="AO129" i="7"/>
  <c r="AN130" i="7"/>
  <c r="AP129" i="7"/>
  <c r="BA122" i="7"/>
  <c r="BF124" i="7"/>
  <c r="N126" i="7"/>
  <c r="O126" i="7"/>
  <c r="AX119" i="7"/>
  <c r="P126" i="7"/>
  <c r="BH119" i="7"/>
  <c r="M127" i="7"/>
  <c r="BA120" i="8"/>
  <c r="E129" i="7"/>
  <c r="D130" i="7"/>
  <c r="F129" i="7"/>
  <c r="AW122" i="7"/>
  <c r="G129" i="7"/>
  <c r="BG122" i="7"/>
  <c r="AW122" i="8"/>
  <c r="AY122" i="8"/>
  <c r="AX122" i="8"/>
  <c r="AZ122" i="8"/>
  <c r="AU123" i="8"/>
  <c r="AV122" i="8"/>
  <c r="O127" i="7"/>
  <c r="AX120" i="7"/>
  <c r="N127" i="7"/>
  <c r="P127" i="7"/>
  <c r="BH120" i="7"/>
  <c r="M128" i="7"/>
  <c r="BJ122" i="8"/>
  <c r="BH122" i="8"/>
  <c r="BF122" i="8"/>
  <c r="BG122" i="8"/>
  <c r="BI122" i="8"/>
  <c r="BE123" i="8"/>
  <c r="N117" i="10"/>
  <c r="O117" i="10"/>
  <c r="AX117" i="10"/>
  <c r="H117" i="10"/>
  <c r="AW117" i="10"/>
  <c r="G117" i="10"/>
  <c r="BK121" i="8"/>
  <c r="AQ130" i="7"/>
  <c r="BK123" i="7"/>
  <c r="AN131" i="7"/>
  <c r="AP130" i="7"/>
  <c r="BA123" i="7"/>
  <c r="AO130" i="7"/>
  <c r="AH126" i="7"/>
  <c r="BJ119" i="7"/>
  <c r="AF126" i="7"/>
  <c r="AG126" i="7"/>
  <c r="AZ119" i="7"/>
  <c r="AE127" i="7"/>
  <c r="Y126" i="7"/>
  <c r="BI119" i="7"/>
  <c r="BL119" i="7"/>
  <c r="V127" i="7"/>
  <c r="X126" i="7"/>
  <c r="AY119" i="7"/>
  <c r="BB119" i="7"/>
  <c r="W126" i="7"/>
  <c r="BF125" i="7"/>
  <c r="I118" i="10"/>
  <c r="E118" i="10"/>
  <c r="F118" i="10"/>
  <c r="C120" i="10"/>
  <c r="J119" i="10"/>
  <c r="K119" i="10"/>
  <c r="D119" i="10"/>
  <c r="L118" i="10"/>
  <c r="M118" i="10"/>
  <c r="P118" i="10"/>
  <c r="AV126" i="7"/>
  <c r="BK122" i="8"/>
  <c r="BI123" i="8"/>
  <c r="BJ123" i="8"/>
  <c r="BK123" i="8" s="1"/>
  <c r="I524" i="5" s="1"/>
  <c r="BF123" i="8"/>
  <c r="BH123" i="8"/>
  <c r="BE124" i="8"/>
  <c r="BG123" i="8"/>
  <c r="I119" i="10"/>
  <c r="E119" i="10"/>
  <c r="F119" i="10"/>
  <c r="P128" i="7"/>
  <c r="BH121" i="7"/>
  <c r="N128" i="7"/>
  <c r="M129" i="7"/>
  <c r="O128" i="7"/>
  <c r="AX121" i="7"/>
  <c r="O118" i="10"/>
  <c r="AX118" i="10"/>
  <c r="N118" i="10"/>
  <c r="AN132" i="7"/>
  <c r="AP131" i="7"/>
  <c r="BA124" i="7"/>
  <c r="AO131" i="7"/>
  <c r="AQ131" i="7"/>
  <c r="BK124" i="7"/>
  <c r="L119" i="10"/>
  <c r="M119" i="10"/>
  <c r="P119" i="10"/>
  <c r="J120" i="10"/>
  <c r="K120" i="10"/>
  <c r="C121" i="10"/>
  <c r="D120" i="10"/>
  <c r="Y127" i="7"/>
  <c r="BI120" i="7"/>
  <c r="BL120" i="7"/>
  <c r="W127" i="7"/>
  <c r="V128" i="7"/>
  <c r="X127" i="7"/>
  <c r="AY120" i="7"/>
  <c r="BB120" i="7"/>
  <c r="G118" i="10"/>
  <c r="H118" i="10"/>
  <c r="AW118" i="10"/>
  <c r="BF126" i="7"/>
  <c r="AH127" i="7"/>
  <c r="BJ120" i="7"/>
  <c r="AE128" i="7"/>
  <c r="AG127" i="7"/>
  <c r="AZ120" i="7"/>
  <c r="AF127" i="7"/>
  <c r="F130" i="7"/>
  <c r="AW123" i="7"/>
  <c r="D131" i="7"/>
  <c r="E130" i="7"/>
  <c r="G130" i="7"/>
  <c r="BG123" i="7"/>
  <c r="AY123" i="8"/>
  <c r="AU124" i="8"/>
  <c r="AV123" i="8"/>
  <c r="AW123" i="8"/>
  <c r="AX123" i="8"/>
  <c r="AZ123" i="8"/>
  <c r="BA123" i="8" s="1"/>
  <c r="I523" i="5" s="1"/>
  <c r="I525" i="5" s="1"/>
  <c r="AX126" i="7"/>
  <c r="AZ126" i="7"/>
  <c r="AW126" i="7"/>
  <c r="AY126" i="7"/>
  <c r="BA126" i="7"/>
  <c r="AV127" i="7"/>
  <c r="BA122" i="8"/>
  <c r="H523" i="5" s="1"/>
  <c r="H525" i="5" s="1"/>
  <c r="H119" i="10"/>
  <c r="AW119" i="10"/>
  <c r="G119" i="10"/>
  <c r="AE129" i="7"/>
  <c r="AG128" i="7"/>
  <c r="AZ121" i="7"/>
  <c r="AF128" i="7"/>
  <c r="AH128" i="7"/>
  <c r="BJ121" i="7"/>
  <c r="G131" i="7"/>
  <c r="BG124" i="7"/>
  <c r="E131" i="7"/>
  <c r="D132" i="7"/>
  <c r="F131" i="7"/>
  <c r="AW124" i="7"/>
  <c r="Y128" i="7"/>
  <c r="BI121" i="7"/>
  <c r="BL121" i="7"/>
  <c r="V129" i="7"/>
  <c r="X128" i="7"/>
  <c r="AY121" i="7"/>
  <c r="W128" i="7"/>
  <c r="AP132" i="7"/>
  <c r="BA125" i="7"/>
  <c r="AO132" i="7"/>
  <c r="AQ132" i="7"/>
  <c r="BK125" i="7"/>
  <c r="BJ124" i="8"/>
  <c r="BK124" i="8" s="1"/>
  <c r="J524" i="5" s="1"/>
  <c r="BH124" i="8"/>
  <c r="BI124" i="8"/>
  <c r="BE125" i="8"/>
  <c r="BF124" i="8"/>
  <c r="BG124" i="8"/>
  <c r="F120" i="10"/>
  <c r="E120" i="10"/>
  <c r="I120" i="10"/>
  <c r="BB121" i="7"/>
  <c r="BB126" i="7"/>
  <c r="O119" i="10"/>
  <c r="AX119" i="10"/>
  <c r="N119" i="10"/>
  <c r="AW124" i="8"/>
  <c r="AY124" i="8"/>
  <c r="AU125" i="8"/>
  <c r="AV124" i="8"/>
  <c r="AX124" i="8"/>
  <c r="AZ124" i="8"/>
  <c r="AY127" i="7"/>
  <c r="BA127" i="7"/>
  <c r="AV128" i="7"/>
  <c r="AW127" i="7"/>
  <c r="AX127" i="7"/>
  <c r="AZ127" i="7"/>
  <c r="BJ126" i="7"/>
  <c r="BI126" i="7"/>
  <c r="BG126" i="7"/>
  <c r="BK126" i="7"/>
  <c r="BF127" i="7"/>
  <c r="BH126" i="7"/>
  <c r="C122" i="10"/>
  <c r="J121" i="10"/>
  <c r="K121" i="10"/>
  <c r="D121" i="10"/>
  <c r="M120" i="10"/>
  <c r="P120" i="10"/>
  <c r="L120" i="10"/>
  <c r="N129" i="7"/>
  <c r="P129" i="7"/>
  <c r="BH122" i="7"/>
  <c r="M130" i="7"/>
  <c r="O129" i="7"/>
  <c r="AX122" i="7"/>
  <c r="BI125" i="8"/>
  <c r="BF125" i="8"/>
  <c r="BH125" i="8"/>
  <c r="BG125" i="8"/>
  <c r="BE126" i="8"/>
  <c r="BJ125" i="8"/>
  <c r="BK125" i="8" s="1"/>
  <c r="K524" i="5" s="1"/>
  <c r="G132" i="7"/>
  <c r="BG125" i="7"/>
  <c r="F132" i="7"/>
  <c r="AW125" i="7"/>
  <c r="E132" i="7"/>
  <c r="BB127" i="7"/>
  <c r="AX128" i="7"/>
  <c r="AZ128" i="7"/>
  <c r="BA128" i="7"/>
  <c r="AV129" i="7"/>
  <c r="AW128" i="7"/>
  <c r="AY128" i="7"/>
  <c r="C123" i="10"/>
  <c r="J122" i="10"/>
  <c r="K122" i="10"/>
  <c r="D122" i="10"/>
  <c r="E121" i="10"/>
  <c r="F121" i="10"/>
  <c r="I121" i="10"/>
  <c r="L121" i="10"/>
  <c r="M121" i="10"/>
  <c r="P121" i="10"/>
  <c r="O120" i="10"/>
  <c r="AX120" i="10"/>
  <c r="N120" i="10"/>
  <c r="G120" i="10"/>
  <c r="H120" i="10"/>
  <c r="AW120" i="10"/>
  <c r="AG129" i="7"/>
  <c r="AZ122" i="7"/>
  <c r="AF129" i="7"/>
  <c r="AH129" i="7"/>
  <c r="BJ122" i="7"/>
  <c r="AE130" i="7"/>
  <c r="BA124" i="8"/>
  <c r="J523" i="5" s="1"/>
  <c r="BI127" i="7"/>
  <c r="BF128" i="7"/>
  <c r="BH127" i="7"/>
  <c r="BJ127" i="7"/>
  <c r="BG127" i="7"/>
  <c r="BK127" i="7"/>
  <c r="M131" i="7"/>
  <c r="O130" i="7"/>
  <c r="AX123" i="7"/>
  <c r="N130" i="7"/>
  <c r="P130" i="7"/>
  <c r="BH123" i="7"/>
  <c r="BL126" i="7"/>
  <c r="AY125" i="8"/>
  <c r="AU126" i="8"/>
  <c r="AV125" i="8"/>
  <c r="AW125" i="8"/>
  <c r="AX125" i="8"/>
  <c r="AZ125" i="8"/>
  <c r="V130" i="7"/>
  <c r="X129" i="7"/>
  <c r="AY122" i="7"/>
  <c r="BB122" i="7"/>
  <c r="W129" i="7"/>
  <c r="Y129" i="7"/>
  <c r="BI122" i="7"/>
  <c r="BL122" i="7"/>
  <c r="I122" i="10"/>
  <c r="E122" i="10"/>
  <c r="F122" i="10"/>
  <c r="H121" i="10"/>
  <c r="AW121" i="10"/>
  <c r="G121" i="10"/>
  <c r="W130" i="7"/>
  <c r="X130" i="7"/>
  <c r="AY123" i="7"/>
  <c r="BB123" i="7"/>
  <c r="V131" i="7"/>
  <c r="Y130" i="7"/>
  <c r="BI123" i="7"/>
  <c r="BL123" i="7"/>
  <c r="BJ126" i="8"/>
  <c r="BK126" i="8" s="1"/>
  <c r="L524" i="5" s="1"/>
  <c r="BH126" i="8"/>
  <c r="BF126" i="8"/>
  <c r="BG126" i="8"/>
  <c r="BI126" i="8"/>
  <c r="BE127" i="8"/>
  <c r="P131" i="7"/>
  <c r="BH124" i="7"/>
  <c r="M132" i="7"/>
  <c r="O131" i="7"/>
  <c r="AX124" i="7"/>
  <c r="N131" i="7"/>
  <c r="L122" i="10"/>
  <c r="M122" i="10"/>
  <c r="P122" i="10"/>
  <c r="BB128" i="7"/>
  <c r="BA125" i="8"/>
  <c r="BJ128" i="7"/>
  <c r="BI128" i="7"/>
  <c r="BG128" i="7"/>
  <c r="BK128" i="7"/>
  <c r="BF129" i="7"/>
  <c r="BH128" i="7"/>
  <c r="AY129" i="7"/>
  <c r="BA129" i="7"/>
  <c r="AV130" i="7"/>
  <c r="AW129" i="7"/>
  <c r="AX129" i="7"/>
  <c r="AZ129" i="7"/>
  <c r="BL127" i="7"/>
  <c r="C124" i="10"/>
  <c r="J123" i="10"/>
  <c r="K123" i="10"/>
  <c r="D123" i="10"/>
  <c r="O121" i="10"/>
  <c r="AX121" i="10"/>
  <c r="N121" i="10"/>
  <c r="AF130" i="7"/>
  <c r="AH130" i="7"/>
  <c r="BJ123" i="7"/>
  <c r="AE131" i="7"/>
  <c r="AG130" i="7"/>
  <c r="AZ123" i="7"/>
  <c r="AW126" i="8"/>
  <c r="AY126" i="8"/>
  <c r="AU127" i="8"/>
  <c r="AV126" i="8"/>
  <c r="AX126" i="8"/>
  <c r="AZ126" i="8"/>
  <c r="F123" i="10"/>
  <c r="I123" i="10"/>
  <c r="E123" i="10"/>
  <c r="BI129" i="7"/>
  <c r="BH129" i="7"/>
  <c r="BJ129" i="7"/>
  <c r="BG129" i="7"/>
  <c r="BL129" i="7"/>
  <c r="BK129" i="7"/>
  <c r="BF130" i="7"/>
  <c r="P132" i="7"/>
  <c r="BH125" i="7"/>
  <c r="O132" i="7"/>
  <c r="AX125" i="7"/>
  <c r="N132" i="7"/>
  <c r="AY127" i="8"/>
  <c r="AU128" i="8"/>
  <c r="AV127" i="8"/>
  <c r="AW127" i="8"/>
  <c r="AX127" i="8"/>
  <c r="AZ127" i="8"/>
  <c r="BA127" i="8" s="1"/>
  <c r="M523" i="5" s="1"/>
  <c r="C125" i="10"/>
  <c r="J124" i="10"/>
  <c r="K124" i="10"/>
  <c r="D124" i="10"/>
  <c r="BL128" i="7"/>
  <c r="BI127" i="8"/>
  <c r="BF127" i="8"/>
  <c r="BH127" i="8"/>
  <c r="BG127" i="8"/>
  <c r="BE128" i="8"/>
  <c r="BJ127" i="8"/>
  <c r="BK127" i="8" s="1"/>
  <c r="M524" i="5" s="1"/>
  <c r="M525" i="5" s="1"/>
  <c r="M534" i="5" s="1"/>
  <c r="M277" i="6" s="1"/>
  <c r="BA126" i="8"/>
  <c r="L523" i="5" s="1"/>
  <c r="L123" i="10"/>
  <c r="M123" i="10"/>
  <c r="P123" i="10"/>
  <c r="G122" i="10"/>
  <c r="H122" i="10"/>
  <c r="AW122" i="10"/>
  <c r="O122" i="10"/>
  <c r="AX122" i="10"/>
  <c r="N122" i="10"/>
  <c r="W131" i="7"/>
  <c r="V132" i="7"/>
  <c r="X131" i="7"/>
  <c r="AY124" i="7"/>
  <c r="BB124" i="7"/>
  <c r="Y131" i="7"/>
  <c r="BI124" i="7"/>
  <c r="BL124" i="7"/>
  <c r="AF131" i="7"/>
  <c r="AG131" i="7"/>
  <c r="AZ124" i="7"/>
  <c r="AH131" i="7"/>
  <c r="BJ124" i="7"/>
  <c r="AE132" i="7"/>
  <c r="AX130" i="7"/>
  <c r="AZ130" i="7"/>
  <c r="AW130" i="7"/>
  <c r="AY130" i="7"/>
  <c r="BA130" i="7"/>
  <c r="AV131" i="7"/>
  <c r="BB129" i="7"/>
  <c r="L124" i="10"/>
  <c r="M124" i="10"/>
  <c r="P124" i="10"/>
  <c r="BJ130" i="7"/>
  <c r="BI130" i="7"/>
  <c r="BF131" i="7"/>
  <c r="BH130" i="7"/>
  <c r="BG130" i="7"/>
  <c r="BL130" i="7"/>
  <c r="BK130" i="7"/>
  <c r="N123" i="10"/>
  <c r="O123" i="10"/>
  <c r="AX123" i="10"/>
  <c r="C126" i="10"/>
  <c r="J125" i="10"/>
  <c r="K125" i="10"/>
  <c r="D125" i="10"/>
  <c r="AY131" i="7"/>
  <c r="BA131" i="7"/>
  <c r="AV132" i="7"/>
  <c r="AW131" i="7"/>
  <c r="AX131" i="7"/>
  <c r="AZ131" i="7"/>
  <c r="AF132" i="7"/>
  <c r="AH132" i="7"/>
  <c r="BJ125" i="7"/>
  <c r="AG132" i="7"/>
  <c r="AZ125" i="7"/>
  <c r="E124" i="10"/>
  <c r="I124" i="10"/>
  <c r="F124" i="10"/>
  <c r="W132" i="7"/>
  <c r="Y132" i="7"/>
  <c r="BI125" i="7"/>
  <c r="BL125" i="7"/>
  <c r="X132" i="7"/>
  <c r="AY125" i="7"/>
  <c r="BB125" i="7"/>
  <c r="AW128" i="8"/>
  <c r="AY128" i="8"/>
  <c r="AX128" i="8"/>
  <c r="AZ128" i="8"/>
  <c r="AU129" i="8"/>
  <c r="AV128" i="8"/>
  <c r="BJ128" i="8"/>
  <c r="BH128" i="8"/>
  <c r="BF128" i="8"/>
  <c r="BK128" i="8"/>
  <c r="N524" i="5" s="1"/>
  <c r="BG128" i="8"/>
  <c r="BI128" i="8"/>
  <c r="BE129" i="8"/>
  <c r="BB130" i="7"/>
  <c r="G123" i="10"/>
  <c r="H123" i="10"/>
  <c r="AW123" i="10"/>
  <c r="C127" i="10"/>
  <c r="J126" i="10"/>
  <c r="K126" i="10"/>
  <c r="D126" i="10"/>
  <c r="AY129" i="8"/>
  <c r="AU130" i="8"/>
  <c r="AV129" i="8"/>
  <c r="AW129" i="8"/>
  <c r="AX129" i="8"/>
  <c r="AZ129" i="8"/>
  <c r="BI129" i="8"/>
  <c r="BJ129" i="8"/>
  <c r="BK129" i="8" s="1"/>
  <c r="O524" i="5" s="1"/>
  <c r="BF129" i="8"/>
  <c r="BH129" i="8"/>
  <c r="BG129" i="8"/>
  <c r="BE130" i="8"/>
  <c r="AX132" i="7"/>
  <c r="AZ132" i="7"/>
  <c r="AW132" i="7"/>
  <c r="BB132" i="7"/>
  <c r="AY132" i="7"/>
  <c r="BA132" i="7"/>
  <c r="BI131" i="7"/>
  <c r="BH131" i="7"/>
  <c r="BJ131" i="7"/>
  <c r="BG131" i="7"/>
  <c r="BK131" i="7"/>
  <c r="BF132" i="7"/>
  <c r="BB131" i="7"/>
  <c r="G124" i="10"/>
  <c r="H124" i="10"/>
  <c r="AW124" i="10"/>
  <c r="E125" i="10"/>
  <c r="F125" i="10"/>
  <c r="I125" i="10"/>
  <c r="O124" i="10"/>
  <c r="AX124" i="10"/>
  <c r="N124" i="10"/>
  <c r="BA128" i="8"/>
  <c r="N523" i="5" s="1"/>
  <c r="N525" i="5" s="1"/>
  <c r="L125" i="10"/>
  <c r="M125" i="10"/>
  <c r="P125" i="10"/>
  <c r="BA129" i="8"/>
  <c r="O523" i="5" s="1"/>
  <c r="O525" i="5" s="1"/>
  <c r="O527" i="5" s="1"/>
  <c r="AV130" i="8"/>
  <c r="AX130" i="8"/>
  <c r="AZ130" i="8"/>
  <c r="BA130" i="8" s="1"/>
  <c r="P523" i="5" s="1"/>
  <c r="AW130" i="8"/>
  <c r="AY130" i="8"/>
  <c r="H125" i="10"/>
  <c r="AW125" i="10"/>
  <c r="G125" i="10"/>
  <c r="BL131" i="7"/>
  <c r="BI130" i="8"/>
  <c r="BF130" i="8"/>
  <c r="BH130" i="8"/>
  <c r="BJ130" i="8"/>
  <c r="BG130" i="8"/>
  <c r="E126" i="10"/>
  <c r="I126" i="10"/>
  <c r="F126" i="10"/>
  <c r="F209" i="5"/>
  <c r="E209" i="5"/>
  <c r="G157" i="5"/>
  <c r="H103" i="5"/>
  <c r="E365" i="5"/>
  <c r="F103" i="5"/>
  <c r="E261" i="5"/>
  <c r="I157" i="5"/>
  <c r="E313" i="5"/>
  <c r="F157" i="5"/>
  <c r="E103" i="5"/>
  <c r="J103" i="5"/>
  <c r="I103" i="5"/>
  <c r="G103" i="5"/>
  <c r="E157" i="5"/>
  <c r="G261" i="5"/>
  <c r="J157" i="5"/>
  <c r="H209" i="5"/>
  <c r="F261" i="5"/>
  <c r="F313" i="5"/>
  <c r="H157" i="5"/>
  <c r="I261" i="5"/>
  <c r="G209" i="5"/>
  <c r="I209" i="5"/>
  <c r="F365" i="5"/>
  <c r="L103" i="5"/>
  <c r="N157" i="5"/>
  <c r="G313" i="5"/>
  <c r="E521" i="5"/>
  <c r="K103" i="5"/>
  <c r="E417" i="5"/>
  <c r="F417" i="5"/>
  <c r="I313" i="5"/>
  <c r="H261" i="5"/>
  <c r="J209" i="5"/>
  <c r="G417" i="5"/>
  <c r="K157" i="5"/>
  <c r="F469" i="5"/>
  <c r="K209" i="5"/>
  <c r="M103" i="5"/>
  <c r="E469" i="5"/>
  <c r="J261" i="5"/>
  <c r="N313" i="5"/>
  <c r="H365" i="5"/>
  <c r="K261" i="5"/>
  <c r="H313" i="5"/>
  <c r="I365" i="5"/>
  <c r="N261" i="5"/>
  <c r="L157" i="5"/>
  <c r="K313" i="5"/>
  <c r="L209" i="5"/>
  <c r="O103" i="5"/>
  <c r="G365" i="5"/>
  <c r="F521" i="5"/>
  <c r="P103" i="5"/>
  <c r="N103" i="5"/>
  <c r="L261" i="5"/>
  <c r="I469" i="5"/>
  <c r="H417" i="5"/>
  <c r="I417" i="5"/>
  <c r="M157" i="5"/>
  <c r="G521" i="5"/>
  <c r="J417" i="5"/>
  <c r="G469" i="5"/>
  <c r="J313" i="5"/>
  <c r="H469" i="5"/>
  <c r="J365" i="5"/>
  <c r="M261" i="5"/>
  <c r="M209" i="5"/>
  <c r="I521" i="5"/>
  <c r="O209" i="5"/>
  <c r="L365" i="5"/>
  <c r="N209" i="5"/>
  <c r="K365" i="5"/>
  <c r="M365" i="5"/>
  <c r="L313" i="5"/>
  <c r="M313" i="5"/>
  <c r="P157" i="5"/>
  <c r="O157" i="5"/>
  <c r="K417" i="5"/>
  <c r="K521" i="5"/>
  <c r="O261" i="5"/>
  <c r="J469" i="5"/>
  <c r="P209" i="5"/>
  <c r="H521" i="5"/>
  <c r="M417" i="5"/>
  <c r="M469" i="5"/>
  <c r="L417" i="5"/>
  <c r="N365" i="5"/>
  <c r="K469" i="5"/>
  <c r="O365" i="5"/>
  <c r="N417" i="5"/>
  <c r="P313" i="5"/>
  <c r="J521" i="5"/>
  <c r="L521" i="5"/>
  <c r="P261" i="5"/>
  <c r="O313" i="5"/>
  <c r="L469" i="5"/>
  <c r="O417" i="5"/>
  <c r="P469" i="5"/>
  <c r="M521" i="5"/>
  <c r="N469" i="5"/>
  <c r="P365" i="5"/>
  <c r="O469" i="5"/>
  <c r="N521" i="5"/>
  <c r="P417" i="5"/>
  <c r="O521" i="5"/>
  <c r="P521" i="5"/>
  <c r="BI132" i="7"/>
  <c r="BG132" i="7"/>
  <c r="BK132" i="7"/>
  <c r="BH132" i="7"/>
  <c r="BJ132" i="7"/>
  <c r="L126" i="10"/>
  <c r="M126" i="10"/>
  <c r="P126" i="10"/>
  <c r="O125" i="10"/>
  <c r="AX125" i="10"/>
  <c r="N125" i="10"/>
  <c r="C128" i="10"/>
  <c r="J127" i="10"/>
  <c r="K127" i="10"/>
  <c r="D127" i="10"/>
  <c r="D469" i="5"/>
  <c r="L578" i="5"/>
  <c r="D521" i="5"/>
  <c r="M578" i="5"/>
  <c r="D365" i="5"/>
  <c r="J578" i="5"/>
  <c r="O126" i="10"/>
  <c r="AX126" i="10"/>
  <c r="N126" i="10"/>
  <c r="D157" i="5"/>
  <c r="F578" i="5"/>
  <c r="D209" i="5"/>
  <c r="G578" i="5"/>
  <c r="D417" i="5"/>
  <c r="K578" i="5"/>
  <c r="F127" i="10"/>
  <c r="I127" i="10"/>
  <c r="E127" i="10"/>
  <c r="L127" i="10"/>
  <c r="M127" i="10"/>
  <c r="P127" i="10"/>
  <c r="G126" i="10"/>
  <c r="H126" i="10"/>
  <c r="AW126" i="10"/>
  <c r="BK130" i="8"/>
  <c r="D103" i="5"/>
  <c r="E578" i="5"/>
  <c r="D261" i="5"/>
  <c r="H578" i="5"/>
  <c r="BL132" i="7"/>
  <c r="D313" i="5"/>
  <c r="I578" i="5"/>
  <c r="J128" i="10"/>
  <c r="K128" i="10"/>
  <c r="C129" i="10"/>
  <c r="D128" i="10"/>
  <c r="L42" i="4"/>
  <c r="G42" i="4"/>
  <c r="N42" i="4"/>
  <c r="H42" i="4"/>
  <c r="O127" i="10"/>
  <c r="AX127" i="10"/>
  <c r="N127" i="10"/>
  <c r="M42" i="4"/>
  <c r="G45" i="5"/>
  <c r="I104" i="5"/>
  <c r="G104" i="5"/>
  <c r="H104" i="5"/>
  <c r="E210" i="5"/>
  <c r="F158" i="5"/>
  <c r="E104" i="5"/>
  <c r="E158" i="5"/>
  <c r="F366" i="5"/>
  <c r="G158" i="5"/>
  <c r="H210" i="5"/>
  <c r="F314" i="5"/>
  <c r="E418" i="5"/>
  <c r="H158" i="5"/>
  <c r="I158" i="5"/>
  <c r="F104" i="5"/>
  <c r="J104" i="5"/>
  <c r="L104" i="5"/>
  <c r="F262" i="5"/>
  <c r="F210" i="5"/>
  <c r="E314" i="5"/>
  <c r="E262" i="5"/>
  <c r="G210" i="5"/>
  <c r="G314" i="5"/>
  <c r="G317" i="5"/>
  <c r="G319" i="5" s="1"/>
  <c r="G159" i="6" s="1"/>
  <c r="G262" i="5"/>
  <c r="E366" i="5"/>
  <c r="K104" i="5"/>
  <c r="J158" i="5"/>
  <c r="L314" i="5"/>
  <c r="N104" i="5"/>
  <c r="F418" i="5"/>
  <c r="H314" i="5"/>
  <c r="L158" i="5"/>
  <c r="I210" i="5"/>
  <c r="G418" i="5"/>
  <c r="E470" i="5"/>
  <c r="I314" i="5"/>
  <c r="K210" i="5"/>
  <c r="I262" i="5"/>
  <c r="H366" i="5"/>
  <c r="H262" i="5"/>
  <c r="E522" i="5"/>
  <c r="G366" i="5"/>
  <c r="J262" i="5"/>
  <c r="K158" i="5"/>
  <c r="J210" i="5"/>
  <c r="J314" i="5"/>
  <c r="F470" i="5"/>
  <c r="M104" i="5"/>
  <c r="M158" i="5"/>
  <c r="N158" i="5"/>
  <c r="G470" i="5"/>
  <c r="K314" i="5"/>
  <c r="K262" i="5"/>
  <c r="I366" i="5"/>
  <c r="F522" i="5"/>
  <c r="K418" i="5"/>
  <c r="I470" i="5"/>
  <c r="J366" i="5"/>
  <c r="L210" i="5"/>
  <c r="H418" i="5"/>
  <c r="J418" i="5"/>
  <c r="H470" i="5"/>
  <c r="I418" i="5"/>
  <c r="O104" i="5"/>
  <c r="P104" i="5"/>
  <c r="M210" i="5"/>
  <c r="L262" i="5"/>
  <c r="K366" i="5"/>
  <c r="O210" i="5"/>
  <c r="M262" i="5"/>
  <c r="J470" i="5"/>
  <c r="G522" i="5"/>
  <c r="L366" i="5"/>
  <c r="P158" i="5"/>
  <c r="J522" i="5"/>
  <c r="K470" i="5"/>
  <c r="P210" i="5"/>
  <c r="H522" i="5"/>
  <c r="O158" i="5"/>
  <c r="O262" i="5"/>
  <c r="N418" i="5"/>
  <c r="M314" i="5"/>
  <c r="N210" i="5"/>
  <c r="N262" i="5"/>
  <c r="I522" i="5"/>
  <c r="N314" i="5"/>
  <c r="L522" i="5"/>
  <c r="M418" i="5"/>
  <c r="M366" i="5"/>
  <c r="N366" i="5"/>
  <c r="L418" i="5"/>
  <c r="P262" i="5"/>
  <c r="O314" i="5"/>
  <c r="L470" i="5"/>
  <c r="M470" i="5"/>
  <c r="O366" i="5"/>
  <c r="K522" i="5"/>
  <c r="O522" i="5"/>
  <c r="N470" i="5"/>
  <c r="P314" i="5"/>
  <c r="P366" i="5"/>
  <c r="O418" i="5"/>
  <c r="M522" i="5"/>
  <c r="O470" i="5"/>
  <c r="P470" i="5"/>
  <c r="P522" i="5"/>
  <c r="P418" i="5"/>
  <c r="N522" i="5"/>
  <c r="E159" i="5"/>
  <c r="E263" i="5"/>
  <c r="F211" i="5"/>
  <c r="G159" i="5"/>
  <c r="G161" i="5" s="1"/>
  <c r="E211" i="5"/>
  <c r="F159" i="5"/>
  <c r="G211" i="5"/>
  <c r="F367" i="5"/>
  <c r="F369" i="5" s="1"/>
  <c r="G263" i="5"/>
  <c r="I159" i="5"/>
  <c r="H159" i="5"/>
  <c r="E419" i="5"/>
  <c r="G471" i="5"/>
  <c r="E471" i="5"/>
  <c r="E523" i="5"/>
  <c r="K159" i="5"/>
  <c r="J211" i="5"/>
  <c r="J315" i="5"/>
  <c r="J317" i="5" s="1"/>
  <c r="J319" i="5" s="1"/>
  <c r="J263" i="5"/>
  <c r="L263" i="5"/>
  <c r="G367" i="5"/>
  <c r="G419" i="5"/>
  <c r="I315" i="5"/>
  <c r="I317" i="5" s="1"/>
  <c r="I319" i="5" s="1"/>
  <c r="F471" i="5"/>
  <c r="F473" i="5" s="1"/>
  <c r="F482" i="5" s="1"/>
  <c r="F251" i="6" s="1"/>
  <c r="K263" i="5"/>
  <c r="H471" i="5"/>
  <c r="J367" i="5"/>
  <c r="J369" i="5" s="1"/>
  <c r="J419" i="5"/>
  <c r="M159" i="5"/>
  <c r="I419" i="5"/>
  <c r="F523" i="5"/>
  <c r="L315" i="5"/>
  <c r="M211" i="5"/>
  <c r="M367" i="5"/>
  <c r="M369" i="5" s="1"/>
  <c r="N367" i="5"/>
  <c r="M419" i="5"/>
  <c r="K419" i="5"/>
  <c r="P315" i="5"/>
  <c r="K523" i="5"/>
  <c r="K525" i="5" s="1"/>
  <c r="O263" i="5"/>
  <c r="O265" i="5" s="1"/>
  <c r="O267" i="5" s="1"/>
  <c r="O133" i="6" s="1"/>
  <c r="N419" i="5"/>
  <c r="N421" i="5" s="1"/>
  <c r="O367" i="5"/>
  <c r="O369" i="5" s="1"/>
  <c r="P471" i="5"/>
  <c r="O471" i="5"/>
  <c r="F160" i="5"/>
  <c r="G160" i="5"/>
  <c r="E212" i="5"/>
  <c r="F264" i="5"/>
  <c r="H212" i="5"/>
  <c r="E160" i="5"/>
  <c r="L106" i="5"/>
  <c r="E316" i="5"/>
  <c r="E420" i="5"/>
  <c r="G264" i="5"/>
  <c r="F316" i="5"/>
  <c r="K106" i="5"/>
  <c r="E368" i="5"/>
  <c r="E524" i="5"/>
  <c r="E525" i="5" s="1"/>
  <c r="H264" i="5"/>
  <c r="G368" i="5"/>
  <c r="G316" i="5"/>
  <c r="F368" i="5"/>
  <c r="K160" i="5"/>
  <c r="I264" i="5"/>
  <c r="J160" i="5"/>
  <c r="F472" i="5"/>
  <c r="K212" i="5"/>
  <c r="G472" i="5"/>
  <c r="I472" i="5"/>
  <c r="H316" i="5"/>
  <c r="G524" i="5"/>
  <c r="J212" i="5"/>
  <c r="L264" i="5"/>
  <c r="L265" i="5" s="1"/>
  <c r="O106" i="5"/>
  <c r="I420" i="5"/>
  <c r="H524" i="5"/>
  <c r="J368" i="5"/>
  <c r="J316" i="5"/>
  <c r="N212" i="5"/>
  <c r="N316" i="5"/>
  <c r="M316" i="5"/>
  <c r="M264" i="5"/>
  <c r="N264" i="5"/>
  <c r="P264" i="5"/>
  <c r="L420" i="5"/>
  <c r="P212" i="5"/>
  <c r="O264" i="5"/>
  <c r="P368" i="5"/>
  <c r="M472" i="5"/>
  <c r="O472" i="5"/>
  <c r="O368" i="5"/>
  <c r="N472" i="5"/>
  <c r="P524" i="5"/>
  <c r="E128" i="10"/>
  <c r="I128" i="10"/>
  <c r="F128" i="10"/>
  <c r="F42" i="4"/>
  <c r="D44" i="3"/>
  <c r="D42" i="4"/>
  <c r="I42" i="4"/>
  <c r="C130" i="10"/>
  <c r="J129" i="10"/>
  <c r="K129" i="10"/>
  <c r="D129" i="10"/>
  <c r="J42" i="4"/>
  <c r="L128" i="10"/>
  <c r="M128" i="10"/>
  <c r="P128" i="10"/>
  <c r="K42" i="4"/>
  <c r="H127" i="10"/>
  <c r="AW127" i="10"/>
  <c r="G127" i="10"/>
  <c r="C131" i="10"/>
  <c r="J130" i="10"/>
  <c r="K130" i="10"/>
  <c r="D130" i="10"/>
  <c r="P473" i="5"/>
  <c r="J213" i="5"/>
  <c r="D262" i="5"/>
  <c r="H579" i="5"/>
  <c r="O473" i="5"/>
  <c r="K161" i="5"/>
  <c r="D314" i="5"/>
  <c r="I579" i="5"/>
  <c r="F213" i="5"/>
  <c r="D158" i="5"/>
  <c r="F579" i="5"/>
  <c r="E161" i="5"/>
  <c r="G369" i="5"/>
  <c r="D104" i="5"/>
  <c r="E579" i="5"/>
  <c r="P369" i="5"/>
  <c r="P371" i="5" s="1"/>
  <c r="D522" i="5"/>
  <c r="M579" i="5"/>
  <c r="N108" i="5"/>
  <c r="F161" i="5"/>
  <c r="O128" i="10"/>
  <c r="AX128" i="10"/>
  <c r="N128" i="10"/>
  <c r="F525" i="5"/>
  <c r="K317" i="5"/>
  <c r="K319" i="5" s="1"/>
  <c r="K159" i="6" s="1"/>
  <c r="D210" i="5"/>
  <c r="G579" i="5"/>
  <c r="E213" i="5"/>
  <c r="G473" i="5"/>
  <c r="M129" i="10"/>
  <c r="P129" i="10"/>
  <c r="L129" i="10"/>
  <c r="G128" i="10"/>
  <c r="H128" i="10"/>
  <c r="AW128" i="10"/>
  <c r="N317" i="5"/>
  <c r="N319" i="5" s="1"/>
  <c r="D470" i="5"/>
  <c r="L579" i="5"/>
  <c r="D159" i="5"/>
  <c r="F580" i="5" s="1"/>
  <c r="D366" i="5"/>
  <c r="J579" i="5"/>
  <c r="F129" i="10"/>
  <c r="I129" i="10"/>
  <c r="E129" i="10"/>
  <c r="G265" i="5"/>
  <c r="D418" i="5"/>
  <c r="K579" i="5"/>
  <c r="D45" i="5"/>
  <c r="D579" i="5"/>
  <c r="G129" i="10"/>
  <c r="H129" i="10"/>
  <c r="AW129" i="10"/>
  <c r="O129" i="10"/>
  <c r="AX129" i="10"/>
  <c r="N129" i="10"/>
  <c r="I130" i="10"/>
  <c r="F130" i="10"/>
  <c r="E130" i="10"/>
  <c r="M130" i="10"/>
  <c r="P130" i="10"/>
  <c r="L130" i="10"/>
  <c r="C132" i="10"/>
  <c r="J131" i="10"/>
  <c r="K131" i="10"/>
  <c r="D131" i="10"/>
  <c r="P131" i="10"/>
  <c r="L131" i="10"/>
  <c r="M131" i="10"/>
  <c r="O130" i="10"/>
  <c r="AX130" i="10"/>
  <c r="N130" i="10"/>
  <c r="G130" i="10"/>
  <c r="H130" i="10"/>
  <c r="AW130" i="10"/>
  <c r="E131" i="10"/>
  <c r="F131" i="10"/>
  <c r="I131" i="10"/>
  <c r="J132" i="10"/>
  <c r="K132" i="10"/>
  <c r="C133" i="10"/>
  <c r="D132" i="10"/>
  <c r="J133" i="10"/>
  <c r="K133" i="10"/>
  <c r="D133" i="10"/>
  <c r="C134" i="10"/>
  <c r="O131" i="10"/>
  <c r="AX131" i="10"/>
  <c r="N131" i="10"/>
  <c r="M132" i="10"/>
  <c r="P132" i="10"/>
  <c r="L132" i="10"/>
  <c r="H131" i="10"/>
  <c r="AW131" i="10"/>
  <c r="G131" i="10"/>
  <c r="I132" i="10"/>
  <c r="F132" i="10"/>
  <c r="E132" i="10"/>
  <c r="G132" i="10"/>
  <c r="H132" i="10"/>
  <c r="AW132" i="10"/>
  <c r="O132" i="10"/>
  <c r="AX132" i="10"/>
  <c r="N132" i="10"/>
  <c r="F133" i="10"/>
  <c r="I133" i="10"/>
  <c r="E133" i="10"/>
  <c r="C135" i="10"/>
  <c r="J134" i="10"/>
  <c r="K134" i="10"/>
  <c r="D134" i="10"/>
  <c r="M133" i="10"/>
  <c r="P133" i="10"/>
  <c r="L133" i="10"/>
  <c r="I134" i="10"/>
  <c r="F134" i="10"/>
  <c r="E134" i="10"/>
  <c r="H133" i="10"/>
  <c r="AW133" i="10"/>
  <c r="G133" i="10"/>
  <c r="C136" i="10"/>
  <c r="J135" i="10"/>
  <c r="K135" i="10"/>
  <c r="D135" i="10"/>
  <c r="O133" i="10"/>
  <c r="AX133" i="10"/>
  <c r="N133" i="10"/>
  <c r="M134" i="10"/>
  <c r="P134" i="10"/>
  <c r="L134" i="10"/>
  <c r="L135" i="10"/>
  <c r="M135" i="10"/>
  <c r="P135" i="10"/>
  <c r="J136" i="10"/>
  <c r="K136" i="10"/>
  <c r="C137" i="10"/>
  <c r="D136" i="10"/>
  <c r="H134" i="10"/>
  <c r="AW134" i="10"/>
  <c r="G134" i="10"/>
  <c r="O134" i="10"/>
  <c r="AX134" i="10"/>
  <c r="N134" i="10"/>
  <c r="E135" i="10"/>
  <c r="I135" i="10"/>
  <c r="F135" i="10"/>
  <c r="L136" i="10"/>
  <c r="M136" i="10"/>
  <c r="P136" i="10"/>
  <c r="E136" i="10"/>
  <c r="I136" i="10"/>
  <c r="F136" i="10"/>
  <c r="N135" i="10"/>
  <c r="O135" i="10"/>
  <c r="AX135" i="10"/>
  <c r="C138" i="10"/>
  <c r="J137" i="10"/>
  <c r="K137" i="10"/>
  <c r="D137" i="10"/>
  <c r="H135" i="10"/>
  <c r="AW135" i="10"/>
  <c r="G135" i="10"/>
  <c r="G136" i="10"/>
  <c r="H136" i="10"/>
  <c r="AW136" i="10"/>
  <c r="O136" i="10"/>
  <c r="AX136" i="10"/>
  <c r="N136" i="10"/>
  <c r="E137" i="10"/>
  <c r="F137" i="10"/>
  <c r="I137" i="10"/>
  <c r="M137" i="10"/>
  <c r="P137" i="10"/>
  <c r="L137" i="10"/>
  <c r="D138" i="10"/>
  <c r="C139" i="10"/>
  <c r="J138" i="10"/>
  <c r="K138" i="10"/>
  <c r="I138" i="10"/>
  <c r="F138" i="10"/>
  <c r="E138" i="10"/>
  <c r="O137" i="10"/>
  <c r="AX137" i="10"/>
  <c r="N137" i="10"/>
  <c r="J139" i="10"/>
  <c r="K139" i="10"/>
  <c r="C140" i="10"/>
  <c r="D139" i="10"/>
  <c r="H137" i="10"/>
  <c r="AW137" i="10"/>
  <c r="G137" i="10"/>
  <c r="M138" i="10"/>
  <c r="P138" i="10"/>
  <c r="L138" i="10"/>
  <c r="O138" i="10"/>
  <c r="AX138" i="10"/>
  <c r="N138" i="10"/>
  <c r="J140" i="10"/>
  <c r="K140" i="10"/>
  <c r="C141" i="10"/>
  <c r="D140" i="10"/>
  <c r="G138" i="10"/>
  <c r="H138" i="10"/>
  <c r="AW138" i="10"/>
  <c r="E139" i="10"/>
  <c r="F139" i="10"/>
  <c r="I139" i="10"/>
  <c r="L139" i="10"/>
  <c r="M139" i="10"/>
  <c r="P139" i="10"/>
  <c r="L140" i="10"/>
  <c r="M140" i="10"/>
  <c r="P140" i="10"/>
  <c r="C142" i="10"/>
  <c r="J141" i="10"/>
  <c r="K141" i="10"/>
  <c r="D141" i="10"/>
  <c r="N139" i="10"/>
  <c r="O139" i="10"/>
  <c r="AX139" i="10"/>
  <c r="G139" i="10"/>
  <c r="H139" i="10"/>
  <c r="AW139" i="10"/>
  <c r="E140" i="10"/>
  <c r="I140" i="10"/>
  <c r="F140" i="10"/>
  <c r="J142" i="10"/>
  <c r="K142" i="10"/>
  <c r="C143" i="10"/>
  <c r="D142" i="10"/>
  <c r="E141" i="10"/>
  <c r="F141" i="10"/>
  <c r="I141" i="10"/>
  <c r="O140" i="10"/>
  <c r="AX140" i="10"/>
  <c r="N140" i="10"/>
  <c r="M141" i="10"/>
  <c r="P141" i="10"/>
  <c r="L141" i="10"/>
  <c r="G140" i="10"/>
  <c r="H140" i="10"/>
  <c r="AW140" i="10"/>
  <c r="E142" i="10"/>
  <c r="I142" i="10"/>
  <c r="F142" i="10"/>
  <c r="C144" i="10"/>
  <c r="J143" i="10"/>
  <c r="K143" i="10"/>
  <c r="D143" i="10"/>
  <c r="N141" i="10"/>
  <c r="O141" i="10"/>
  <c r="AX141" i="10"/>
  <c r="H141" i="10"/>
  <c r="AW141" i="10"/>
  <c r="G141" i="10"/>
  <c r="L142" i="10"/>
  <c r="M142" i="10"/>
  <c r="P142" i="10"/>
  <c r="L143" i="10"/>
  <c r="M143" i="10"/>
  <c r="P143" i="10"/>
  <c r="F143" i="10"/>
  <c r="I143" i="10"/>
  <c r="E143" i="10"/>
  <c r="O142" i="10"/>
  <c r="AX142" i="10"/>
  <c r="N142" i="10"/>
  <c r="C145" i="10"/>
  <c r="J144" i="10"/>
  <c r="K144" i="10"/>
  <c r="D144" i="10"/>
  <c r="G142" i="10"/>
  <c r="H142" i="10"/>
  <c r="AW142" i="10"/>
  <c r="I144" i="10"/>
  <c r="F144" i="10"/>
  <c r="E144" i="10"/>
  <c r="J145" i="10"/>
  <c r="K145" i="10"/>
  <c r="D145" i="10"/>
  <c r="C146" i="10"/>
  <c r="H143" i="10"/>
  <c r="AW143" i="10"/>
  <c r="G143" i="10"/>
  <c r="O143" i="10"/>
  <c r="AX143" i="10"/>
  <c r="N143" i="10"/>
  <c r="M144" i="10"/>
  <c r="L144" i="10"/>
  <c r="P144" i="10"/>
  <c r="E145" i="10"/>
  <c r="F145" i="10"/>
  <c r="I145" i="10"/>
  <c r="J146" i="10"/>
  <c r="K146" i="10"/>
  <c r="C147" i="10"/>
  <c r="D146" i="10"/>
  <c r="G144" i="10"/>
  <c r="H144" i="10"/>
  <c r="AW144" i="10"/>
  <c r="O144" i="10"/>
  <c r="AX144" i="10"/>
  <c r="N144" i="10"/>
  <c r="M145" i="10"/>
  <c r="P145" i="10"/>
  <c r="L145" i="10"/>
  <c r="C148" i="10"/>
  <c r="J147" i="10"/>
  <c r="K147" i="10"/>
  <c r="D147" i="10"/>
  <c r="E146" i="10"/>
  <c r="I146" i="10"/>
  <c r="F146" i="10"/>
  <c r="H145" i="10"/>
  <c r="AW145" i="10"/>
  <c r="G145" i="10"/>
  <c r="N145" i="10"/>
  <c r="O145" i="10"/>
  <c r="AX145" i="10"/>
  <c r="L146" i="10"/>
  <c r="M146" i="10"/>
  <c r="P146" i="10"/>
  <c r="G146" i="10"/>
  <c r="H146" i="10"/>
  <c r="AW146" i="10"/>
  <c r="L147" i="10"/>
  <c r="M147" i="10"/>
  <c r="P147" i="10"/>
  <c r="O146" i="10"/>
  <c r="AX146" i="10"/>
  <c r="N146" i="10"/>
  <c r="F147" i="10"/>
  <c r="I147" i="10"/>
  <c r="E147" i="10"/>
  <c r="C149" i="10"/>
  <c r="J148" i="10"/>
  <c r="K148" i="10"/>
  <c r="D148" i="10"/>
  <c r="M148" i="10"/>
  <c r="P148" i="10"/>
  <c r="L148" i="10"/>
  <c r="C150" i="10"/>
  <c r="J149" i="10"/>
  <c r="K149" i="10"/>
  <c r="D149" i="10"/>
  <c r="G147" i="10"/>
  <c r="H147" i="10"/>
  <c r="AW147" i="10"/>
  <c r="O147" i="10"/>
  <c r="AX147" i="10"/>
  <c r="N147" i="10"/>
  <c r="I148" i="10"/>
  <c r="F148" i="10"/>
  <c r="E148" i="10"/>
  <c r="H148" i="10"/>
  <c r="AW148" i="10"/>
  <c r="G148" i="10"/>
  <c r="M149" i="10"/>
  <c r="P149" i="10"/>
  <c r="L149" i="10"/>
  <c r="F149" i="10"/>
  <c r="I149" i="10"/>
  <c r="E149" i="10"/>
  <c r="J150" i="10"/>
  <c r="K150" i="10"/>
  <c r="C151" i="10"/>
  <c r="D150" i="10"/>
  <c r="N148" i="10"/>
  <c r="O148" i="10"/>
  <c r="AX148" i="10"/>
  <c r="E150" i="10"/>
  <c r="I150" i="10"/>
  <c r="F150" i="10"/>
  <c r="J151" i="10"/>
  <c r="K151" i="10"/>
  <c r="C152" i="10"/>
  <c r="D151" i="10"/>
  <c r="N149" i="10"/>
  <c r="O149" i="10"/>
  <c r="AX149" i="10"/>
  <c r="H149" i="10"/>
  <c r="AW149" i="10"/>
  <c r="G149" i="10"/>
  <c r="L150" i="10"/>
  <c r="M150" i="10"/>
  <c r="P150" i="10"/>
  <c r="O150" i="10"/>
  <c r="AX150" i="10"/>
  <c r="N150" i="10"/>
  <c r="F151" i="10"/>
  <c r="I151" i="10"/>
  <c r="E151" i="10"/>
  <c r="C153" i="10"/>
  <c r="J152" i="10"/>
  <c r="K152" i="10"/>
  <c r="D152" i="10"/>
  <c r="L151" i="10"/>
  <c r="M151" i="10"/>
  <c r="P151" i="10"/>
  <c r="G150" i="10"/>
  <c r="H150" i="10"/>
  <c r="AW150" i="10"/>
  <c r="N151" i="10"/>
  <c r="O151" i="10"/>
  <c r="AX151" i="10"/>
  <c r="H151" i="10"/>
  <c r="AW151" i="10"/>
  <c r="G151" i="10"/>
  <c r="I152" i="10"/>
  <c r="F152" i="10"/>
  <c r="E152" i="10"/>
  <c r="M152" i="10"/>
  <c r="P152" i="10"/>
  <c r="L152" i="10"/>
  <c r="C154" i="10"/>
  <c r="J153" i="10"/>
  <c r="K153" i="10"/>
  <c r="D153" i="10"/>
  <c r="O152" i="10"/>
  <c r="AX152" i="10"/>
  <c r="N152" i="10"/>
  <c r="M153" i="10"/>
  <c r="P153" i="10"/>
  <c r="L153" i="10"/>
  <c r="J154" i="10"/>
  <c r="K154" i="10"/>
  <c r="C155" i="10"/>
  <c r="D154" i="10"/>
  <c r="G152" i="10"/>
  <c r="H152" i="10"/>
  <c r="AW152" i="10"/>
  <c r="E153" i="10"/>
  <c r="F153" i="10"/>
  <c r="I153" i="10"/>
  <c r="E154" i="10"/>
  <c r="I154" i="10"/>
  <c r="F154" i="10"/>
  <c r="G153" i="10"/>
  <c r="H153" i="10"/>
  <c r="AW153" i="10"/>
  <c r="L154" i="10"/>
  <c r="M154" i="10"/>
  <c r="P154" i="10"/>
  <c r="O153" i="10"/>
  <c r="AX153" i="10"/>
  <c r="N153" i="10"/>
  <c r="C156" i="10"/>
  <c r="J155" i="10"/>
  <c r="K155" i="10"/>
  <c r="D155" i="10"/>
  <c r="J156" i="10"/>
  <c r="K156" i="10"/>
  <c r="C157" i="10"/>
  <c r="D156" i="10"/>
  <c r="O154" i="10"/>
  <c r="AX154" i="10"/>
  <c r="N154" i="10"/>
  <c r="G154" i="10"/>
  <c r="H154" i="10"/>
  <c r="AW154" i="10"/>
  <c r="L155" i="10"/>
  <c r="M155" i="10"/>
  <c r="P155" i="10"/>
  <c r="E155" i="10"/>
  <c r="I155" i="10"/>
  <c r="F155" i="10"/>
  <c r="E156" i="10"/>
  <c r="I156" i="10"/>
  <c r="F156" i="10"/>
  <c r="O155" i="10"/>
  <c r="AX155" i="10"/>
  <c r="N155" i="10"/>
  <c r="J157" i="10"/>
  <c r="K157" i="10"/>
  <c r="D157" i="10"/>
  <c r="C158" i="10"/>
  <c r="H155" i="10"/>
  <c r="AW155" i="10"/>
  <c r="G155" i="10"/>
  <c r="L156" i="10"/>
  <c r="M156" i="10"/>
  <c r="P156" i="10"/>
  <c r="O156" i="10"/>
  <c r="AX156" i="10"/>
  <c r="N156" i="10"/>
  <c r="M157" i="10"/>
  <c r="P157" i="10"/>
  <c r="L157" i="10"/>
  <c r="C159" i="10"/>
  <c r="J158" i="10"/>
  <c r="K158" i="10"/>
  <c r="D158" i="10"/>
  <c r="F157" i="10"/>
  <c r="I157" i="10"/>
  <c r="E157" i="10"/>
  <c r="G156" i="10"/>
  <c r="H156" i="10"/>
  <c r="AW156" i="10"/>
  <c r="I158" i="10"/>
  <c r="F158" i="10"/>
  <c r="E158" i="10"/>
  <c r="C160" i="10"/>
  <c r="J159" i="10"/>
  <c r="K159" i="10"/>
  <c r="D159" i="10"/>
  <c r="O157" i="10"/>
  <c r="AX157" i="10"/>
  <c r="N157" i="10"/>
  <c r="H157" i="10"/>
  <c r="AW157" i="10"/>
  <c r="G157" i="10"/>
  <c r="M158" i="10"/>
  <c r="P158" i="10"/>
  <c r="L158" i="10"/>
  <c r="O158" i="10"/>
  <c r="AX158" i="10"/>
  <c r="N158" i="10"/>
  <c r="E159" i="10"/>
  <c r="F159" i="10"/>
  <c r="I159" i="10"/>
  <c r="L159" i="10"/>
  <c r="P159" i="10"/>
  <c r="M159" i="10"/>
  <c r="H158" i="10"/>
  <c r="AW158" i="10"/>
  <c r="G158" i="10"/>
  <c r="J160" i="10"/>
  <c r="K160" i="10"/>
  <c r="C161" i="10"/>
  <c r="D160" i="10"/>
  <c r="E160" i="10"/>
  <c r="I160" i="10"/>
  <c r="F160" i="10"/>
  <c r="C162" i="10"/>
  <c r="J161" i="10"/>
  <c r="K161" i="10"/>
  <c r="D161" i="10"/>
  <c r="N159" i="10"/>
  <c r="O159" i="10"/>
  <c r="AX159" i="10"/>
  <c r="H159" i="10"/>
  <c r="AW159" i="10"/>
  <c r="G159" i="10"/>
  <c r="L160" i="10"/>
  <c r="M160" i="10"/>
  <c r="P160" i="10"/>
  <c r="E161" i="10"/>
  <c r="I161" i="10"/>
  <c r="F161" i="10"/>
  <c r="O160" i="10"/>
  <c r="AX160" i="10"/>
  <c r="N160" i="10"/>
  <c r="M161" i="10"/>
  <c r="P161" i="10"/>
  <c r="L161" i="10"/>
  <c r="D162" i="10"/>
  <c r="J162" i="10"/>
  <c r="K162" i="10"/>
  <c r="C163" i="10"/>
  <c r="H160" i="10"/>
  <c r="AW160" i="10"/>
  <c r="G160" i="10"/>
  <c r="E162" i="10"/>
  <c r="I162" i="10"/>
  <c r="F162" i="10"/>
  <c r="J163" i="10"/>
  <c r="K163" i="10"/>
  <c r="C164" i="10"/>
  <c r="D163" i="10"/>
  <c r="L162" i="10"/>
  <c r="M162" i="10"/>
  <c r="P162" i="10"/>
  <c r="N161" i="10"/>
  <c r="O161" i="10"/>
  <c r="AX161" i="10"/>
  <c r="H161" i="10"/>
  <c r="AW161" i="10"/>
  <c r="G161" i="10"/>
  <c r="L163" i="10"/>
  <c r="M163" i="10"/>
  <c r="P163" i="10"/>
  <c r="N162" i="10"/>
  <c r="O162" i="10"/>
  <c r="AX162" i="10"/>
  <c r="E163" i="10"/>
  <c r="F163" i="10"/>
  <c r="I163" i="10"/>
  <c r="J164" i="10"/>
  <c r="K164" i="10"/>
  <c r="C165" i="10"/>
  <c r="D164" i="10"/>
  <c r="G162" i="10"/>
  <c r="H162" i="10"/>
  <c r="AW162" i="10"/>
  <c r="C166" i="10"/>
  <c r="J165" i="10"/>
  <c r="K165" i="10"/>
  <c r="D165" i="10"/>
  <c r="E164" i="10"/>
  <c r="I164" i="10"/>
  <c r="F164" i="10"/>
  <c r="N163" i="10"/>
  <c r="O163" i="10"/>
  <c r="AX163" i="10"/>
  <c r="L164" i="10"/>
  <c r="M164" i="10"/>
  <c r="P164" i="10"/>
  <c r="G163" i="10"/>
  <c r="H163" i="10"/>
  <c r="AW163" i="10"/>
  <c r="O164" i="10"/>
  <c r="AX164" i="10"/>
  <c r="N164" i="10"/>
  <c r="M165" i="10"/>
  <c r="P165" i="10"/>
  <c r="L165" i="10"/>
  <c r="G164" i="10"/>
  <c r="H164" i="10"/>
  <c r="AW164" i="10"/>
  <c r="I165" i="10"/>
  <c r="E165" i="10"/>
  <c r="F165" i="10"/>
  <c r="C167" i="10"/>
  <c r="J166" i="10"/>
  <c r="K166" i="10"/>
  <c r="D166" i="10"/>
  <c r="M166" i="10"/>
  <c r="P166" i="10"/>
  <c r="L166" i="10"/>
  <c r="G165" i="10"/>
  <c r="H165" i="10"/>
  <c r="AW165" i="10"/>
  <c r="C168" i="10"/>
  <c r="J167" i="10"/>
  <c r="K167" i="10"/>
  <c r="D167" i="10"/>
  <c r="O165" i="10"/>
  <c r="AX165" i="10"/>
  <c r="N165" i="10"/>
  <c r="I166" i="10"/>
  <c r="F166" i="10"/>
  <c r="E166" i="10"/>
  <c r="H166" i="10"/>
  <c r="AW166" i="10"/>
  <c r="G166" i="10"/>
  <c r="E167" i="10"/>
  <c r="F167" i="10"/>
  <c r="I167" i="10"/>
  <c r="L167" i="10"/>
  <c r="M167" i="10"/>
  <c r="P167" i="10"/>
  <c r="J168" i="10"/>
  <c r="K168" i="10"/>
  <c r="C169" i="10"/>
  <c r="D168" i="10"/>
  <c r="O166" i="10"/>
  <c r="AX166" i="10"/>
  <c r="N166" i="10"/>
  <c r="E168" i="10"/>
  <c r="I168" i="10"/>
  <c r="F168" i="10"/>
  <c r="L168" i="10"/>
  <c r="M168" i="10"/>
  <c r="P168" i="10"/>
  <c r="J169" i="10"/>
  <c r="K169" i="10"/>
  <c r="D169" i="10"/>
  <c r="C170" i="10"/>
  <c r="N167" i="10"/>
  <c r="O167" i="10"/>
  <c r="AX167" i="10"/>
  <c r="H167" i="10"/>
  <c r="AW167" i="10"/>
  <c r="G167" i="10"/>
  <c r="I169" i="10"/>
  <c r="F169" i="10"/>
  <c r="E169" i="10"/>
  <c r="C171" i="10"/>
  <c r="J170" i="10"/>
  <c r="K170" i="10"/>
  <c r="D170" i="10"/>
  <c r="M169" i="10"/>
  <c r="P169" i="10"/>
  <c r="L169" i="10"/>
  <c r="O168" i="10"/>
  <c r="AX168" i="10"/>
  <c r="N168" i="10"/>
  <c r="G168" i="10"/>
  <c r="H168" i="10"/>
  <c r="AW168" i="10"/>
  <c r="P170" i="10"/>
  <c r="L170" i="10"/>
  <c r="M170" i="10"/>
  <c r="H169" i="10"/>
  <c r="AW169" i="10"/>
  <c r="G169" i="10"/>
  <c r="O169" i="10"/>
  <c r="AX169" i="10"/>
  <c r="N169" i="10"/>
  <c r="I170" i="10"/>
  <c r="F170" i="10"/>
  <c r="E170" i="10"/>
  <c r="C172" i="10"/>
  <c r="J171" i="10"/>
  <c r="K171" i="10"/>
  <c r="D171" i="10"/>
  <c r="L171" i="10"/>
  <c r="P171" i="10"/>
  <c r="M171" i="10"/>
  <c r="J172" i="10"/>
  <c r="K172" i="10"/>
  <c r="C173" i="10"/>
  <c r="D172" i="10"/>
  <c r="G170" i="10"/>
  <c r="H170" i="10"/>
  <c r="AW170" i="10"/>
  <c r="O170" i="10"/>
  <c r="AX170" i="10"/>
  <c r="N170" i="10"/>
  <c r="E171" i="10"/>
  <c r="F171" i="10"/>
  <c r="I171" i="10"/>
  <c r="G171" i="10"/>
  <c r="H171" i="10"/>
  <c r="AW171" i="10"/>
  <c r="E172" i="10"/>
  <c r="I172" i="10"/>
  <c r="F172" i="10"/>
  <c r="C174" i="10"/>
  <c r="J173" i="10"/>
  <c r="K173" i="10"/>
  <c r="D173" i="10"/>
  <c r="L172" i="10"/>
  <c r="M172" i="10"/>
  <c r="P172" i="10"/>
  <c r="N171" i="10"/>
  <c r="O171" i="10"/>
  <c r="AX171" i="10"/>
  <c r="M173" i="10"/>
  <c r="P173" i="10"/>
  <c r="L173" i="10"/>
  <c r="C175" i="10"/>
  <c r="J174" i="10"/>
  <c r="K174" i="10"/>
  <c r="D174" i="10"/>
  <c r="O172" i="10"/>
  <c r="AX172" i="10"/>
  <c r="N172" i="10"/>
  <c r="F173" i="10"/>
  <c r="I173" i="10"/>
  <c r="E173" i="10"/>
  <c r="G172" i="10"/>
  <c r="H172" i="10"/>
  <c r="AW172" i="10"/>
  <c r="H173" i="10"/>
  <c r="AW173" i="10"/>
  <c r="G173" i="10"/>
  <c r="I174" i="10"/>
  <c r="F174" i="10"/>
  <c r="E174" i="10"/>
  <c r="M174" i="10"/>
  <c r="P174" i="10"/>
  <c r="L174" i="10"/>
  <c r="J175" i="10"/>
  <c r="K175" i="10"/>
  <c r="C176" i="10"/>
  <c r="D175" i="10"/>
  <c r="O173" i="10"/>
  <c r="AX173" i="10"/>
  <c r="N173" i="10"/>
  <c r="E175" i="10"/>
  <c r="F175" i="10"/>
  <c r="I175" i="10"/>
  <c r="L175" i="10"/>
  <c r="M175" i="10"/>
  <c r="P175" i="10"/>
  <c r="G174" i="10"/>
  <c r="H174" i="10"/>
  <c r="AW174" i="10"/>
  <c r="J176" i="10"/>
  <c r="K176" i="10"/>
  <c r="C177" i="10"/>
  <c r="D176" i="10"/>
  <c r="O174" i="10"/>
  <c r="AX174" i="10"/>
  <c r="N174" i="10"/>
  <c r="L176" i="10"/>
  <c r="M176" i="10"/>
  <c r="P176" i="10"/>
  <c r="E176" i="10"/>
  <c r="I176" i="10"/>
  <c r="F176" i="10"/>
  <c r="C178" i="10"/>
  <c r="J177" i="10"/>
  <c r="K177" i="10"/>
  <c r="D177" i="10"/>
  <c r="N175" i="10"/>
  <c r="O175" i="10"/>
  <c r="AX175" i="10"/>
  <c r="H175" i="10"/>
  <c r="AW175" i="10"/>
  <c r="G175" i="10"/>
  <c r="M177" i="10"/>
  <c r="P177" i="10"/>
  <c r="L177" i="10"/>
  <c r="O176" i="10"/>
  <c r="AX176" i="10"/>
  <c r="N176" i="10"/>
  <c r="F177" i="10"/>
  <c r="I177" i="10"/>
  <c r="E177" i="10"/>
  <c r="C179" i="10"/>
  <c r="J178" i="10"/>
  <c r="K178" i="10"/>
  <c r="D178" i="10"/>
  <c r="G176" i="10"/>
  <c r="H176" i="10"/>
  <c r="AW176" i="10"/>
  <c r="M178" i="10"/>
  <c r="P178" i="10"/>
  <c r="L178" i="10"/>
  <c r="I178" i="10"/>
  <c r="F178" i="10"/>
  <c r="E178" i="10"/>
  <c r="C180" i="10"/>
  <c r="J179" i="10"/>
  <c r="K179" i="10"/>
  <c r="D179" i="10"/>
  <c r="G177" i="10"/>
  <c r="H177" i="10"/>
  <c r="AW177" i="10"/>
  <c r="O177" i="10"/>
  <c r="AX177" i="10"/>
  <c r="N177" i="10"/>
  <c r="E179" i="10"/>
  <c r="F179" i="10"/>
  <c r="I179" i="10"/>
  <c r="J180" i="10"/>
  <c r="K180" i="10"/>
  <c r="C181" i="10"/>
  <c r="D180" i="10"/>
  <c r="G178" i="10"/>
  <c r="H178" i="10"/>
  <c r="AW178" i="10"/>
  <c r="L179" i="10"/>
  <c r="M179" i="10"/>
  <c r="P179" i="10"/>
  <c r="O178" i="10"/>
  <c r="AX178" i="10"/>
  <c r="N178" i="10"/>
  <c r="N179" i="10"/>
  <c r="O179" i="10"/>
  <c r="AX179" i="10"/>
  <c r="E180" i="10"/>
  <c r="I180" i="10"/>
  <c r="F180" i="10"/>
  <c r="J181" i="10"/>
  <c r="K181" i="10"/>
  <c r="D181" i="10"/>
  <c r="C182" i="10"/>
  <c r="L180" i="10"/>
  <c r="M180" i="10"/>
  <c r="P180" i="10"/>
  <c r="H179" i="10"/>
  <c r="AW179" i="10"/>
  <c r="G179" i="10"/>
  <c r="E181" i="10"/>
  <c r="F181" i="10"/>
  <c r="I181" i="10"/>
  <c r="J182" i="10"/>
  <c r="K182" i="10"/>
  <c r="C183" i="10"/>
  <c r="D182" i="10"/>
  <c r="G180" i="10"/>
  <c r="H180" i="10"/>
  <c r="AW180" i="10"/>
  <c r="O180" i="10"/>
  <c r="AX180" i="10"/>
  <c r="N180" i="10"/>
  <c r="M181" i="10"/>
  <c r="P181" i="10"/>
  <c r="L181" i="10"/>
  <c r="C184" i="10"/>
  <c r="J183" i="10"/>
  <c r="K183" i="10"/>
  <c r="D183" i="10"/>
  <c r="N181" i="10"/>
  <c r="O181" i="10"/>
  <c r="AX181" i="10"/>
  <c r="E182" i="10"/>
  <c r="I182" i="10"/>
  <c r="F182" i="10"/>
  <c r="P182" i="10"/>
  <c r="L182" i="10"/>
  <c r="M182" i="10"/>
  <c r="H181" i="10"/>
  <c r="AW181" i="10"/>
  <c r="G181" i="10"/>
  <c r="O182" i="10"/>
  <c r="AX182" i="10"/>
  <c r="N182" i="10"/>
  <c r="H182" i="10"/>
  <c r="AW182" i="10"/>
  <c r="G182" i="10"/>
  <c r="M183" i="10"/>
  <c r="P183" i="10"/>
  <c r="L183" i="10"/>
  <c r="I183" i="10"/>
  <c r="E183" i="10"/>
  <c r="F183" i="10"/>
  <c r="C185" i="10"/>
  <c r="J184" i="10"/>
  <c r="K184" i="10"/>
  <c r="D184" i="10"/>
  <c r="M184" i="10"/>
  <c r="P184" i="10"/>
  <c r="L184" i="10"/>
  <c r="C186" i="10"/>
  <c r="J185" i="10"/>
  <c r="K185" i="10"/>
  <c r="D185" i="10"/>
  <c r="G183" i="10"/>
  <c r="H183" i="10"/>
  <c r="AW183" i="10"/>
  <c r="O183" i="10"/>
  <c r="AX183" i="10"/>
  <c r="N183" i="10"/>
  <c r="F184" i="10"/>
  <c r="E184" i="10"/>
  <c r="I184" i="10"/>
  <c r="H184" i="10"/>
  <c r="AW184" i="10"/>
  <c r="G184" i="10"/>
  <c r="L185" i="10"/>
  <c r="P185" i="10"/>
  <c r="M185" i="10"/>
  <c r="D186" i="10"/>
  <c r="J186" i="10"/>
  <c r="K186" i="10"/>
  <c r="C187" i="10"/>
  <c r="F185" i="10"/>
  <c r="I185" i="10"/>
  <c r="E185" i="10"/>
  <c r="O184" i="10"/>
  <c r="AX184" i="10"/>
  <c r="N184" i="10"/>
  <c r="J187" i="10"/>
  <c r="K187" i="10"/>
  <c r="C188" i="10"/>
  <c r="D187" i="10"/>
  <c r="F186" i="10"/>
  <c r="E186" i="10"/>
  <c r="I186" i="10"/>
  <c r="G185" i="10"/>
  <c r="H185" i="10"/>
  <c r="AW185" i="10"/>
  <c r="O185" i="10"/>
  <c r="AX185" i="10"/>
  <c r="N185" i="10"/>
  <c r="M186" i="10"/>
  <c r="P186" i="10"/>
  <c r="L186" i="10"/>
  <c r="G186" i="10"/>
  <c r="H186" i="10"/>
  <c r="AW186" i="10"/>
  <c r="N186" i="10"/>
  <c r="O186" i="10"/>
  <c r="AX186" i="10"/>
  <c r="I187" i="10"/>
  <c r="E187" i="10"/>
  <c r="F187" i="10"/>
  <c r="J188" i="10"/>
  <c r="K188" i="10"/>
  <c r="C189" i="10"/>
  <c r="D188" i="10"/>
  <c r="M187" i="10"/>
  <c r="L187" i="10"/>
  <c r="P187" i="10"/>
  <c r="M188" i="10"/>
  <c r="P188" i="10"/>
  <c r="L188" i="10"/>
  <c r="O187" i="10"/>
  <c r="AX187" i="10"/>
  <c r="N187" i="10"/>
  <c r="F188" i="10"/>
  <c r="E188" i="10"/>
  <c r="I188" i="10"/>
  <c r="C190" i="10"/>
  <c r="J189" i="10"/>
  <c r="K189" i="10"/>
  <c r="D189" i="10"/>
  <c r="H187" i="10"/>
  <c r="AW187" i="10"/>
  <c r="G187" i="10"/>
  <c r="P189" i="10"/>
  <c r="L189" i="10"/>
  <c r="M189" i="10"/>
  <c r="I189" i="10"/>
  <c r="E189" i="10"/>
  <c r="F189" i="10"/>
  <c r="C191" i="10"/>
  <c r="J190" i="10"/>
  <c r="K190" i="10"/>
  <c r="D190" i="10"/>
  <c r="G188" i="10"/>
  <c r="H188" i="10"/>
  <c r="AW188" i="10"/>
  <c r="O188" i="10"/>
  <c r="AX188" i="10"/>
  <c r="N188" i="10"/>
  <c r="E190" i="10"/>
  <c r="I190" i="10"/>
  <c r="F190" i="10"/>
  <c r="L190" i="10"/>
  <c r="M190" i="10"/>
  <c r="P190" i="10"/>
  <c r="C192" i="10"/>
  <c r="J191" i="10"/>
  <c r="K191" i="10"/>
  <c r="D191" i="10"/>
  <c r="H189" i="10"/>
  <c r="AW189" i="10"/>
  <c r="G189" i="10"/>
  <c r="O189" i="10"/>
  <c r="AX189" i="10"/>
  <c r="N189" i="10"/>
  <c r="I191" i="10"/>
  <c r="E191" i="10"/>
  <c r="F191" i="10"/>
  <c r="M191" i="10"/>
  <c r="P191" i="10"/>
  <c r="L191" i="10"/>
  <c r="C193" i="10"/>
  <c r="J192" i="10"/>
  <c r="K192" i="10"/>
  <c r="D192" i="10"/>
  <c r="N190" i="10"/>
  <c r="O190" i="10"/>
  <c r="AX190" i="10"/>
  <c r="G190" i="10"/>
  <c r="H190" i="10"/>
  <c r="AW190" i="10"/>
  <c r="F192" i="10"/>
  <c r="E192" i="10"/>
  <c r="I192" i="10"/>
  <c r="G191" i="10"/>
  <c r="H191" i="10"/>
  <c r="AW191" i="10"/>
  <c r="M192" i="10"/>
  <c r="P192" i="10"/>
  <c r="L192" i="10"/>
  <c r="C194" i="10"/>
  <c r="D193" i="10"/>
  <c r="J193" i="10"/>
  <c r="K193" i="10"/>
  <c r="N191" i="10"/>
  <c r="O191" i="10"/>
  <c r="AX191" i="10"/>
  <c r="P193" i="10"/>
  <c r="L193" i="10"/>
  <c r="M193" i="10"/>
  <c r="I193" i="10"/>
  <c r="E193" i="10"/>
  <c r="F193" i="10"/>
  <c r="C195" i="10"/>
  <c r="J194" i="10"/>
  <c r="K194" i="10"/>
  <c r="D194" i="10"/>
  <c r="O192" i="10"/>
  <c r="AX192" i="10"/>
  <c r="N192" i="10"/>
  <c r="G192" i="10"/>
  <c r="H192" i="10"/>
  <c r="AW192" i="10"/>
  <c r="L194" i="10"/>
  <c r="P194" i="10"/>
  <c r="M194" i="10"/>
  <c r="J195" i="10"/>
  <c r="K195" i="10"/>
  <c r="C196" i="10"/>
  <c r="D195" i="10"/>
  <c r="E194" i="10"/>
  <c r="I194" i="10"/>
  <c r="F194" i="10"/>
  <c r="H193" i="10"/>
  <c r="AW193" i="10"/>
  <c r="G193" i="10"/>
  <c r="O193" i="10"/>
  <c r="AX193" i="10"/>
  <c r="N193" i="10"/>
  <c r="G194" i="10"/>
  <c r="H194" i="10"/>
  <c r="AW194" i="10"/>
  <c r="I195" i="10"/>
  <c r="E195" i="10"/>
  <c r="F195" i="10"/>
  <c r="C197" i="10"/>
  <c r="J196" i="10"/>
  <c r="K196" i="10"/>
  <c r="D196" i="10"/>
  <c r="M195" i="10"/>
  <c r="P195" i="10"/>
  <c r="L195" i="10"/>
  <c r="N194" i="10"/>
  <c r="O194" i="10"/>
  <c r="AX194" i="10"/>
  <c r="O195" i="10"/>
  <c r="AX195" i="10"/>
  <c r="N195" i="10"/>
  <c r="L196" i="10"/>
  <c r="M196" i="10"/>
  <c r="P196" i="10"/>
  <c r="C198" i="10"/>
  <c r="J197" i="10"/>
  <c r="K197" i="10"/>
  <c r="D197" i="10"/>
  <c r="E196" i="10"/>
  <c r="I196" i="10"/>
  <c r="F196" i="10"/>
  <c r="H195" i="10"/>
  <c r="AW195" i="10"/>
  <c r="G195" i="10"/>
  <c r="E197" i="10"/>
  <c r="F197" i="10"/>
  <c r="I197" i="10"/>
  <c r="G196" i="10"/>
  <c r="H196" i="10"/>
  <c r="AW196" i="10"/>
  <c r="P197" i="10"/>
  <c r="L197" i="10"/>
  <c r="M197" i="10"/>
  <c r="C199" i="10"/>
  <c r="J198" i="10"/>
  <c r="K198" i="10"/>
  <c r="D198" i="10"/>
  <c r="O196" i="10"/>
  <c r="AX196" i="10"/>
  <c r="N196" i="10"/>
  <c r="E198" i="10"/>
  <c r="I198" i="10"/>
  <c r="F198" i="10"/>
  <c r="G197" i="10"/>
  <c r="H197" i="10"/>
  <c r="AW197" i="10"/>
  <c r="L198" i="10"/>
  <c r="M198" i="10"/>
  <c r="P198" i="10"/>
  <c r="J199" i="10"/>
  <c r="K199" i="10"/>
  <c r="C200" i="10"/>
  <c r="D199" i="10"/>
  <c r="O197" i="10"/>
  <c r="AX197" i="10"/>
  <c r="N197" i="10"/>
  <c r="M199" i="10"/>
  <c r="P199" i="10"/>
  <c r="L199" i="10"/>
  <c r="G198" i="10"/>
  <c r="H198" i="10"/>
  <c r="AW198" i="10"/>
  <c r="I199" i="10"/>
  <c r="E199" i="10"/>
  <c r="F199" i="10"/>
  <c r="C201" i="10"/>
  <c r="J200" i="10"/>
  <c r="K200" i="10"/>
  <c r="D200" i="10"/>
  <c r="N198" i="10"/>
  <c r="O198" i="10"/>
  <c r="AX198" i="10"/>
  <c r="J201" i="10"/>
  <c r="K201" i="10"/>
  <c r="C202" i="10"/>
  <c r="D201" i="10"/>
  <c r="L200" i="10"/>
  <c r="P200" i="10"/>
  <c r="M200" i="10"/>
  <c r="E200" i="10"/>
  <c r="I200" i="10"/>
  <c r="F200" i="10"/>
  <c r="H199" i="10"/>
  <c r="AW199" i="10"/>
  <c r="G199" i="10"/>
  <c r="N199" i="10"/>
  <c r="O199" i="10"/>
  <c r="AX199" i="10"/>
  <c r="P201" i="10"/>
  <c r="L201" i="10"/>
  <c r="M201" i="10"/>
  <c r="G200" i="10"/>
  <c r="H200" i="10"/>
  <c r="AW200" i="10"/>
  <c r="O200" i="10"/>
  <c r="AX200" i="10"/>
  <c r="N200" i="10"/>
  <c r="I201" i="10"/>
  <c r="E201" i="10"/>
  <c r="F201" i="10"/>
  <c r="C203" i="10"/>
  <c r="J202" i="10"/>
  <c r="K202" i="10"/>
  <c r="D202" i="10"/>
  <c r="C204" i="10"/>
  <c r="J203" i="10"/>
  <c r="K203" i="10"/>
  <c r="D203" i="10"/>
  <c r="G201" i="10"/>
  <c r="H201" i="10"/>
  <c r="AW201" i="10"/>
  <c r="N201" i="10"/>
  <c r="O201" i="10"/>
  <c r="AX201" i="10"/>
  <c r="M202" i="10"/>
  <c r="P202" i="10"/>
  <c r="L202" i="10"/>
  <c r="F202" i="10"/>
  <c r="E202" i="10"/>
  <c r="I202" i="10"/>
  <c r="G202" i="10"/>
  <c r="H202" i="10"/>
  <c r="AW202" i="10"/>
  <c r="N202" i="10"/>
  <c r="O202" i="10"/>
  <c r="AX202" i="10"/>
  <c r="I203" i="10"/>
  <c r="E203" i="10"/>
  <c r="F203" i="10"/>
  <c r="P203" i="10"/>
  <c r="L203" i="10"/>
  <c r="M203" i="10"/>
  <c r="C205" i="10"/>
  <c r="J204" i="10"/>
  <c r="K204" i="10"/>
  <c r="D204" i="10"/>
  <c r="J205" i="10"/>
  <c r="K205" i="10"/>
  <c r="D205" i="10"/>
  <c r="C206" i="10"/>
  <c r="E204" i="10"/>
  <c r="I204" i="10"/>
  <c r="F204" i="10"/>
  <c r="L204" i="10"/>
  <c r="M204" i="10"/>
  <c r="P204" i="10"/>
  <c r="O203" i="10"/>
  <c r="AX203" i="10"/>
  <c r="N203" i="10"/>
  <c r="G203" i="10"/>
  <c r="H203" i="10"/>
  <c r="AW203" i="10"/>
  <c r="O204" i="10"/>
  <c r="AX204" i="10"/>
  <c r="N204" i="10"/>
  <c r="G204" i="10"/>
  <c r="H204" i="10"/>
  <c r="AW204" i="10"/>
  <c r="C207" i="10"/>
  <c r="J206" i="10"/>
  <c r="K206" i="10"/>
  <c r="D206" i="10"/>
  <c r="I205" i="10"/>
  <c r="E205" i="10"/>
  <c r="F205" i="10"/>
  <c r="L205" i="10"/>
  <c r="M205" i="10"/>
  <c r="P205" i="10"/>
  <c r="G205" i="10"/>
  <c r="H205" i="10"/>
  <c r="AW205" i="10"/>
  <c r="E206" i="10"/>
  <c r="F206" i="10"/>
  <c r="I206" i="10"/>
  <c r="O205" i="10"/>
  <c r="AX205" i="10"/>
  <c r="N205" i="10"/>
  <c r="L206" i="10"/>
  <c r="M206" i="10"/>
  <c r="P206" i="10"/>
  <c r="C208" i="10"/>
  <c r="J207" i="10"/>
  <c r="K207" i="10"/>
  <c r="D207" i="10"/>
  <c r="M207" i="10"/>
  <c r="P207" i="10"/>
  <c r="L207" i="10"/>
  <c r="N206" i="10"/>
  <c r="O206" i="10"/>
  <c r="AX206" i="10"/>
  <c r="G206" i="10"/>
  <c r="H206" i="10"/>
  <c r="AW206" i="10"/>
  <c r="C209" i="10"/>
  <c r="J208" i="10"/>
  <c r="K208" i="10"/>
  <c r="D208" i="10"/>
  <c r="I207" i="10"/>
  <c r="E207" i="10"/>
  <c r="F207" i="10"/>
  <c r="L208" i="10"/>
  <c r="M208" i="10"/>
  <c r="P208" i="10"/>
  <c r="G207" i="10"/>
  <c r="H207" i="10"/>
  <c r="AW207" i="10"/>
  <c r="O207" i="10"/>
  <c r="AX207" i="10"/>
  <c r="N207" i="10"/>
  <c r="E208" i="10"/>
  <c r="I208" i="10"/>
  <c r="F208" i="10"/>
  <c r="C210" i="10"/>
  <c r="J209" i="10"/>
  <c r="K209" i="10"/>
  <c r="D209" i="10"/>
  <c r="P209" i="10"/>
  <c r="L209" i="10"/>
  <c r="M209" i="10"/>
  <c r="G208" i="10"/>
  <c r="H208" i="10"/>
  <c r="AW208" i="10"/>
  <c r="O208" i="10"/>
  <c r="AX208" i="10"/>
  <c r="N208" i="10"/>
  <c r="D210" i="10"/>
  <c r="C211" i="10"/>
  <c r="J210" i="10"/>
  <c r="K210" i="10"/>
  <c r="I209" i="10"/>
  <c r="E209" i="10"/>
  <c r="F209" i="10"/>
  <c r="N209" i="10"/>
  <c r="O209" i="10"/>
  <c r="AX209" i="10"/>
  <c r="G209" i="10"/>
  <c r="H209" i="10"/>
  <c r="AW209" i="10"/>
  <c r="M210" i="10"/>
  <c r="P210" i="10"/>
  <c r="L210" i="10"/>
  <c r="C212" i="10"/>
  <c r="J211" i="10"/>
  <c r="K211" i="10"/>
  <c r="D211" i="10"/>
  <c r="F210" i="10"/>
  <c r="E210" i="10"/>
  <c r="I210" i="10"/>
  <c r="G210" i="10"/>
  <c r="H210" i="10"/>
  <c r="AW210" i="10"/>
  <c r="I211" i="10"/>
  <c r="E211" i="10"/>
  <c r="F211" i="10"/>
  <c r="M211" i="10"/>
  <c r="P211" i="10"/>
  <c r="L211" i="10"/>
  <c r="C213" i="10"/>
  <c r="J212" i="10"/>
  <c r="K212" i="10"/>
  <c r="D212" i="10"/>
  <c r="N210" i="10"/>
  <c r="O210" i="10"/>
  <c r="AX210" i="10"/>
  <c r="E212" i="10"/>
  <c r="I212" i="10"/>
  <c r="F212" i="10"/>
  <c r="L212" i="10"/>
  <c r="P212" i="10"/>
  <c r="M212" i="10"/>
  <c r="J213" i="10"/>
  <c r="K213" i="10"/>
  <c r="C214" i="10"/>
  <c r="D213" i="10"/>
  <c r="O211" i="10"/>
  <c r="AX211" i="10"/>
  <c r="N211" i="10"/>
  <c r="G211" i="10"/>
  <c r="H211" i="10"/>
  <c r="AW211" i="10"/>
  <c r="C215" i="10"/>
  <c r="J214" i="10"/>
  <c r="K214" i="10"/>
  <c r="D214" i="10"/>
  <c r="G212" i="10"/>
  <c r="H212" i="10"/>
  <c r="AW212" i="10"/>
  <c r="I213" i="10"/>
  <c r="E213" i="10"/>
  <c r="F213" i="10"/>
  <c r="P213" i="10"/>
  <c r="L213" i="10"/>
  <c r="M213" i="10"/>
  <c r="O212" i="10"/>
  <c r="AX212" i="10"/>
  <c r="N212" i="10"/>
  <c r="H213" i="10"/>
  <c r="AW213" i="10"/>
  <c r="G213" i="10"/>
  <c r="M214" i="10"/>
  <c r="P214" i="10"/>
  <c r="L214" i="10"/>
  <c r="N213" i="10"/>
  <c r="O213" i="10"/>
  <c r="AX213" i="10"/>
  <c r="F214" i="10"/>
  <c r="E214" i="10"/>
  <c r="I214" i="10"/>
  <c r="C216" i="10"/>
  <c r="J215" i="10"/>
  <c r="K215" i="10"/>
  <c r="D215" i="10"/>
  <c r="C217" i="10"/>
  <c r="J216" i="10"/>
  <c r="K216" i="10"/>
  <c r="D216" i="10"/>
  <c r="I215" i="10"/>
  <c r="E215" i="10"/>
  <c r="F215" i="10"/>
  <c r="G214" i="10"/>
  <c r="H214" i="10"/>
  <c r="AW214" i="10"/>
  <c r="M215" i="10"/>
  <c r="P215" i="10"/>
  <c r="L215" i="10"/>
  <c r="N214" i="10"/>
  <c r="O214" i="10"/>
  <c r="AX214" i="10"/>
  <c r="G215" i="10"/>
  <c r="H215" i="10"/>
  <c r="AW215" i="10"/>
  <c r="E216" i="10"/>
  <c r="I216" i="10"/>
  <c r="F216" i="10"/>
  <c r="L216" i="10"/>
  <c r="M216" i="10"/>
  <c r="P216" i="10"/>
  <c r="O215" i="10"/>
  <c r="AX215" i="10"/>
  <c r="N215" i="10"/>
  <c r="J217" i="10"/>
  <c r="K217" i="10"/>
  <c r="D217" i="10"/>
  <c r="C218" i="10"/>
  <c r="I217" i="10"/>
  <c r="E217" i="10"/>
  <c r="F217" i="10"/>
  <c r="O216" i="10"/>
  <c r="AX216" i="10"/>
  <c r="N216" i="10"/>
  <c r="G216" i="10"/>
  <c r="H216" i="10"/>
  <c r="AW216" i="10"/>
  <c r="L217" i="10"/>
  <c r="M217" i="10"/>
  <c r="P217" i="10"/>
  <c r="C219" i="10"/>
  <c r="J218" i="10"/>
  <c r="K218" i="10"/>
  <c r="D218" i="10"/>
  <c r="C220" i="10"/>
  <c r="J219" i="10"/>
  <c r="K219" i="10"/>
  <c r="D219" i="10"/>
  <c r="E218" i="10"/>
  <c r="F218" i="10"/>
  <c r="I218" i="10"/>
  <c r="O217" i="10"/>
  <c r="AX217" i="10"/>
  <c r="N217" i="10"/>
  <c r="L218" i="10"/>
  <c r="M218" i="10"/>
  <c r="P218" i="10"/>
  <c r="G217" i="10"/>
  <c r="H217" i="10"/>
  <c r="AW217" i="10"/>
  <c r="G218" i="10"/>
  <c r="H218" i="10"/>
  <c r="AW218" i="10"/>
  <c r="I219" i="10"/>
  <c r="E219" i="10"/>
  <c r="F219" i="10"/>
  <c r="M219" i="10"/>
  <c r="P219" i="10"/>
  <c r="L219" i="10"/>
  <c r="N218" i="10"/>
  <c r="O218" i="10"/>
  <c r="AX218" i="10"/>
  <c r="C221" i="10"/>
  <c r="J220" i="10"/>
  <c r="K220" i="10"/>
  <c r="D220" i="10"/>
  <c r="M220" i="10"/>
  <c r="P220" i="10"/>
  <c r="L220" i="10"/>
  <c r="O219" i="10"/>
  <c r="AX219" i="10"/>
  <c r="N219" i="10"/>
  <c r="H219" i="10"/>
  <c r="AW219" i="10"/>
  <c r="G219" i="10"/>
  <c r="C222" i="10"/>
  <c r="J221" i="10"/>
  <c r="K221" i="10"/>
  <c r="D221" i="10"/>
  <c r="F220" i="10"/>
  <c r="E220" i="10"/>
  <c r="I220" i="10"/>
  <c r="I221" i="10"/>
  <c r="E221" i="10"/>
  <c r="F221" i="10"/>
  <c r="C223" i="10"/>
  <c r="J222" i="10"/>
  <c r="K222" i="10"/>
  <c r="D222" i="10"/>
  <c r="G220" i="10"/>
  <c r="H220" i="10"/>
  <c r="AW220" i="10"/>
  <c r="P221" i="10"/>
  <c r="L221" i="10"/>
  <c r="M221" i="10"/>
  <c r="O220" i="10"/>
  <c r="AX220" i="10"/>
  <c r="N220" i="10"/>
  <c r="N221" i="10"/>
  <c r="O221" i="10"/>
  <c r="AX221" i="10"/>
  <c r="E222" i="10"/>
  <c r="I222" i="10"/>
  <c r="F222" i="10"/>
  <c r="H221" i="10"/>
  <c r="AW221" i="10"/>
  <c r="G221" i="10"/>
  <c r="L222" i="10"/>
  <c r="P222" i="10"/>
  <c r="M222" i="10"/>
  <c r="C224" i="10"/>
  <c r="J223" i="10"/>
  <c r="K223" i="10"/>
  <c r="D223" i="10"/>
  <c r="N222" i="10"/>
  <c r="O222" i="10"/>
  <c r="AX222" i="10"/>
  <c r="M223" i="10"/>
  <c r="P223" i="10"/>
  <c r="L223" i="10"/>
  <c r="C225" i="10"/>
  <c r="J224" i="10"/>
  <c r="K224" i="10"/>
  <c r="D224" i="10"/>
  <c r="G222" i="10"/>
  <c r="H222" i="10"/>
  <c r="AW222" i="10"/>
  <c r="I223" i="10"/>
  <c r="F223" i="10"/>
  <c r="E223" i="10"/>
  <c r="C226" i="10"/>
  <c r="J225" i="10"/>
  <c r="K225" i="10"/>
  <c r="D225" i="10"/>
  <c r="G223" i="10"/>
  <c r="H223" i="10"/>
  <c r="AW223" i="10"/>
  <c r="F224" i="10"/>
  <c r="E224" i="10"/>
  <c r="I224" i="10"/>
  <c r="M224" i="10"/>
  <c r="P224" i="10"/>
  <c r="L224" i="10"/>
  <c r="O223" i="10"/>
  <c r="AX223" i="10"/>
  <c r="N223" i="10"/>
  <c r="O224" i="10"/>
  <c r="AX224" i="10"/>
  <c r="N224" i="10"/>
  <c r="I225" i="10"/>
  <c r="E225" i="10"/>
  <c r="F225" i="10"/>
  <c r="C227" i="10"/>
  <c r="J226" i="10"/>
  <c r="K226" i="10"/>
  <c r="D226" i="10"/>
  <c r="G224" i="10"/>
  <c r="H224" i="10"/>
  <c r="AW224" i="10"/>
  <c r="P225" i="10"/>
  <c r="L225" i="10"/>
  <c r="M225" i="10"/>
  <c r="G225" i="10"/>
  <c r="H225" i="10"/>
  <c r="AW225" i="10"/>
  <c r="E226" i="10"/>
  <c r="I226" i="10"/>
  <c r="F226" i="10"/>
  <c r="C228" i="10"/>
  <c r="J227" i="10"/>
  <c r="K227" i="10"/>
  <c r="D227" i="10"/>
  <c r="L226" i="10"/>
  <c r="M226" i="10"/>
  <c r="P226" i="10"/>
  <c r="O225" i="10"/>
  <c r="AX225" i="10"/>
  <c r="N225" i="10"/>
  <c r="I227" i="10"/>
  <c r="E227" i="10"/>
  <c r="F227" i="10"/>
  <c r="C229" i="10"/>
  <c r="J228" i="10"/>
  <c r="K228" i="10"/>
  <c r="D228" i="10"/>
  <c r="N226" i="10"/>
  <c r="O226" i="10"/>
  <c r="AX226" i="10"/>
  <c r="M227" i="10"/>
  <c r="P227" i="10"/>
  <c r="L227" i="10"/>
  <c r="G226" i="10"/>
  <c r="H226" i="10"/>
  <c r="AW226" i="10"/>
  <c r="L228" i="10"/>
  <c r="M228" i="10"/>
  <c r="P228" i="10"/>
  <c r="J229" i="10"/>
  <c r="K229" i="10"/>
  <c r="D229" i="10"/>
  <c r="C230" i="10"/>
  <c r="O227" i="10"/>
  <c r="AX227" i="10"/>
  <c r="N227" i="10"/>
  <c r="E228" i="10"/>
  <c r="I228" i="10"/>
  <c r="F228" i="10"/>
  <c r="G227" i="10"/>
  <c r="H227" i="10"/>
  <c r="AW227" i="10"/>
  <c r="G228" i="10"/>
  <c r="H228" i="10"/>
  <c r="AW228" i="10"/>
  <c r="C231" i="10"/>
  <c r="J230" i="10"/>
  <c r="K230" i="10"/>
  <c r="D230" i="10"/>
  <c r="I229" i="10"/>
  <c r="E229" i="10"/>
  <c r="F229" i="10"/>
  <c r="P229" i="10"/>
  <c r="L229" i="10"/>
  <c r="M229" i="10"/>
  <c r="O228" i="10"/>
  <c r="AX228" i="10"/>
  <c r="N228" i="10"/>
  <c r="F230" i="10"/>
  <c r="I230" i="10"/>
  <c r="E230" i="10"/>
  <c r="N229" i="10"/>
  <c r="O229" i="10"/>
  <c r="AX229" i="10"/>
  <c r="G229" i="10"/>
  <c r="H229" i="10"/>
  <c r="AW229" i="10"/>
  <c r="L230" i="10"/>
  <c r="P230" i="10"/>
  <c r="M230" i="10"/>
  <c r="C232" i="10"/>
  <c r="J231" i="10"/>
  <c r="K231" i="10"/>
  <c r="D231" i="10"/>
  <c r="O230" i="10"/>
  <c r="AX230" i="10"/>
  <c r="N230" i="10"/>
  <c r="E231" i="10"/>
  <c r="F231" i="10"/>
  <c r="I231" i="10"/>
  <c r="G230" i="10"/>
  <c r="H230" i="10"/>
  <c r="AW230" i="10"/>
  <c r="M231" i="10"/>
  <c r="P231" i="10"/>
  <c r="L231" i="10"/>
  <c r="J232" i="10"/>
  <c r="K232" i="10"/>
  <c r="C233" i="10"/>
  <c r="D232" i="10"/>
  <c r="C234" i="10"/>
  <c r="J233" i="10"/>
  <c r="K233" i="10"/>
  <c r="D233" i="10"/>
  <c r="N231" i="10"/>
  <c r="O231" i="10"/>
  <c r="AX231" i="10"/>
  <c r="L232" i="10"/>
  <c r="P232" i="10"/>
  <c r="M232" i="10"/>
  <c r="G231" i="10"/>
  <c r="H231" i="10"/>
  <c r="AW231" i="10"/>
  <c r="F232" i="10"/>
  <c r="I232" i="10"/>
  <c r="E232" i="10"/>
  <c r="D234" i="10"/>
  <c r="J234" i="10"/>
  <c r="K234" i="10"/>
  <c r="C235" i="10"/>
  <c r="O232" i="10"/>
  <c r="AX232" i="10"/>
  <c r="N232" i="10"/>
  <c r="G232" i="10"/>
  <c r="H232" i="10"/>
  <c r="AW232" i="10"/>
  <c r="F233" i="10"/>
  <c r="I233" i="10"/>
  <c r="E233" i="10"/>
  <c r="L233" i="10"/>
  <c r="M233" i="10"/>
  <c r="P233" i="10"/>
  <c r="N233" i="10"/>
  <c r="O233" i="10"/>
  <c r="AX233" i="10"/>
  <c r="G233" i="10"/>
  <c r="H233" i="10"/>
  <c r="AW233" i="10"/>
  <c r="C236" i="10"/>
  <c r="J235" i="10"/>
  <c r="K235" i="10"/>
  <c r="D235" i="10"/>
  <c r="L234" i="10"/>
  <c r="M234" i="10"/>
  <c r="P234" i="10"/>
  <c r="I234" i="10"/>
  <c r="F234" i="10"/>
  <c r="E234" i="10"/>
  <c r="G234" i="10"/>
  <c r="H234" i="10"/>
  <c r="AW234" i="10"/>
  <c r="J236" i="10"/>
  <c r="K236" i="10"/>
  <c r="C237" i="10"/>
  <c r="D236" i="10"/>
  <c r="E235" i="10"/>
  <c r="F235" i="10"/>
  <c r="I235" i="10"/>
  <c r="O234" i="10"/>
  <c r="AX234" i="10"/>
  <c r="N234" i="10"/>
  <c r="M235" i="10"/>
  <c r="P235" i="10"/>
  <c r="L235" i="10"/>
  <c r="N235" i="10"/>
  <c r="O235" i="10"/>
  <c r="AX235" i="10"/>
  <c r="H235" i="10"/>
  <c r="AW235" i="10"/>
  <c r="G235" i="10"/>
  <c r="F236" i="10"/>
  <c r="E236" i="10"/>
  <c r="I236" i="10"/>
  <c r="J237" i="10"/>
  <c r="K237" i="10"/>
  <c r="C238" i="10"/>
  <c r="D237" i="10"/>
  <c r="L236" i="10"/>
  <c r="M236" i="10"/>
  <c r="P236" i="10"/>
  <c r="J238" i="10"/>
  <c r="K238" i="10"/>
  <c r="C239" i="10"/>
  <c r="D238" i="10"/>
  <c r="O236" i="10"/>
  <c r="AX236" i="10"/>
  <c r="N236" i="10"/>
  <c r="E237" i="10"/>
  <c r="F237" i="10"/>
  <c r="I237" i="10"/>
  <c r="P237" i="10"/>
  <c r="L237" i="10"/>
  <c r="M237" i="10"/>
  <c r="G236" i="10"/>
  <c r="H236" i="10"/>
  <c r="AW236" i="10"/>
  <c r="N237" i="10"/>
  <c r="O237" i="10"/>
  <c r="AX237" i="10"/>
  <c r="H237" i="10"/>
  <c r="AW237" i="10"/>
  <c r="G237" i="10"/>
  <c r="F238" i="10"/>
  <c r="E238" i="10"/>
  <c r="I238" i="10"/>
  <c r="J239" i="10"/>
  <c r="K239" i="10"/>
  <c r="C240" i="10"/>
  <c r="D239" i="10"/>
  <c r="L238" i="10"/>
  <c r="M238" i="10"/>
  <c r="P238" i="10"/>
  <c r="I239" i="10"/>
  <c r="E239" i="10"/>
  <c r="F239" i="10"/>
  <c r="M239" i="10"/>
  <c r="P239" i="10"/>
  <c r="L239" i="10"/>
  <c r="O238" i="10"/>
  <c r="AX238" i="10"/>
  <c r="N238" i="10"/>
  <c r="C241" i="10"/>
  <c r="J240" i="10"/>
  <c r="K240" i="10"/>
  <c r="D240" i="10"/>
  <c r="G238" i="10"/>
  <c r="H238" i="10"/>
  <c r="AW238" i="10"/>
  <c r="E240" i="10"/>
  <c r="I240" i="10"/>
  <c r="F240" i="10"/>
  <c r="O239" i="10"/>
  <c r="AX239" i="10"/>
  <c r="N239" i="10"/>
  <c r="L240" i="10"/>
  <c r="M240" i="10"/>
  <c r="P240" i="10"/>
  <c r="J241" i="10"/>
  <c r="K241" i="10"/>
  <c r="D241" i="10"/>
  <c r="C242" i="10"/>
  <c r="G239" i="10"/>
  <c r="H239" i="10"/>
  <c r="AW239" i="10"/>
  <c r="L241" i="10"/>
  <c r="P241" i="10"/>
  <c r="M241" i="10"/>
  <c r="G240" i="10"/>
  <c r="H240" i="10"/>
  <c r="AW240" i="10"/>
  <c r="J242" i="10"/>
  <c r="K242" i="10"/>
  <c r="C243" i="10"/>
  <c r="D242" i="10"/>
  <c r="I241" i="10"/>
  <c r="E241" i="10"/>
  <c r="F241" i="10"/>
  <c r="O240" i="10"/>
  <c r="AX240" i="10"/>
  <c r="N240" i="10"/>
  <c r="L242" i="10"/>
  <c r="M242" i="10"/>
  <c r="P242" i="10"/>
  <c r="O241" i="10"/>
  <c r="AX241" i="10"/>
  <c r="N241" i="10"/>
  <c r="G241" i="10"/>
  <c r="H241" i="10"/>
  <c r="AW241" i="10"/>
  <c r="E242" i="10"/>
  <c r="I242" i="10"/>
  <c r="F242" i="10"/>
  <c r="C244" i="10"/>
  <c r="J243" i="10"/>
  <c r="K243" i="10"/>
  <c r="D243" i="10"/>
  <c r="C245" i="10"/>
  <c r="J244" i="10"/>
  <c r="K244" i="10"/>
  <c r="D244" i="10"/>
  <c r="M243" i="10"/>
  <c r="P243" i="10"/>
  <c r="L243" i="10"/>
  <c r="G242" i="10"/>
  <c r="H242" i="10"/>
  <c r="AW242" i="10"/>
  <c r="N242" i="10"/>
  <c r="O242" i="10"/>
  <c r="AX242" i="10"/>
  <c r="I243" i="10"/>
  <c r="E243" i="10"/>
  <c r="F243" i="10"/>
  <c r="E244" i="10"/>
  <c r="I244" i="10"/>
  <c r="F244" i="10"/>
  <c r="O243" i="10"/>
  <c r="AX243" i="10"/>
  <c r="N243" i="10"/>
  <c r="L244" i="10"/>
  <c r="M244" i="10"/>
  <c r="P244" i="10"/>
  <c r="H243" i="10"/>
  <c r="AW243" i="10"/>
  <c r="G243" i="10"/>
  <c r="C246" i="10"/>
  <c r="J245" i="10"/>
  <c r="K245" i="10"/>
  <c r="D245" i="10"/>
  <c r="P245" i="10"/>
  <c r="L245" i="10"/>
  <c r="M245" i="10"/>
  <c r="C247" i="10"/>
  <c r="J246" i="10"/>
  <c r="K246" i="10"/>
  <c r="D246" i="10"/>
  <c r="O244" i="10"/>
  <c r="AX244" i="10"/>
  <c r="N244" i="10"/>
  <c r="G244" i="10"/>
  <c r="H244" i="10"/>
  <c r="AW244" i="10"/>
  <c r="I245" i="10"/>
  <c r="E245" i="10"/>
  <c r="F245" i="10"/>
  <c r="E246" i="10"/>
  <c r="I246" i="10"/>
  <c r="F246" i="10"/>
  <c r="C248" i="10"/>
  <c r="J247" i="10"/>
  <c r="K247" i="10"/>
  <c r="D247" i="10"/>
  <c r="L246" i="10"/>
  <c r="P246" i="10"/>
  <c r="M246" i="10"/>
  <c r="O245" i="10"/>
  <c r="AX245" i="10"/>
  <c r="N245" i="10"/>
  <c r="H245" i="10"/>
  <c r="AW245" i="10"/>
  <c r="G245" i="10"/>
  <c r="I247" i="10"/>
  <c r="E247" i="10"/>
  <c r="F247" i="10"/>
  <c r="N246" i="10"/>
  <c r="O246" i="10"/>
  <c r="AX246" i="10"/>
  <c r="M247" i="10"/>
  <c r="P247" i="10"/>
  <c r="L247" i="10"/>
  <c r="C249" i="10"/>
  <c r="J248" i="10"/>
  <c r="K248" i="10"/>
  <c r="D248" i="10"/>
  <c r="G246" i="10"/>
  <c r="H246" i="10"/>
  <c r="AW246" i="10"/>
  <c r="F248" i="10"/>
  <c r="I248" i="10"/>
  <c r="E248" i="10"/>
  <c r="J249" i="10"/>
  <c r="K249" i="10"/>
  <c r="C250" i="10"/>
  <c r="D249" i="10"/>
  <c r="N247" i="10"/>
  <c r="O247" i="10"/>
  <c r="AX247" i="10"/>
  <c r="H247" i="10"/>
  <c r="AW247" i="10"/>
  <c r="G247" i="10"/>
  <c r="P248" i="10"/>
  <c r="L248" i="10"/>
  <c r="M248" i="10"/>
  <c r="I249" i="10"/>
  <c r="E249" i="10"/>
  <c r="F249" i="10"/>
  <c r="J250" i="10"/>
  <c r="K250" i="10"/>
  <c r="C251" i="10"/>
  <c r="D250" i="10"/>
  <c r="L249" i="10"/>
  <c r="P249" i="10"/>
  <c r="M249" i="10"/>
  <c r="O248" i="10"/>
  <c r="AX248" i="10"/>
  <c r="N248" i="10"/>
  <c r="G248" i="10"/>
  <c r="H248" i="10"/>
  <c r="AW248" i="10"/>
  <c r="J251" i="10"/>
  <c r="K251" i="10"/>
  <c r="C252" i="10"/>
  <c r="D251" i="10"/>
  <c r="G249" i="10"/>
  <c r="H249" i="10"/>
  <c r="AW249" i="10"/>
  <c r="N249" i="10"/>
  <c r="O249" i="10"/>
  <c r="AX249" i="10"/>
  <c r="F250" i="10"/>
  <c r="E250" i="10"/>
  <c r="I250" i="10"/>
  <c r="L250" i="10"/>
  <c r="M250" i="10"/>
  <c r="P250" i="10"/>
  <c r="G250" i="10"/>
  <c r="H250" i="10"/>
  <c r="AW250" i="10"/>
  <c r="C253" i="10"/>
  <c r="D252" i="10"/>
  <c r="J252" i="10"/>
  <c r="K252" i="10"/>
  <c r="O250" i="10"/>
  <c r="AX250" i="10"/>
  <c r="N250" i="10"/>
  <c r="I251" i="10"/>
  <c r="E251" i="10"/>
  <c r="F251" i="10"/>
  <c r="M251" i="10"/>
  <c r="P251" i="10"/>
  <c r="L251" i="10"/>
  <c r="G251" i="10"/>
  <c r="H251" i="10"/>
  <c r="AW251" i="10"/>
  <c r="O251" i="10"/>
  <c r="AX251" i="10"/>
  <c r="N251" i="10"/>
  <c r="L252" i="10"/>
  <c r="M252" i="10"/>
  <c r="P252" i="10"/>
  <c r="E252" i="10"/>
  <c r="I252" i="10"/>
  <c r="F252" i="10"/>
  <c r="J253" i="10"/>
  <c r="K253" i="10"/>
  <c r="D253" i="10"/>
  <c r="C254" i="10"/>
  <c r="P253" i="10"/>
  <c r="L253" i="10"/>
  <c r="M253" i="10"/>
  <c r="I253" i="10"/>
  <c r="E253" i="10"/>
  <c r="F253" i="10"/>
  <c r="G252" i="10"/>
  <c r="H252" i="10"/>
  <c r="AW252" i="10"/>
  <c r="O252" i="10"/>
  <c r="AX252" i="10"/>
  <c r="N252" i="10"/>
  <c r="C255" i="10"/>
  <c r="J254" i="10"/>
  <c r="K254" i="10"/>
  <c r="D254" i="10"/>
  <c r="J255" i="10"/>
  <c r="K255" i="10"/>
  <c r="D255" i="10"/>
  <c r="C256" i="10"/>
  <c r="L254" i="10"/>
  <c r="M254" i="10"/>
  <c r="P254" i="10"/>
  <c r="G253" i="10"/>
  <c r="H253" i="10"/>
  <c r="AW253" i="10"/>
  <c r="O253" i="10"/>
  <c r="AX253" i="10"/>
  <c r="N253" i="10"/>
  <c r="E254" i="10"/>
  <c r="I254" i="10"/>
  <c r="F254" i="10"/>
  <c r="I255" i="10"/>
  <c r="E255" i="10"/>
  <c r="F255" i="10"/>
  <c r="N254" i="10"/>
  <c r="O254" i="10"/>
  <c r="AX254" i="10"/>
  <c r="C257" i="10"/>
  <c r="J256" i="10"/>
  <c r="K256" i="10"/>
  <c r="D256" i="10"/>
  <c r="G254" i="10"/>
  <c r="H254" i="10"/>
  <c r="AW254" i="10"/>
  <c r="M255" i="10"/>
  <c r="P255" i="10"/>
  <c r="L255" i="10"/>
  <c r="N255" i="10"/>
  <c r="O255" i="10"/>
  <c r="AX255" i="10"/>
  <c r="H255" i="10"/>
  <c r="AW255" i="10"/>
  <c r="G255" i="10"/>
  <c r="E256" i="10"/>
  <c r="I256" i="10"/>
  <c r="F256" i="10"/>
  <c r="L256" i="10"/>
  <c r="P256" i="10"/>
  <c r="M256" i="10"/>
  <c r="J257" i="10"/>
  <c r="K257" i="10"/>
  <c r="C258" i="10"/>
  <c r="D257" i="10"/>
  <c r="P257" i="10"/>
  <c r="L257" i="10"/>
  <c r="M257" i="10"/>
  <c r="G256" i="10"/>
  <c r="H256" i="10"/>
  <c r="AW256" i="10"/>
  <c r="J258" i="10"/>
  <c r="K258" i="10"/>
  <c r="C259" i="10"/>
  <c r="D258" i="10"/>
  <c r="O256" i="10"/>
  <c r="AX256" i="10"/>
  <c r="N256" i="10"/>
  <c r="E257" i="10"/>
  <c r="F257" i="10"/>
  <c r="I257" i="10"/>
  <c r="J259" i="10"/>
  <c r="K259" i="10"/>
  <c r="C260" i="10"/>
  <c r="D259" i="10"/>
  <c r="M258" i="10"/>
  <c r="P258" i="10"/>
  <c r="L258" i="10"/>
  <c r="G257" i="10"/>
  <c r="H257" i="10"/>
  <c r="AW257" i="10"/>
  <c r="F258" i="10"/>
  <c r="E258" i="10"/>
  <c r="I258" i="10"/>
  <c r="O257" i="10"/>
  <c r="AX257" i="10"/>
  <c r="N257" i="10"/>
  <c r="J260" i="10"/>
  <c r="K260" i="10"/>
  <c r="C261" i="10"/>
  <c r="D260" i="10"/>
  <c r="G258" i="10"/>
  <c r="H258" i="10"/>
  <c r="AW258" i="10"/>
  <c r="N258" i="10"/>
  <c r="O258" i="10"/>
  <c r="AX258" i="10"/>
  <c r="F259" i="10"/>
  <c r="I259" i="10"/>
  <c r="E259" i="10"/>
  <c r="P259" i="10"/>
  <c r="L259" i="10"/>
  <c r="M259" i="10"/>
  <c r="L260" i="10"/>
  <c r="M260" i="10"/>
  <c r="P260" i="10"/>
  <c r="N259" i="10"/>
  <c r="O259" i="10"/>
  <c r="AX259" i="10"/>
  <c r="H259" i="10"/>
  <c r="AW259" i="10"/>
  <c r="G259" i="10"/>
  <c r="E260" i="10"/>
  <c r="I260" i="10"/>
  <c r="F260" i="10"/>
  <c r="J261" i="10"/>
  <c r="K261" i="10"/>
  <c r="C262" i="10"/>
  <c r="D261" i="10"/>
  <c r="C263" i="10"/>
  <c r="J262" i="10"/>
  <c r="K262" i="10"/>
  <c r="D262" i="10"/>
  <c r="L261" i="10"/>
  <c r="M261" i="10"/>
  <c r="P261" i="10"/>
  <c r="O260" i="10"/>
  <c r="AX260" i="10"/>
  <c r="N260" i="10"/>
  <c r="G260" i="10"/>
  <c r="H260" i="10"/>
  <c r="AW260" i="10"/>
  <c r="I261" i="10"/>
  <c r="E261" i="10"/>
  <c r="F261" i="10"/>
  <c r="C264" i="10"/>
  <c r="J263" i="10"/>
  <c r="K263" i="10"/>
  <c r="D263" i="10"/>
  <c r="H261" i="10"/>
  <c r="AW261" i="10"/>
  <c r="G261" i="10"/>
  <c r="E262" i="10"/>
  <c r="F262" i="10"/>
  <c r="I262" i="10"/>
  <c r="O261" i="10"/>
  <c r="AX261" i="10"/>
  <c r="N261" i="10"/>
  <c r="L262" i="10"/>
  <c r="M262" i="10"/>
  <c r="P262" i="10"/>
  <c r="N262" i="10"/>
  <c r="O262" i="10"/>
  <c r="AX262" i="10"/>
  <c r="I263" i="10"/>
  <c r="E263" i="10"/>
  <c r="F263" i="10"/>
  <c r="G262" i="10"/>
  <c r="H262" i="10"/>
  <c r="AW262" i="10"/>
  <c r="M263" i="10"/>
  <c r="P263" i="10"/>
  <c r="L263" i="10"/>
  <c r="C265" i="10"/>
  <c r="J264" i="10"/>
  <c r="K264" i="10"/>
  <c r="D264" i="10"/>
  <c r="L264" i="10"/>
  <c r="M264" i="10"/>
  <c r="P264" i="10"/>
  <c r="O263" i="10"/>
  <c r="AX263" i="10"/>
  <c r="N263" i="10"/>
  <c r="E264" i="10"/>
  <c r="I264" i="10"/>
  <c r="F264" i="10"/>
  <c r="J265" i="10"/>
  <c r="K265" i="10"/>
  <c r="D265" i="10"/>
  <c r="C266" i="10"/>
  <c r="G263" i="10"/>
  <c r="H263" i="10"/>
  <c r="AW263" i="10"/>
  <c r="I265" i="10"/>
  <c r="E265" i="10"/>
  <c r="F265" i="10"/>
  <c r="C267" i="10"/>
  <c r="J266" i="10"/>
  <c r="K266" i="10"/>
  <c r="D266" i="10"/>
  <c r="P265" i="10"/>
  <c r="L265" i="10"/>
  <c r="M265" i="10"/>
  <c r="G264" i="10"/>
  <c r="H264" i="10"/>
  <c r="AW264" i="10"/>
  <c r="O264" i="10"/>
  <c r="AX264" i="10"/>
  <c r="N264" i="10"/>
  <c r="I266" i="10"/>
  <c r="F266" i="10"/>
  <c r="E266" i="10"/>
  <c r="C268" i="10"/>
  <c r="D267" i="10"/>
  <c r="J267" i="10"/>
  <c r="K267" i="10"/>
  <c r="O265" i="10"/>
  <c r="AX265" i="10"/>
  <c r="N265" i="10"/>
  <c r="M266" i="10"/>
  <c r="P266" i="10"/>
  <c r="L266" i="10"/>
  <c r="G265" i="10"/>
  <c r="H265" i="10"/>
  <c r="AW265" i="10"/>
  <c r="M267" i="10"/>
  <c r="P267" i="10"/>
  <c r="L267" i="10"/>
  <c r="O266" i="10"/>
  <c r="AX266" i="10"/>
  <c r="N266" i="10"/>
  <c r="I267" i="10"/>
  <c r="F267" i="10"/>
  <c r="E267" i="10"/>
  <c r="C269" i="10"/>
  <c r="J268" i="10"/>
  <c r="K268" i="10"/>
  <c r="D268" i="10"/>
  <c r="G266" i="10"/>
  <c r="H266" i="10"/>
  <c r="AW266" i="10"/>
  <c r="M268" i="10"/>
  <c r="P268" i="10"/>
  <c r="L268" i="10"/>
  <c r="O267" i="10"/>
  <c r="AX267" i="10"/>
  <c r="N267" i="10"/>
  <c r="I268" i="10"/>
  <c r="F268" i="10"/>
  <c r="E268" i="10"/>
  <c r="J269" i="10"/>
  <c r="K269" i="10"/>
  <c r="C270" i="10"/>
  <c r="D269" i="10"/>
  <c r="G267" i="10"/>
  <c r="H267" i="10"/>
  <c r="AW267" i="10"/>
  <c r="I269" i="10"/>
  <c r="E269" i="10"/>
  <c r="F269" i="10"/>
  <c r="D270" i="10"/>
  <c r="C271" i="10"/>
  <c r="J270" i="10"/>
  <c r="K270" i="10"/>
  <c r="G268" i="10"/>
  <c r="H268" i="10"/>
  <c r="AW268" i="10"/>
  <c r="P269" i="10"/>
  <c r="L269" i="10"/>
  <c r="M269" i="10"/>
  <c r="O268" i="10"/>
  <c r="AX268" i="10"/>
  <c r="N268" i="10"/>
  <c r="O269" i="10"/>
  <c r="AX269" i="10"/>
  <c r="N269" i="10"/>
  <c r="J271" i="10"/>
  <c r="K271" i="10"/>
  <c r="D271" i="10"/>
  <c r="C272" i="10"/>
  <c r="L270" i="10"/>
  <c r="M270" i="10"/>
  <c r="P270" i="10"/>
  <c r="E270" i="10"/>
  <c r="I270" i="10"/>
  <c r="F270" i="10"/>
  <c r="G269" i="10"/>
  <c r="H269" i="10"/>
  <c r="AW269" i="10"/>
  <c r="G270" i="10"/>
  <c r="H270" i="10"/>
  <c r="AW270" i="10"/>
  <c r="C273" i="10"/>
  <c r="J272" i="10"/>
  <c r="K272" i="10"/>
  <c r="D272" i="10"/>
  <c r="P271" i="10"/>
  <c r="L271" i="10"/>
  <c r="M271" i="10"/>
  <c r="N270" i="10"/>
  <c r="O270" i="10"/>
  <c r="AX270" i="10"/>
  <c r="E271" i="10"/>
  <c r="F271" i="10"/>
  <c r="I271" i="10"/>
  <c r="O271" i="10"/>
  <c r="AX271" i="10"/>
  <c r="N271" i="10"/>
  <c r="E272" i="10"/>
  <c r="I272" i="10"/>
  <c r="F272" i="10"/>
  <c r="J273" i="10"/>
  <c r="K273" i="10"/>
  <c r="D273" i="10"/>
  <c r="C274" i="10"/>
  <c r="G271" i="10"/>
  <c r="H271" i="10"/>
  <c r="AW271" i="10"/>
  <c r="L272" i="10"/>
  <c r="M272" i="10"/>
  <c r="P272" i="10"/>
  <c r="O272" i="10"/>
  <c r="AX272" i="10"/>
  <c r="N272" i="10"/>
  <c r="I273" i="10"/>
  <c r="E273" i="10"/>
  <c r="F273" i="10"/>
  <c r="G272" i="10"/>
  <c r="H272" i="10"/>
  <c r="AW272" i="10"/>
  <c r="C275" i="10"/>
  <c r="J274" i="10"/>
  <c r="K274" i="10"/>
  <c r="D274" i="10"/>
  <c r="P273" i="10"/>
  <c r="L273" i="10"/>
  <c r="M273" i="10"/>
  <c r="E274" i="10"/>
  <c r="I274" i="10"/>
  <c r="F274" i="10"/>
  <c r="L274" i="10"/>
  <c r="M274" i="10"/>
  <c r="P274" i="10"/>
  <c r="C276" i="10"/>
  <c r="J275" i="10"/>
  <c r="K275" i="10"/>
  <c r="D275" i="10"/>
  <c r="G273" i="10"/>
  <c r="H273" i="10"/>
  <c r="AW273" i="10"/>
  <c r="O273" i="10"/>
  <c r="AX273" i="10"/>
  <c r="N273" i="10"/>
  <c r="E275" i="10"/>
  <c r="F275" i="10"/>
  <c r="I275" i="10"/>
  <c r="J276" i="10"/>
  <c r="K276" i="10"/>
  <c r="C277" i="10"/>
  <c r="D276" i="10"/>
  <c r="G274" i="10"/>
  <c r="H274" i="10"/>
  <c r="AW274" i="10"/>
  <c r="M275" i="10"/>
  <c r="P275" i="10"/>
  <c r="L275" i="10"/>
  <c r="O274" i="10"/>
  <c r="AX274" i="10"/>
  <c r="N274" i="10"/>
  <c r="N275" i="10"/>
  <c r="O275" i="10"/>
  <c r="AX275" i="10"/>
  <c r="E276" i="10"/>
  <c r="F276" i="10"/>
  <c r="I276" i="10"/>
  <c r="L276" i="10"/>
  <c r="M276" i="10"/>
  <c r="P276" i="10"/>
  <c r="G275" i="10"/>
  <c r="H275" i="10"/>
  <c r="AW275" i="10"/>
  <c r="J277" i="10"/>
  <c r="K277" i="10"/>
  <c r="D277" i="10"/>
  <c r="C278" i="10"/>
  <c r="E277" i="10"/>
  <c r="F277" i="10"/>
  <c r="I277" i="10"/>
  <c r="J278" i="10"/>
  <c r="K278" i="10"/>
  <c r="C279" i="10"/>
  <c r="D278" i="10"/>
  <c r="P277" i="10"/>
  <c r="L277" i="10"/>
  <c r="M277" i="10"/>
  <c r="O276" i="10"/>
  <c r="AX276" i="10"/>
  <c r="N276" i="10"/>
  <c r="G276" i="10"/>
  <c r="H276" i="10"/>
  <c r="AW276" i="10"/>
  <c r="N277" i="10"/>
  <c r="O277" i="10"/>
  <c r="AX277" i="10"/>
  <c r="E278" i="10"/>
  <c r="I278" i="10"/>
  <c r="F278" i="10"/>
  <c r="J279" i="10"/>
  <c r="K279" i="10"/>
  <c r="D279" i="10"/>
  <c r="C280" i="10"/>
  <c r="L278" i="10"/>
  <c r="M278" i="10"/>
  <c r="P278" i="10"/>
  <c r="G277" i="10"/>
  <c r="H277" i="10"/>
  <c r="AW277" i="10"/>
  <c r="I279" i="10"/>
  <c r="E279" i="10"/>
  <c r="F279" i="10"/>
  <c r="G278" i="10"/>
  <c r="H278" i="10"/>
  <c r="AW278" i="10"/>
  <c r="N278" i="10"/>
  <c r="O278" i="10"/>
  <c r="AX278" i="10"/>
  <c r="C281" i="10"/>
  <c r="J280" i="10"/>
  <c r="K280" i="10"/>
  <c r="D280" i="10"/>
  <c r="M279" i="10"/>
  <c r="L279" i="10"/>
  <c r="P279" i="10"/>
  <c r="O279" i="10"/>
  <c r="AX279" i="10"/>
  <c r="N279" i="10"/>
  <c r="L280" i="10"/>
  <c r="M280" i="10"/>
  <c r="P280" i="10"/>
  <c r="C282" i="10"/>
  <c r="J281" i="10"/>
  <c r="K281" i="10"/>
  <c r="D281" i="10"/>
  <c r="E280" i="10"/>
  <c r="I280" i="10"/>
  <c r="F280" i="10"/>
  <c r="G279" i="10"/>
  <c r="H279" i="10"/>
  <c r="AW279" i="10"/>
  <c r="E281" i="10"/>
  <c r="F281" i="10"/>
  <c r="I281" i="10"/>
  <c r="G280" i="10"/>
  <c r="H280" i="10"/>
  <c r="AW280" i="10"/>
  <c r="L281" i="10"/>
  <c r="P281" i="10"/>
  <c r="M281" i="10"/>
  <c r="C283" i="10"/>
  <c r="J282" i="10"/>
  <c r="K282" i="10"/>
  <c r="D282" i="10"/>
  <c r="O280" i="10"/>
  <c r="AX280" i="10"/>
  <c r="N280" i="10"/>
  <c r="L282" i="10"/>
  <c r="P282" i="10"/>
  <c r="M282" i="10"/>
  <c r="E282" i="10"/>
  <c r="I282" i="10"/>
  <c r="F282" i="10"/>
  <c r="J283" i="10"/>
  <c r="K283" i="10"/>
  <c r="C284" i="10"/>
  <c r="D283" i="10"/>
  <c r="O281" i="10"/>
  <c r="AX281" i="10"/>
  <c r="N281" i="10"/>
  <c r="G281" i="10"/>
  <c r="H281" i="10"/>
  <c r="AW281" i="10"/>
  <c r="C285" i="10"/>
  <c r="J284" i="10"/>
  <c r="K284" i="10"/>
  <c r="D284" i="10"/>
  <c r="I283" i="10"/>
  <c r="F283" i="10"/>
  <c r="E283" i="10"/>
  <c r="N282" i="10"/>
  <c r="O282" i="10"/>
  <c r="AX282" i="10"/>
  <c r="M283" i="10"/>
  <c r="P283" i="10"/>
  <c r="L283" i="10"/>
  <c r="G282" i="10"/>
  <c r="H282" i="10"/>
  <c r="AW282" i="10"/>
  <c r="H283" i="10"/>
  <c r="AW283" i="10"/>
  <c r="G283" i="10"/>
  <c r="N283" i="10"/>
  <c r="O283" i="10"/>
  <c r="AX283" i="10"/>
  <c r="F284" i="10"/>
  <c r="E284" i="10"/>
  <c r="I284" i="10"/>
  <c r="L284" i="10"/>
  <c r="M284" i="10"/>
  <c r="P284" i="10"/>
  <c r="C286" i="10"/>
  <c r="J285" i="10"/>
  <c r="K285" i="10"/>
  <c r="D285" i="10"/>
  <c r="I285" i="10"/>
  <c r="E285" i="10"/>
  <c r="F285" i="10"/>
  <c r="O284" i="10"/>
  <c r="AX284" i="10"/>
  <c r="N284" i="10"/>
  <c r="C287" i="10"/>
  <c r="J286" i="10"/>
  <c r="K286" i="10"/>
  <c r="D286" i="10"/>
  <c r="P285" i="10"/>
  <c r="L285" i="10"/>
  <c r="M285" i="10"/>
  <c r="G284" i="10"/>
  <c r="H284" i="10"/>
  <c r="AW284" i="10"/>
  <c r="J287" i="10"/>
  <c r="K287" i="10"/>
  <c r="C288" i="10"/>
  <c r="D287" i="10"/>
  <c r="N285" i="10"/>
  <c r="O285" i="10"/>
  <c r="AX285" i="10"/>
  <c r="L286" i="10"/>
  <c r="M286" i="10"/>
  <c r="P286" i="10"/>
  <c r="G285" i="10"/>
  <c r="H285" i="10"/>
  <c r="AW285" i="10"/>
  <c r="F286" i="10"/>
  <c r="E286" i="10"/>
  <c r="I286" i="10"/>
  <c r="O286" i="10"/>
  <c r="AX286" i="10"/>
  <c r="N286" i="10"/>
  <c r="I287" i="10"/>
  <c r="E287" i="10"/>
  <c r="F287" i="10"/>
  <c r="C289" i="10"/>
  <c r="J288" i="10"/>
  <c r="K288" i="10"/>
  <c r="D288" i="10"/>
  <c r="G286" i="10"/>
  <c r="H286" i="10"/>
  <c r="AW286" i="10"/>
  <c r="M287" i="10"/>
  <c r="P287" i="10"/>
  <c r="L287" i="10"/>
  <c r="O287" i="10"/>
  <c r="AX287" i="10"/>
  <c r="N287" i="10"/>
  <c r="J289" i="10"/>
  <c r="K289" i="10"/>
  <c r="D289" i="10"/>
  <c r="C290" i="10"/>
  <c r="L288" i="10"/>
  <c r="M288" i="10"/>
  <c r="P288" i="10"/>
  <c r="E288" i="10"/>
  <c r="I288" i="10"/>
  <c r="F288" i="10"/>
  <c r="G287" i="10"/>
  <c r="H287" i="10"/>
  <c r="AW287" i="10"/>
  <c r="G288" i="10"/>
  <c r="H288" i="10"/>
  <c r="AW288" i="10"/>
  <c r="P289" i="10"/>
  <c r="L289" i="10"/>
  <c r="M289" i="10"/>
  <c r="O288" i="10"/>
  <c r="AX288" i="10"/>
  <c r="N288" i="10"/>
  <c r="C291" i="10"/>
  <c r="J290" i="10"/>
  <c r="K290" i="10"/>
  <c r="D290" i="10"/>
  <c r="I289" i="10"/>
  <c r="E289" i="10"/>
  <c r="F289" i="10"/>
  <c r="E290" i="10"/>
  <c r="F290" i="10"/>
  <c r="I290" i="10"/>
  <c r="G289" i="10"/>
  <c r="H289" i="10"/>
  <c r="AW289" i="10"/>
  <c r="L290" i="10"/>
  <c r="M290" i="10"/>
  <c r="P290" i="10"/>
  <c r="J291" i="10"/>
  <c r="K291" i="10"/>
  <c r="D291" i="10"/>
  <c r="C292" i="10"/>
  <c r="O289" i="10"/>
  <c r="AX289" i="10"/>
  <c r="N289" i="10"/>
  <c r="C293" i="10"/>
  <c r="J292" i="10"/>
  <c r="K292" i="10"/>
  <c r="D292" i="10"/>
  <c r="N290" i="10"/>
  <c r="O290" i="10"/>
  <c r="AX290" i="10"/>
  <c r="M291" i="10"/>
  <c r="P291" i="10"/>
  <c r="L291" i="10"/>
  <c r="G290" i="10"/>
  <c r="H290" i="10"/>
  <c r="AW290" i="10"/>
  <c r="I291" i="10"/>
  <c r="E291" i="10"/>
  <c r="F291" i="10"/>
  <c r="H291" i="10"/>
  <c r="AW291" i="10"/>
  <c r="G291" i="10"/>
  <c r="C294" i="10"/>
  <c r="J293" i="10"/>
  <c r="K293" i="10"/>
  <c r="D293" i="10"/>
  <c r="N291" i="10"/>
  <c r="O291" i="10"/>
  <c r="AX291" i="10"/>
  <c r="F292" i="10"/>
  <c r="E292" i="10"/>
  <c r="I292" i="10"/>
  <c r="M292" i="10"/>
  <c r="P292" i="10"/>
  <c r="L292" i="10"/>
  <c r="G292" i="10"/>
  <c r="H292" i="10"/>
  <c r="AW292" i="10"/>
  <c r="O292" i="10"/>
  <c r="AX292" i="10"/>
  <c r="N292" i="10"/>
  <c r="J294" i="10"/>
  <c r="K294" i="10"/>
  <c r="C295" i="10"/>
  <c r="D294" i="10"/>
  <c r="E293" i="10"/>
  <c r="F293" i="10"/>
  <c r="I293" i="10"/>
  <c r="P293" i="10"/>
  <c r="L293" i="10"/>
  <c r="M293" i="10"/>
  <c r="O293" i="10"/>
  <c r="AX293" i="10"/>
  <c r="N293" i="10"/>
  <c r="J295" i="10"/>
  <c r="K295" i="10"/>
  <c r="C296" i="10"/>
  <c r="D295" i="10"/>
  <c r="F294" i="10"/>
  <c r="E294" i="10"/>
  <c r="I294" i="10"/>
  <c r="G293" i="10"/>
  <c r="H293" i="10"/>
  <c r="AW293" i="10"/>
  <c r="M294" i="10"/>
  <c r="P294" i="10"/>
  <c r="L294" i="10"/>
  <c r="C297" i="10"/>
  <c r="J296" i="10"/>
  <c r="K296" i="10"/>
  <c r="D296" i="10"/>
  <c r="O294" i="10"/>
  <c r="AX294" i="10"/>
  <c r="N294" i="10"/>
  <c r="G294" i="10"/>
  <c r="H294" i="10"/>
  <c r="AW294" i="10"/>
  <c r="E295" i="10"/>
  <c r="I295" i="10"/>
  <c r="F295" i="10"/>
  <c r="M295" i="10"/>
  <c r="L295" i="10"/>
  <c r="P295" i="10"/>
  <c r="J297" i="10"/>
  <c r="K297" i="10"/>
  <c r="C298" i="10"/>
  <c r="D297" i="10"/>
  <c r="H295" i="10"/>
  <c r="AW295" i="10"/>
  <c r="G295" i="10"/>
  <c r="E296" i="10"/>
  <c r="I296" i="10"/>
  <c r="F296" i="10"/>
  <c r="O295" i="10"/>
  <c r="AX295" i="10"/>
  <c r="N295" i="10"/>
  <c r="L296" i="10"/>
  <c r="M296" i="10"/>
  <c r="P296" i="10"/>
  <c r="G296" i="10"/>
  <c r="H296" i="10"/>
  <c r="AW296" i="10"/>
  <c r="I297" i="10"/>
  <c r="E297" i="10"/>
  <c r="F297" i="10"/>
  <c r="C299" i="10"/>
  <c r="J298" i="10"/>
  <c r="K298" i="10"/>
  <c r="D298" i="10"/>
  <c r="O296" i="10"/>
  <c r="AX296" i="10"/>
  <c r="N296" i="10"/>
  <c r="P297" i="10"/>
  <c r="L297" i="10"/>
  <c r="M297" i="10"/>
  <c r="E298" i="10"/>
  <c r="F298" i="10"/>
  <c r="I298" i="10"/>
  <c r="L298" i="10"/>
  <c r="M298" i="10"/>
  <c r="P298" i="10"/>
  <c r="C300" i="10"/>
  <c r="J299" i="10"/>
  <c r="K299" i="10"/>
  <c r="D299" i="10"/>
  <c r="G297" i="10"/>
  <c r="H297" i="10"/>
  <c r="AW297" i="10"/>
  <c r="O297" i="10"/>
  <c r="AX297" i="10"/>
  <c r="N297" i="10"/>
  <c r="M299" i="10"/>
  <c r="P299" i="10"/>
  <c r="L299" i="10"/>
  <c r="G298" i="10"/>
  <c r="H298" i="10"/>
  <c r="AW298" i="10"/>
  <c r="I299" i="10"/>
  <c r="E299" i="10"/>
  <c r="F299" i="10"/>
  <c r="C301" i="10"/>
  <c r="J300" i="10"/>
  <c r="K300" i="10"/>
  <c r="D300" i="10"/>
  <c r="N298" i="10"/>
  <c r="O298" i="10"/>
  <c r="AX298" i="10"/>
  <c r="J301" i="10"/>
  <c r="K301" i="10"/>
  <c r="D301" i="10"/>
  <c r="C302" i="10"/>
  <c r="M300" i="10"/>
  <c r="P300" i="10"/>
  <c r="L300" i="10"/>
  <c r="F300" i="10"/>
  <c r="E300" i="10"/>
  <c r="I300" i="10"/>
  <c r="G299" i="10"/>
  <c r="H299" i="10"/>
  <c r="AW299" i="10"/>
  <c r="O299" i="10"/>
  <c r="AX299" i="10"/>
  <c r="N299" i="10"/>
  <c r="O300" i="10"/>
  <c r="AX300" i="10"/>
  <c r="N300" i="10"/>
  <c r="I301" i="10"/>
  <c r="E301" i="10"/>
  <c r="F301" i="10"/>
  <c r="G300" i="10"/>
  <c r="H300" i="10"/>
  <c r="AW300" i="10"/>
  <c r="C303" i="10"/>
  <c r="J302" i="10"/>
  <c r="K302" i="10"/>
  <c r="D302" i="10"/>
  <c r="P301" i="10"/>
  <c r="L301" i="10"/>
  <c r="M301" i="10"/>
  <c r="I302" i="10"/>
  <c r="F302" i="10"/>
  <c r="E302" i="10"/>
  <c r="H301" i="10"/>
  <c r="AW301" i="10"/>
  <c r="G301" i="10"/>
  <c r="M302" i="10"/>
  <c r="P302" i="10"/>
  <c r="L302" i="10"/>
  <c r="C304" i="10"/>
  <c r="D303" i="10"/>
  <c r="J303" i="10"/>
  <c r="K303" i="10"/>
  <c r="O301" i="10"/>
  <c r="AX301" i="10"/>
  <c r="N301" i="10"/>
  <c r="I303" i="10"/>
  <c r="E303" i="10"/>
  <c r="F303" i="10"/>
  <c r="O302" i="10"/>
  <c r="AX302" i="10"/>
  <c r="N302" i="10"/>
  <c r="G302" i="10"/>
  <c r="H302" i="10"/>
  <c r="AW302" i="10"/>
  <c r="M303" i="10"/>
  <c r="P303" i="10"/>
  <c r="L303" i="10"/>
  <c r="C305" i="10"/>
  <c r="J304" i="10"/>
  <c r="K304" i="10"/>
  <c r="D304" i="10"/>
  <c r="L304" i="10"/>
  <c r="P304" i="10"/>
  <c r="M304" i="10"/>
  <c r="C306" i="10"/>
  <c r="J305" i="10"/>
  <c r="K305" i="10"/>
  <c r="D305" i="10"/>
  <c r="N303" i="10"/>
  <c r="O303" i="10"/>
  <c r="AX303" i="10"/>
  <c r="G303" i="10"/>
  <c r="H303" i="10"/>
  <c r="AW303" i="10"/>
  <c r="F304" i="10"/>
  <c r="I304" i="10"/>
  <c r="E304" i="10"/>
  <c r="G304" i="10"/>
  <c r="H304" i="10"/>
  <c r="AW304" i="10"/>
  <c r="I305" i="10"/>
  <c r="E305" i="10"/>
  <c r="F305" i="10"/>
  <c r="O304" i="10"/>
  <c r="AX304" i="10"/>
  <c r="N304" i="10"/>
  <c r="P305" i="10"/>
  <c r="L305" i="10"/>
  <c r="M305" i="10"/>
  <c r="D306" i="10"/>
  <c r="C307" i="10"/>
  <c r="J306" i="10"/>
  <c r="K306" i="10"/>
  <c r="J307" i="10"/>
  <c r="K307" i="10"/>
  <c r="D307" i="10"/>
  <c r="C308" i="10"/>
  <c r="E306" i="10"/>
  <c r="I306" i="10"/>
  <c r="F306" i="10"/>
  <c r="G305" i="10"/>
  <c r="H305" i="10"/>
  <c r="AW305" i="10"/>
  <c r="O305" i="10"/>
  <c r="AX305" i="10"/>
  <c r="N305" i="10"/>
  <c r="L306" i="10"/>
  <c r="M306" i="10"/>
  <c r="P306" i="10"/>
  <c r="G306" i="10"/>
  <c r="H306" i="10"/>
  <c r="AW306" i="10"/>
  <c r="C309" i="10"/>
  <c r="J308" i="10"/>
  <c r="K308" i="10"/>
  <c r="D308" i="10"/>
  <c r="E307" i="10"/>
  <c r="F307" i="10"/>
  <c r="I307" i="10"/>
  <c r="N306" i="10"/>
  <c r="O306" i="10"/>
  <c r="AX306" i="10"/>
  <c r="P307" i="10"/>
  <c r="L307" i="10"/>
  <c r="M307" i="10"/>
  <c r="E308" i="10"/>
  <c r="F308" i="10"/>
  <c r="I308" i="10"/>
  <c r="H307" i="10"/>
  <c r="AW307" i="10"/>
  <c r="G307" i="10"/>
  <c r="J309" i="10"/>
  <c r="K309" i="10"/>
  <c r="D309" i="10"/>
  <c r="C310" i="10"/>
  <c r="L308" i="10"/>
  <c r="M308" i="10"/>
  <c r="P308" i="10"/>
  <c r="O307" i="10"/>
  <c r="AX307" i="10"/>
  <c r="N307" i="10"/>
  <c r="O308" i="10"/>
  <c r="AX308" i="10"/>
  <c r="N308" i="10"/>
  <c r="C311" i="10"/>
  <c r="J310" i="10"/>
  <c r="K310" i="10"/>
  <c r="D310" i="10"/>
  <c r="I309" i="10"/>
  <c r="E309" i="10"/>
  <c r="F309" i="10"/>
  <c r="P309" i="10"/>
  <c r="L309" i="10"/>
  <c r="M309" i="10"/>
  <c r="G308" i="10"/>
  <c r="H308" i="10"/>
  <c r="AW308" i="10"/>
  <c r="O309" i="10"/>
  <c r="AX309" i="10"/>
  <c r="N309" i="10"/>
  <c r="E310" i="10"/>
  <c r="F310" i="10"/>
  <c r="I310" i="10"/>
  <c r="L310" i="10"/>
  <c r="M310" i="10"/>
  <c r="P310" i="10"/>
  <c r="C312" i="10"/>
  <c r="J311" i="10"/>
  <c r="K311" i="10"/>
  <c r="D311" i="10"/>
  <c r="G309" i="10"/>
  <c r="H309" i="10"/>
  <c r="AW309" i="10"/>
  <c r="E311" i="10"/>
  <c r="F311" i="10"/>
  <c r="I311" i="10"/>
  <c r="M311" i="10"/>
  <c r="P311" i="10"/>
  <c r="L311" i="10"/>
  <c r="J312" i="10"/>
  <c r="K312" i="10"/>
  <c r="C313" i="10"/>
  <c r="D312" i="10"/>
  <c r="O310" i="10"/>
  <c r="AX310" i="10"/>
  <c r="N310" i="10"/>
  <c r="G310" i="10"/>
  <c r="H310" i="10"/>
  <c r="AW310" i="10"/>
  <c r="E312" i="10"/>
  <c r="I312" i="10"/>
  <c r="F312" i="10"/>
  <c r="L312" i="10"/>
  <c r="M312" i="10"/>
  <c r="P312" i="10"/>
  <c r="G311" i="10"/>
  <c r="H311" i="10"/>
  <c r="AW311" i="10"/>
  <c r="J313" i="10"/>
  <c r="K313" i="10"/>
  <c r="D313" i="10"/>
  <c r="C314" i="10"/>
  <c r="N311" i="10"/>
  <c r="O311" i="10"/>
  <c r="AX311" i="10"/>
  <c r="F313" i="10"/>
  <c r="I313" i="10"/>
  <c r="E313" i="10"/>
  <c r="J314" i="10"/>
  <c r="K314" i="10"/>
  <c r="C315" i="10"/>
  <c r="D314" i="10"/>
  <c r="P313" i="10"/>
  <c r="L313" i="10"/>
  <c r="M313" i="10"/>
  <c r="O312" i="10"/>
  <c r="AX312" i="10"/>
  <c r="N312" i="10"/>
  <c r="G312" i="10"/>
  <c r="H312" i="10"/>
  <c r="AW312" i="10"/>
  <c r="N313" i="10"/>
  <c r="O313" i="10"/>
  <c r="AX313" i="10"/>
  <c r="L314" i="10"/>
  <c r="P314" i="10"/>
  <c r="M314" i="10"/>
  <c r="E314" i="10"/>
  <c r="I314" i="10"/>
  <c r="F314" i="10"/>
  <c r="D315" i="10"/>
  <c r="J315" i="10"/>
  <c r="K315" i="10"/>
  <c r="C316" i="10"/>
  <c r="H313" i="10"/>
  <c r="AW313" i="10"/>
  <c r="G313" i="10"/>
  <c r="E315" i="10"/>
  <c r="F315" i="10"/>
  <c r="I315" i="10"/>
  <c r="C317" i="10"/>
  <c r="J316" i="10"/>
  <c r="K316" i="10"/>
  <c r="D316" i="10"/>
  <c r="N314" i="10"/>
  <c r="O314" i="10"/>
  <c r="AX314" i="10"/>
  <c r="P315" i="10"/>
  <c r="L315" i="10"/>
  <c r="M315" i="10"/>
  <c r="G314" i="10"/>
  <c r="H314" i="10"/>
  <c r="AW314" i="10"/>
  <c r="O315" i="10"/>
  <c r="AX315" i="10"/>
  <c r="N315" i="10"/>
  <c r="E316" i="10"/>
  <c r="I316" i="10"/>
  <c r="F316" i="10"/>
  <c r="C318" i="10"/>
  <c r="J317" i="10"/>
  <c r="K317" i="10"/>
  <c r="D317" i="10"/>
  <c r="H315" i="10"/>
  <c r="AW315" i="10"/>
  <c r="G315" i="10"/>
  <c r="M316" i="10"/>
  <c r="P316" i="10"/>
  <c r="L316" i="10"/>
  <c r="O316" i="10"/>
  <c r="AX316" i="10"/>
  <c r="N316" i="10"/>
  <c r="L317" i="10"/>
  <c r="M317" i="10"/>
  <c r="P317" i="10"/>
  <c r="G316" i="10"/>
  <c r="H316" i="10"/>
  <c r="AW316" i="10"/>
  <c r="E317" i="10"/>
  <c r="F317" i="10"/>
  <c r="I317" i="10"/>
  <c r="C319" i="10"/>
  <c r="D318" i="10"/>
  <c r="J318" i="10"/>
  <c r="K318" i="10"/>
  <c r="E318" i="10"/>
  <c r="I318" i="10"/>
  <c r="F318" i="10"/>
  <c r="J319" i="10"/>
  <c r="K319" i="10"/>
  <c r="D319" i="10"/>
  <c r="C320" i="10"/>
  <c r="G317" i="10"/>
  <c r="H317" i="10"/>
  <c r="AW317" i="10"/>
  <c r="O317" i="10"/>
  <c r="AX317" i="10"/>
  <c r="N317" i="10"/>
  <c r="L318" i="10"/>
  <c r="M318" i="10"/>
  <c r="P318" i="10"/>
  <c r="N318" i="10"/>
  <c r="O318" i="10"/>
  <c r="AX318" i="10"/>
  <c r="C321" i="10"/>
  <c r="J320" i="10"/>
  <c r="K320" i="10"/>
  <c r="D320" i="10"/>
  <c r="I319" i="10"/>
  <c r="E319" i="10"/>
  <c r="F319" i="10"/>
  <c r="M319" i="10"/>
  <c r="P319" i="10"/>
  <c r="L319" i="10"/>
  <c r="G318" i="10"/>
  <c r="H318" i="10"/>
  <c r="AW318" i="10"/>
  <c r="O319" i="10"/>
  <c r="AX319" i="10"/>
  <c r="N319" i="10"/>
  <c r="G319" i="10"/>
  <c r="H319" i="10"/>
  <c r="AW319" i="10"/>
  <c r="E320" i="10"/>
  <c r="I320" i="10"/>
  <c r="F320" i="10"/>
  <c r="L320" i="10"/>
  <c r="M320" i="10"/>
  <c r="P320" i="10"/>
  <c r="C322" i="10"/>
  <c r="D321" i="10"/>
  <c r="J321" i="10"/>
  <c r="K321" i="10"/>
  <c r="I321" i="10"/>
  <c r="E321" i="10"/>
  <c r="F321" i="10"/>
  <c r="G320" i="10"/>
  <c r="H320" i="10"/>
  <c r="AW320" i="10"/>
  <c r="O320" i="10"/>
  <c r="AX320" i="10"/>
  <c r="N320" i="10"/>
  <c r="C323" i="10"/>
  <c r="J322" i="10"/>
  <c r="K322" i="10"/>
  <c r="D322" i="10"/>
  <c r="L321" i="10"/>
  <c r="P321" i="10"/>
  <c r="M321" i="10"/>
  <c r="C324" i="10"/>
  <c r="J323" i="10"/>
  <c r="K323" i="10"/>
  <c r="D323" i="10"/>
  <c r="E322" i="10"/>
  <c r="F322" i="10"/>
  <c r="I322" i="10"/>
  <c r="L322" i="10"/>
  <c r="M322" i="10"/>
  <c r="P322" i="10"/>
  <c r="G321" i="10"/>
  <c r="H321" i="10"/>
  <c r="AW321" i="10"/>
  <c r="O321" i="10"/>
  <c r="AX321" i="10"/>
  <c r="N321" i="10"/>
  <c r="G322" i="10"/>
  <c r="H322" i="10"/>
  <c r="AW322" i="10"/>
  <c r="M323" i="10"/>
  <c r="P323" i="10"/>
  <c r="L323" i="10"/>
  <c r="N322" i="10"/>
  <c r="O322" i="10"/>
  <c r="AX322" i="10"/>
  <c r="I323" i="10"/>
  <c r="E323" i="10"/>
  <c r="F323" i="10"/>
  <c r="C325" i="10"/>
  <c r="J324" i="10"/>
  <c r="K324" i="10"/>
  <c r="D324" i="10"/>
  <c r="L324" i="10"/>
  <c r="M324" i="10"/>
  <c r="P324" i="10"/>
  <c r="J325" i="10"/>
  <c r="K325" i="10"/>
  <c r="C326" i="10"/>
  <c r="D325" i="10"/>
  <c r="G323" i="10"/>
  <c r="H323" i="10"/>
  <c r="AW323" i="10"/>
  <c r="O323" i="10"/>
  <c r="AX323" i="10"/>
  <c r="N323" i="10"/>
  <c r="E324" i="10"/>
  <c r="I324" i="10"/>
  <c r="F324" i="10"/>
  <c r="C327" i="10"/>
  <c r="J326" i="10"/>
  <c r="K326" i="10"/>
  <c r="D326" i="10"/>
  <c r="I325" i="10"/>
  <c r="E325" i="10"/>
  <c r="F325" i="10"/>
  <c r="P325" i="10"/>
  <c r="L325" i="10"/>
  <c r="M325" i="10"/>
  <c r="O324" i="10"/>
  <c r="AX324" i="10"/>
  <c r="N324" i="10"/>
  <c r="G324" i="10"/>
  <c r="H324" i="10"/>
  <c r="AW324" i="10"/>
  <c r="O325" i="10"/>
  <c r="AX325" i="10"/>
  <c r="N325" i="10"/>
  <c r="G325" i="10"/>
  <c r="H325" i="10"/>
  <c r="AW325" i="10"/>
  <c r="M326" i="10"/>
  <c r="P326" i="10"/>
  <c r="L326" i="10"/>
  <c r="F326" i="10"/>
  <c r="E326" i="10"/>
  <c r="I326" i="10"/>
  <c r="C328" i="10"/>
  <c r="J327" i="10"/>
  <c r="K327" i="10"/>
  <c r="D327" i="10"/>
  <c r="C329" i="10"/>
  <c r="J328" i="10"/>
  <c r="K328" i="10"/>
  <c r="D328" i="10"/>
  <c r="M327" i="10"/>
  <c r="P327" i="10"/>
  <c r="L327" i="10"/>
  <c r="G326" i="10"/>
  <c r="H326" i="10"/>
  <c r="AW326" i="10"/>
  <c r="N326" i="10"/>
  <c r="O326" i="10"/>
  <c r="AX326" i="10"/>
  <c r="I327" i="10"/>
  <c r="E327" i="10"/>
  <c r="F327" i="10"/>
  <c r="O327" i="10"/>
  <c r="AX327" i="10"/>
  <c r="N327" i="10"/>
  <c r="L328" i="10"/>
  <c r="P328" i="10"/>
  <c r="M328" i="10"/>
  <c r="E328" i="10"/>
  <c r="I328" i="10"/>
  <c r="F328" i="10"/>
  <c r="H327" i="10"/>
  <c r="AW327" i="10"/>
  <c r="G327" i="10"/>
  <c r="J329" i="10"/>
  <c r="K329" i="10"/>
  <c r="C330" i="10"/>
  <c r="D329" i="10"/>
  <c r="P329" i="10"/>
  <c r="L329" i="10"/>
  <c r="M329" i="10"/>
  <c r="G328" i="10"/>
  <c r="H328" i="10"/>
  <c r="AW328" i="10"/>
  <c r="O328" i="10"/>
  <c r="AX328" i="10"/>
  <c r="N328" i="10"/>
  <c r="C331" i="10"/>
  <c r="J330" i="10"/>
  <c r="K330" i="10"/>
  <c r="D330" i="10"/>
  <c r="I329" i="10"/>
  <c r="E329" i="10"/>
  <c r="F329" i="10"/>
  <c r="E330" i="10"/>
  <c r="I330" i="10"/>
  <c r="F330" i="10"/>
  <c r="L330" i="10"/>
  <c r="M330" i="10"/>
  <c r="P330" i="10"/>
  <c r="C332" i="10"/>
  <c r="J331" i="10"/>
  <c r="K331" i="10"/>
  <c r="D331" i="10"/>
  <c r="O329" i="10"/>
  <c r="AX329" i="10"/>
  <c r="N329" i="10"/>
  <c r="G329" i="10"/>
  <c r="H329" i="10"/>
  <c r="AW329" i="10"/>
  <c r="M331" i="10"/>
  <c r="P331" i="10"/>
  <c r="L331" i="10"/>
  <c r="N330" i="10"/>
  <c r="O330" i="10"/>
  <c r="AX330" i="10"/>
  <c r="I331" i="10"/>
  <c r="E331" i="10"/>
  <c r="F331" i="10"/>
  <c r="C333" i="10"/>
  <c r="J332" i="10"/>
  <c r="K332" i="10"/>
  <c r="D332" i="10"/>
  <c r="G330" i="10"/>
  <c r="H330" i="10"/>
  <c r="AW330" i="10"/>
  <c r="P332" i="10"/>
  <c r="L332" i="10"/>
  <c r="M332" i="10"/>
  <c r="J333" i="10"/>
  <c r="K333" i="10"/>
  <c r="C334" i="10"/>
  <c r="D333" i="10"/>
  <c r="H331" i="10"/>
  <c r="AW331" i="10"/>
  <c r="G331" i="10"/>
  <c r="F332" i="10"/>
  <c r="E332" i="10"/>
  <c r="I332" i="10"/>
  <c r="N331" i="10"/>
  <c r="O331" i="10"/>
  <c r="AX331" i="10"/>
  <c r="G332" i="10"/>
  <c r="H332" i="10"/>
  <c r="AW332" i="10"/>
  <c r="C335" i="10"/>
  <c r="J334" i="10"/>
  <c r="K334" i="10"/>
  <c r="D334" i="10"/>
  <c r="I333" i="10"/>
  <c r="E333" i="10"/>
  <c r="F333" i="10"/>
  <c r="O332" i="10"/>
  <c r="AX332" i="10"/>
  <c r="N332" i="10"/>
  <c r="P333" i="10"/>
  <c r="L333" i="10"/>
  <c r="M333" i="10"/>
  <c r="G333" i="10"/>
  <c r="H333" i="10"/>
  <c r="AW333" i="10"/>
  <c r="F334" i="10"/>
  <c r="E334" i="10"/>
  <c r="I334" i="10"/>
  <c r="M334" i="10"/>
  <c r="P334" i="10"/>
  <c r="L334" i="10"/>
  <c r="C336" i="10"/>
  <c r="J335" i="10"/>
  <c r="K335" i="10"/>
  <c r="D335" i="10"/>
  <c r="N333" i="10"/>
  <c r="O333" i="10"/>
  <c r="AX333" i="10"/>
  <c r="N334" i="10"/>
  <c r="O334" i="10"/>
  <c r="AX334" i="10"/>
  <c r="I335" i="10"/>
  <c r="E335" i="10"/>
  <c r="F335" i="10"/>
  <c r="C337" i="10"/>
  <c r="J336" i="10"/>
  <c r="K336" i="10"/>
  <c r="D336" i="10"/>
  <c r="M335" i="10"/>
  <c r="P335" i="10"/>
  <c r="L335" i="10"/>
  <c r="G334" i="10"/>
  <c r="H334" i="10"/>
  <c r="AW334" i="10"/>
  <c r="J337" i="10"/>
  <c r="K337" i="10"/>
  <c r="D337" i="10"/>
  <c r="C338" i="10"/>
  <c r="O335" i="10"/>
  <c r="AX335" i="10"/>
  <c r="N335" i="10"/>
  <c r="E336" i="10"/>
  <c r="I336" i="10"/>
  <c r="F336" i="10"/>
  <c r="G335" i="10"/>
  <c r="H335" i="10"/>
  <c r="AW335" i="10"/>
  <c r="L336" i="10"/>
  <c r="M336" i="10"/>
  <c r="P336" i="10"/>
  <c r="O336" i="10"/>
  <c r="AX336" i="10"/>
  <c r="N336" i="10"/>
  <c r="G336" i="10"/>
  <c r="H336" i="10"/>
  <c r="AW336" i="10"/>
  <c r="I337" i="10"/>
  <c r="E337" i="10"/>
  <c r="F337" i="10"/>
  <c r="C339" i="10"/>
  <c r="J338" i="10"/>
  <c r="K338" i="10"/>
  <c r="D338" i="10"/>
  <c r="P337" i="10"/>
  <c r="L337" i="10"/>
  <c r="M337" i="10"/>
  <c r="C340" i="10"/>
  <c r="J339" i="10"/>
  <c r="K339" i="10"/>
  <c r="D339" i="10"/>
  <c r="E338" i="10"/>
  <c r="I338" i="10"/>
  <c r="F338" i="10"/>
  <c r="G337" i="10"/>
  <c r="H337" i="10"/>
  <c r="AW337" i="10"/>
  <c r="L338" i="10"/>
  <c r="M338" i="10"/>
  <c r="P338" i="10"/>
  <c r="O337" i="10"/>
  <c r="AX337" i="10"/>
  <c r="N337" i="10"/>
  <c r="N338" i="10"/>
  <c r="O338" i="10"/>
  <c r="AX338" i="10"/>
  <c r="G338" i="10"/>
  <c r="H338" i="10"/>
  <c r="AW338" i="10"/>
  <c r="M339" i="10"/>
  <c r="P339" i="10"/>
  <c r="L339" i="10"/>
  <c r="I339" i="10"/>
  <c r="E339" i="10"/>
  <c r="F339" i="10"/>
  <c r="C341" i="10"/>
  <c r="J340" i="10"/>
  <c r="K340" i="10"/>
  <c r="D340" i="10"/>
  <c r="M340" i="10"/>
  <c r="P340" i="10"/>
  <c r="L340" i="10"/>
  <c r="C342" i="10"/>
  <c r="J341" i="10"/>
  <c r="K341" i="10"/>
  <c r="D341" i="10"/>
  <c r="H339" i="10"/>
  <c r="AW339" i="10"/>
  <c r="G339" i="10"/>
  <c r="O339" i="10"/>
  <c r="AX339" i="10"/>
  <c r="N339" i="10"/>
  <c r="F340" i="10"/>
  <c r="E340" i="10"/>
  <c r="I340" i="10"/>
  <c r="I341" i="10"/>
  <c r="E341" i="10"/>
  <c r="F341" i="10"/>
  <c r="C343" i="10"/>
  <c r="J342" i="10"/>
  <c r="K342" i="10"/>
  <c r="D342" i="10"/>
  <c r="G340" i="10"/>
  <c r="H340" i="10"/>
  <c r="AW340" i="10"/>
  <c r="P341" i="10"/>
  <c r="L341" i="10"/>
  <c r="M341" i="10"/>
  <c r="O340" i="10"/>
  <c r="AX340" i="10"/>
  <c r="N340" i="10"/>
  <c r="G341" i="10"/>
  <c r="H341" i="10"/>
  <c r="AW341" i="10"/>
  <c r="N341" i="10"/>
  <c r="O341" i="10"/>
  <c r="AX341" i="10"/>
  <c r="F342" i="10"/>
  <c r="E342" i="10"/>
  <c r="I342" i="10"/>
  <c r="L342" i="10"/>
  <c r="P342" i="10"/>
  <c r="M342" i="10"/>
  <c r="C344" i="10"/>
  <c r="J343" i="10"/>
  <c r="K343" i="10"/>
  <c r="D343" i="10"/>
  <c r="C345" i="10"/>
  <c r="J344" i="10"/>
  <c r="K344" i="10"/>
  <c r="D344" i="10"/>
  <c r="G342" i="10"/>
  <c r="H342" i="10"/>
  <c r="AW342" i="10"/>
  <c r="M343" i="10"/>
  <c r="P343" i="10"/>
  <c r="L343" i="10"/>
  <c r="N342" i="10"/>
  <c r="O342" i="10"/>
  <c r="AX342" i="10"/>
  <c r="I343" i="10"/>
  <c r="E343" i="10"/>
  <c r="F343" i="10"/>
  <c r="O343" i="10"/>
  <c r="AX343" i="10"/>
  <c r="N343" i="10"/>
  <c r="L344" i="10"/>
  <c r="M344" i="10"/>
  <c r="P344" i="10"/>
  <c r="E344" i="10"/>
  <c r="I344" i="10"/>
  <c r="F344" i="10"/>
  <c r="H343" i="10"/>
  <c r="AW343" i="10"/>
  <c r="G343" i="10"/>
  <c r="C346" i="10"/>
  <c r="J345" i="10"/>
  <c r="K345" i="10"/>
  <c r="D345" i="10"/>
  <c r="P345" i="10"/>
  <c r="L345" i="10"/>
  <c r="M345" i="10"/>
  <c r="C347" i="10"/>
  <c r="J346" i="10"/>
  <c r="K346" i="10"/>
  <c r="D346" i="10"/>
  <c r="G344" i="10"/>
  <c r="H344" i="10"/>
  <c r="AW344" i="10"/>
  <c r="O344" i="10"/>
  <c r="AX344" i="10"/>
  <c r="N344" i="10"/>
  <c r="I345" i="10"/>
  <c r="E345" i="10"/>
  <c r="F345" i="10"/>
  <c r="E346" i="10"/>
  <c r="I346" i="10"/>
  <c r="F346" i="10"/>
  <c r="L346" i="10"/>
  <c r="M346" i="10"/>
  <c r="P346" i="10"/>
  <c r="C348" i="10"/>
  <c r="J347" i="10"/>
  <c r="K347" i="10"/>
  <c r="D347" i="10"/>
  <c r="O345" i="10"/>
  <c r="AX345" i="10"/>
  <c r="N345" i="10"/>
  <c r="G345" i="10"/>
  <c r="H345" i="10"/>
  <c r="AW345" i="10"/>
  <c r="I347" i="10"/>
  <c r="E347" i="10"/>
  <c r="F347" i="10"/>
  <c r="M347" i="10"/>
  <c r="P347" i="10"/>
  <c r="L347" i="10"/>
  <c r="C349" i="10"/>
  <c r="J348" i="10"/>
  <c r="K348" i="10"/>
  <c r="D348" i="10"/>
  <c r="N346" i="10"/>
  <c r="O346" i="10"/>
  <c r="AX346" i="10"/>
  <c r="G346" i="10"/>
  <c r="H346" i="10"/>
  <c r="AW346" i="10"/>
  <c r="P348" i="10"/>
  <c r="L348" i="10"/>
  <c r="M348" i="10"/>
  <c r="N347" i="10"/>
  <c r="O347" i="10"/>
  <c r="AX347" i="10"/>
  <c r="F348" i="10"/>
  <c r="E348" i="10"/>
  <c r="I348" i="10"/>
  <c r="C350" i="10"/>
  <c r="D349" i="10"/>
  <c r="J349" i="10"/>
  <c r="K349" i="10"/>
  <c r="H347" i="10"/>
  <c r="AW347" i="10"/>
  <c r="G347" i="10"/>
  <c r="P349" i="10"/>
  <c r="L349" i="10"/>
  <c r="M349" i="10"/>
  <c r="C351" i="10"/>
  <c r="J350" i="10"/>
  <c r="K350" i="10"/>
  <c r="D350" i="10"/>
  <c r="G348" i="10"/>
  <c r="H348" i="10"/>
  <c r="AW348" i="10"/>
  <c r="O348" i="10"/>
  <c r="AX348" i="10"/>
  <c r="N348" i="10"/>
  <c r="I349" i="10"/>
  <c r="E349" i="10"/>
  <c r="F349" i="10"/>
  <c r="F350" i="10"/>
  <c r="E350" i="10"/>
  <c r="I350" i="10"/>
  <c r="M350" i="10"/>
  <c r="P350" i="10"/>
  <c r="L350" i="10"/>
  <c r="O349" i="10"/>
  <c r="AX349" i="10"/>
  <c r="N349" i="10"/>
  <c r="C352" i="10"/>
  <c r="J351" i="10"/>
  <c r="K351" i="10"/>
  <c r="D351" i="10"/>
  <c r="G349" i="10"/>
  <c r="H349" i="10"/>
  <c r="AW349" i="10"/>
  <c r="N350" i="10"/>
  <c r="O350" i="10"/>
  <c r="AX350" i="10"/>
  <c r="M351" i="10"/>
  <c r="P351" i="10"/>
  <c r="L351" i="10"/>
  <c r="I351" i="10"/>
  <c r="E351" i="10"/>
  <c r="F351" i="10"/>
  <c r="C353" i="10"/>
  <c r="J352" i="10"/>
  <c r="K352" i="10"/>
  <c r="D352" i="10"/>
  <c r="G350" i="10"/>
  <c r="H350" i="10"/>
  <c r="AW350" i="10"/>
  <c r="G351" i="10"/>
  <c r="H351" i="10"/>
  <c r="AW351" i="10"/>
  <c r="E352" i="10"/>
  <c r="F352" i="10"/>
  <c r="I352" i="10"/>
  <c r="C354" i="10"/>
  <c r="J353" i="10"/>
  <c r="K353" i="10"/>
  <c r="D353" i="10"/>
  <c r="O351" i="10"/>
  <c r="AX351" i="10"/>
  <c r="N351" i="10"/>
  <c r="L352" i="10"/>
  <c r="M352" i="10"/>
  <c r="P352" i="10"/>
  <c r="O352" i="10"/>
  <c r="AX352" i="10"/>
  <c r="N352" i="10"/>
  <c r="I353" i="10"/>
  <c r="E353" i="10"/>
  <c r="F353" i="10"/>
  <c r="L353" i="10"/>
  <c r="P353" i="10"/>
  <c r="M353" i="10"/>
  <c r="J354" i="10"/>
  <c r="K354" i="10"/>
  <c r="D354" i="10"/>
  <c r="C355" i="10"/>
  <c r="G352" i="10"/>
  <c r="H352" i="10"/>
  <c r="AW352" i="10"/>
  <c r="O353" i="10"/>
  <c r="AX353" i="10"/>
  <c r="N353" i="10"/>
  <c r="D355" i="10"/>
  <c r="C356" i="10"/>
  <c r="J355" i="10"/>
  <c r="K355" i="10"/>
  <c r="E354" i="10"/>
  <c r="I354" i="10"/>
  <c r="F354" i="10"/>
  <c r="L354" i="10"/>
  <c r="M354" i="10"/>
  <c r="P354" i="10"/>
  <c r="G353" i="10"/>
  <c r="H353" i="10"/>
  <c r="AW353" i="10"/>
  <c r="G354" i="10"/>
  <c r="H354" i="10"/>
  <c r="AW354" i="10"/>
  <c r="I355" i="10"/>
  <c r="E355" i="10"/>
  <c r="F355" i="10"/>
  <c r="M355" i="10"/>
  <c r="P355" i="10"/>
  <c r="L355" i="10"/>
  <c r="C357" i="10"/>
  <c r="J356" i="10"/>
  <c r="K356" i="10"/>
  <c r="D356" i="10"/>
  <c r="N354" i="10"/>
  <c r="O354" i="10"/>
  <c r="AX354" i="10"/>
  <c r="M356" i="10"/>
  <c r="P356" i="10"/>
  <c r="L356" i="10"/>
  <c r="H355" i="10"/>
  <c r="AW355" i="10"/>
  <c r="G355" i="10"/>
  <c r="F356" i="10"/>
  <c r="E356" i="10"/>
  <c r="I356" i="10"/>
  <c r="D357" i="10"/>
  <c r="C358" i="10"/>
  <c r="J357" i="10"/>
  <c r="K357" i="10"/>
  <c r="O355" i="10"/>
  <c r="AX355" i="10"/>
  <c r="N355" i="10"/>
  <c r="P357" i="10"/>
  <c r="L357" i="10"/>
  <c r="M357" i="10"/>
  <c r="I357" i="10"/>
  <c r="E357" i="10"/>
  <c r="F357" i="10"/>
  <c r="G356" i="10"/>
  <c r="H356" i="10"/>
  <c r="AW356" i="10"/>
  <c r="J358" i="10"/>
  <c r="K358" i="10"/>
  <c r="D358" i="10"/>
  <c r="C359" i="10"/>
  <c r="O356" i="10"/>
  <c r="AX356" i="10"/>
  <c r="N356" i="10"/>
  <c r="O357" i="10"/>
  <c r="AX357" i="10"/>
  <c r="N357" i="10"/>
  <c r="J359" i="10"/>
  <c r="K359" i="10"/>
  <c r="C360" i="10"/>
  <c r="D359" i="10"/>
  <c r="E358" i="10"/>
  <c r="I358" i="10"/>
  <c r="F358" i="10"/>
  <c r="M358" i="10"/>
  <c r="P358" i="10"/>
  <c r="L358" i="10"/>
  <c r="H357" i="10"/>
  <c r="AW357" i="10"/>
  <c r="G357" i="10"/>
  <c r="N358" i="10"/>
  <c r="O358" i="10"/>
  <c r="AX358" i="10"/>
  <c r="C361" i="10"/>
  <c r="J360" i="10"/>
  <c r="K360" i="10"/>
  <c r="D360" i="10"/>
  <c r="G358" i="10"/>
  <c r="H358" i="10"/>
  <c r="AW358" i="10"/>
  <c r="I359" i="10"/>
  <c r="E359" i="10"/>
  <c r="F359" i="10"/>
  <c r="M359" i="10"/>
  <c r="L359" i="10"/>
  <c r="P359" i="10"/>
  <c r="D361" i="10"/>
  <c r="J361" i="10"/>
  <c r="K361" i="10"/>
  <c r="C362" i="10"/>
  <c r="H359" i="10"/>
  <c r="AW359" i="10"/>
  <c r="G359" i="10"/>
  <c r="N359" i="10"/>
  <c r="O359" i="10"/>
  <c r="AX359" i="10"/>
  <c r="E360" i="10"/>
  <c r="I360" i="10"/>
  <c r="F360" i="10"/>
  <c r="M360" i="10"/>
  <c r="P360" i="10"/>
  <c r="L360" i="10"/>
  <c r="G360" i="10"/>
  <c r="H360" i="10"/>
  <c r="AW360" i="10"/>
  <c r="P361" i="10"/>
  <c r="L361" i="10"/>
  <c r="M361" i="10"/>
  <c r="O360" i="10"/>
  <c r="AX360" i="10"/>
  <c r="N360" i="10"/>
  <c r="C363" i="10"/>
  <c r="J362" i="10"/>
  <c r="K362" i="10"/>
  <c r="D362" i="10"/>
  <c r="I361" i="10"/>
  <c r="E361" i="10"/>
  <c r="F361" i="10"/>
  <c r="D363" i="10"/>
  <c r="C364" i="10"/>
  <c r="J363" i="10"/>
  <c r="K363" i="10"/>
  <c r="L362" i="10"/>
  <c r="M362" i="10"/>
  <c r="P362" i="10"/>
  <c r="E362" i="10"/>
  <c r="I362" i="10"/>
  <c r="F362" i="10"/>
  <c r="N361" i="10"/>
  <c r="O361" i="10"/>
  <c r="AX361" i="10"/>
  <c r="G361" i="10"/>
  <c r="H361" i="10"/>
  <c r="AW361" i="10"/>
  <c r="G362" i="10"/>
  <c r="H362" i="10"/>
  <c r="AW362" i="10"/>
  <c r="N362" i="10"/>
  <c r="O362" i="10"/>
  <c r="AX362" i="10"/>
  <c r="C365" i="10"/>
  <c r="J364" i="10"/>
  <c r="K364" i="10"/>
  <c r="D364" i="10"/>
  <c r="M363" i="10"/>
  <c r="P363" i="10"/>
  <c r="L363" i="10"/>
  <c r="I363" i="10"/>
  <c r="E363" i="10"/>
  <c r="F363" i="10"/>
  <c r="L364" i="10"/>
  <c r="M364" i="10"/>
  <c r="P364" i="10"/>
  <c r="C366" i="10"/>
  <c r="J365" i="10"/>
  <c r="K365" i="10"/>
  <c r="D365" i="10"/>
  <c r="O363" i="10"/>
  <c r="AX363" i="10"/>
  <c r="N363" i="10"/>
  <c r="E364" i="10"/>
  <c r="I364" i="10"/>
  <c r="F364" i="10"/>
  <c r="G363" i="10"/>
  <c r="H363" i="10"/>
  <c r="AW363" i="10"/>
  <c r="P365" i="10"/>
  <c r="L365" i="10"/>
  <c r="M365" i="10"/>
  <c r="G364" i="10"/>
  <c r="H364" i="10"/>
  <c r="AW364" i="10"/>
  <c r="I365" i="10"/>
  <c r="E365" i="10"/>
  <c r="F365" i="10"/>
  <c r="D366" i="10"/>
  <c r="J366" i="10"/>
  <c r="K366" i="10"/>
  <c r="C367" i="10"/>
  <c r="O364" i="10"/>
  <c r="AX364" i="10"/>
  <c r="N364" i="10"/>
  <c r="L366" i="10"/>
  <c r="P366" i="10"/>
  <c r="M366" i="10"/>
  <c r="H365" i="10"/>
  <c r="AW365" i="10"/>
  <c r="G365" i="10"/>
  <c r="O365" i="10"/>
  <c r="AX365" i="10"/>
  <c r="N365" i="10"/>
  <c r="C368" i="10"/>
  <c r="D367" i="10"/>
  <c r="J367" i="10"/>
  <c r="K367" i="10"/>
  <c r="E366" i="10"/>
  <c r="I366" i="10"/>
  <c r="F366" i="10"/>
  <c r="I367" i="10"/>
  <c r="E367" i="10"/>
  <c r="F367" i="10"/>
  <c r="M367" i="10"/>
  <c r="P367" i="10"/>
  <c r="L367" i="10"/>
  <c r="C369" i="10"/>
  <c r="J368" i="10"/>
  <c r="K368" i="10"/>
  <c r="D368" i="10"/>
  <c r="N366" i="10"/>
  <c r="O366" i="10"/>
  <c r="AX366" i="10"/>
  <c r="G366" i="10"/>
  <c r="H366" i="10"/>
  <c r="AW366" i="10"/>
  <c r="N367" i="10"/>
  <c r="O367" i="10"/>
  <c r="AX367" i="10"/>
  <c r="E368" i="10"/>
  <c r="I368" i="10"/>
  <c r="F368" i="10"/>
  <c r="J369" i="10"/>
  <c r="K369" i="10"/>
  <c r="C370" i="10"/>
  <c r="D369" i="10"/>
  <c r="G367" i="10"/>
  <c r="H367" i="10"/>
  <c r="AW367" i="10"/>
  <c r="L368" i="10"/>
  <c r="P368" i="10"/>
  <c r="M368" i="10"/>
  <c r="C371" i="10"/>
  <c r="J370" i="10"/>
  <c r="K370" i="10"/>
  <c r="D370" i="10"/>
  <c r="I369" i="10"/>
  <c r="E369" i="10"/>
  <c r="F369" i="10"/>
  <c r="G368" i="10"/>
  <c r="H368" i="10"/>
  <c r="AW368" i="10"/>
  <c r="P369" i="10"/>
  <c r="L369" i="10"/>
  <c r="M369" i="10"/>
  <c r="O368" i="10"/>
  <c r="AX368" i="10"/>
  <c r="N368" i="10"/>
  <c r="E370" i="10"/>
  <c r="I370" i="10"/>
  <c r="F370" i="10"/>
  <c r="N369" i="10"/>
  <c r="O369" i="10"/>
  <c r="AX369" i="10"/>
  <c r="G369" i="10"/>
  <c r="H369" i="10"/>
  <c r="AW369" i="10"/>
  <c r="L370" i="10"/>
  <c r="M370" i="10"/>
  <c r="P370" i="10"/>
  <c r="C372" i="10"/>
  <c r="J371" i="10"/>
  <c r="K371" i="10"/>
  <c r="D371" i="10"/>
  <c r="C373" i="10"/>
  <c r="J372" i="10"/>
  <c r="K372" i="10"/>
  <c r="D372" i="10"/>
  <c r="M371" i="10"/>
  <c r="P371" i="10"/>
  <c r="L371" i="10"/>
  <c r="N370" i="10"/>
  <c r="O370" i="10"/>
  <c r="AX370" i="10"/>
  <c r="G370" i="10"/>
  <c r="H370" i="10"/>
  <c r="AW370" i="10"/>
  <c r="I371" i="10"/>
  <c r="E371" i="10"/>
  <c r="F371" i="10"/>
  <c r="O371" i="10"/>
  <c r="AX371" i="10"/>
  <c r="N371" i="10"/>
  <c r="L372" i="10"/>
  <c r="M372" i="10"/>
  <c r="P372" i="10"/>
  <c r="E372" i="10"/>
  <c r="I372" i="10"/>
  <c r="F372" i="10"/>
  <c r="G371" i="10"/>
  <c r="H371" i="10"/>
  <c r="AW371" i="10"/>
  <c r="D373" i="10"/>
  <c r="C374" i="10"/>
  <c r="J373" i="10"/>
  <c r="K373" i="10"/>
  <c r="C375" i="10"/>
  <c r="J374" i="10"/>
  <c r="K374" i="10"/>
  <c r="D374" i="10"/>
  <c r="I373" i="10"/>
  <c r="E373" i="10"/>
  <c r="F373" i="10"/>
  <c r="G372" i="10"/>
  <c r="H372" i="10"/>
  <c r="AW372" i="10"/>
  <c r="O372" i="10"/>
  <c r="AX372" i="10"/>
  <c r="N372" i="10"/>
  <c r="P373" i="10"/>
  <c r="L373" i="10"/>
  <c r="M373" i="10"/>
  <c r="G373" i="10"/>
  <c r="H373" i="10"/>
  <c r="AW373" i="10"/>
  <c r="M374" i="10"/>
  <c r="P374" i="10"/>
  <c r="L374" i="10"/>
  <c r="F374" i="10"/>
  <c r="E374" i="10"/>
  <c r="I374" i="10"/>
  <c r="N373" i="10"/>
  <c r="O373" i="10"/>
  <c r="AX373" i="10"/>
  <c r="D375" i="10"/>
  <c r="C376" i="10"/>
  <c r="J375" i="10"/>
  <c r="K375" i="10"/>
  <c r="N374" i="10"/>
  <c r="O374" i="10"/>
  <c r="AX374" i="10"/>
  <c r="G374" i="10"/>
  <c r="H374" i="10"/>
  <c r="AW374" i="10"/>
  <c r="J376" i="10"/>
  <c r="K376" i="10"/>
  <c r="C377" i="10"/>
  <c r="D376" i="10"/>
  <c r="I375" i="10"/>
  <c r="E375" i="10"/>
  <c r="F375" i="10"/>
  <c r="M375" i="10"/>
  <c r="P375" i="10"/>
  <c r="L375" i="10"/>
  <c r="O375" i="10"/>
  <c r="AX375" i="10"/>
  <c r="N375" i="10"/>
  <c r="M376" i="10"/>
  <c r="P376" i="10"/>
  <c r="L376" i="10"/>
  <c r="C378" i="10"/>
  <c r="J377" i="10"/>
  <c r="K377" i="10"/>
  <c r="D377" i="10"/>
  <c r="G375" i="10"/>
  <c r="H375" i="10"/>
  <c r="AW375" i="10"/>
  <c r="F376" i="10"/>
  <c r="E376" i="10"/>
  <c r="I376" i="10"/>
  <c r="G376" i="10"/>
  <c r="H376" i="10"/>
  <c r="AW376" i="10"/>
  <c r="O376" i="10"/>
  <c r="AX376" i="10"/>
  <c r="N376" i="10"/>
  <c r="I377" i="10"/>
  <c r="E377" i="10"/>
  <c r="F377" i="10"/>
  <c r="P377" i="10"/>
  <c r="L377" i="10"/>
  <c r="M377" i="10"/>
  <c r="C379" i="10"/>
  <c r="J378" i="10"/>
  <c r="K378" i="10"/>
  <c r="D378" i="10"/>
  <c r="N377" i="10"/>
  <c r="O377" i="10"/>
  <c r="AX377" i="10"/>
  <c r="L378" i="10"/>
  <c r="P378" i="10"/>
  <c r="M378" i="10"/>
  <c r="C380" i="10"/>
  <c r="J379" i="10"/>
  <c r="K379" i="10"/>
  <c r="D379" i="10"/>
  <c r="H377" i="10"/>
  <c r="AW377" i="10"/>
  <c r="G377" i="10"/>
  <c r="E378" i="10"/>
  <c r="I378" i="10"/>
  <c r="F378" i="10"/>
  <c r="M379" i="10"/>
  <c r="P379" i="10"/>
  <c r="L379" i="10"/>
  <c r="N378" i="10"/>
  <c r="O378" i="10"/>
  <c r="AX378" i="10"/>
  <c r="I379" i="10"/>
  <c r="E379" i="10"/>
  <c r="F379" i="10"/>
  <c r="C381" i="10"/>
  <c r="J380" i="10"/>
  <c r="K380" i="10"/>
  <c r="D380" i="10"/>
  <c r="G378" i="10"/>
  <c r="H378" i="10"/>
  <c r="AW378" i="10"/>
  <c r="M380" i="10"/>
  <c r="P380" i="10"/>
  <c r="L380" i="10"/>
  <c r="E380" i="10"/>
  <c r="I380" i="10"/>
  <c r="F380" i="10"/>
  <c r="J381" i="10"/>
  <c r="K381" i="10"/>
  <c r="C382" i="10"/>
  <c r="D381" i="10"/>
  <c r="G379" i="10"/>
  <c r="H379" i="10"/>
  <c r="AW379" i="10"/>
  <c r="N379" i="10"/>
  <c r="O379" i="10"/>
  <c r="AX379" i="10"/>
  <c r="L381" i="10"/>
  <c r="M381" i="10"/>
  <c r="P381" i="10"/>
  <c r="C383" i="10"/>
  <c r="J382" i="10"/>
  <c r="K382" i="10"/>
  <c r="D382" i="10"/>
  <c r="I381" i="10"/>
  <c r="E381" i="10"/>
  <c r="F381" i="10"/>
  <c r="G380" i="10"/>
  <c r="H380" i="10"/>
  <c r="AW380" i="10"/>
  <c r="O380" i="10"/>
  <c r="AX380" i="10"/>
  <c r="N380" i="10"/>
  <c r="G381" i="10"/>
  <c r="H381" i="10"/>
  <c r="AW381" i="10"/>
  <c r="J383" i="10"/>
  <c r="K383" i="10"/>
  <c r="C384" i="10"/>
  <c r="D383" i="10"/>
  <c r="M382" i="10"/>
  <c r="P382" i="10"/>
  <c r="L382" i="10"/>
  <c r="N381" i="10"/>
  <c r="O381" i="10"/>
  <c r="AX381" i="10"/>
  <c r="E382" i="10"/>
  <c r="I382" i="10"/>
  <c r="F382" i="10"/>
  <c r="M383" i="10"/>
  <c r="L383" i="10"/>
  <c r="P383" i="10"/>
  <c r="I383" i="10"/>
  <c r="E383" i="10"/>
  <c r="F383" i="10"/>
  <c r="N382" i="10"/>
  <c r="O382" i="10"/>
  <c r="AX382" i="10"/>
  <c r="D384" i="10"/>
  <c r="C385" i="10"/>
  <c r="J384" i="10"/>
  <c r="K384" i="10"/>
  <c r="G382" i="10"/>
  <c r="H382" i="10"/>
  <c r="AW382" i="10"/>
  <c r="J385" i="10"/>
  <c r="K385" i="10"/>
  <c r="D385" i="10"/>
  <c r="C386" i="10"/>
  <c r="G383" i="10"/>
  <c r="H383" i="10"/>
  <c r="AW383" i="10"/>
  <c r="L384" i="10"/>
  <c r="M384" i="10"/>
  <c r="P384" i="10"/>
  <c r="E384" i="10"/>
  <c r="I384" i="10"/>
  <c r="F384" i="10"/>
  <c r="O383" i="10"/>
  <c r="AX383" i="10"/>
  <c r="N383" i="10"/>
  <c r="G384" i="10"/>
  <c r="H384" i="10"/>
  <c r="AW384" i="10"/>
  <c r="O384" i="10"/>
  <c r="AX384" i="10"/>
  <c r="N384" i="10"/>
  <c r="C387" i="10"/>
  <c r="J386" i="10"/>
  <c r="K386" i="10"/>
  <c r="D386" i="10"/>
  <c r="I385" i="10"/>
  <c r="E385" i="10"/>
  <c r="F385" i="10"/>
  <c r="P385" i="10"/>
  <c r="L385" i="10"/>
  <c r="M385" i="10"/>
  <c r="G385" i="10"/>
  <c r="H385" i="10"/>
  <c r="AW385" i="10"/>
  <c r="L386" i="10"/>
  <c r="M386" i="10"/>
  <c r="P386" i="10"/>
  <c r="C388" i="10"/>
  <c r="J387" i="10"/>
  <c r="K387" i="10"/>
  <c r="D387" i="10"/>
  <c r="E386" i="10"/>
  <c r="I386" i="10"/>
  <c r="F386" i="10"/>
  <c r="N385" i="10"/>
  <c r="O385" i="10"/>
  <c r="AX385" i="10"/>
  <c r="G386" i="10"/>
  <c r="H386" i="10"/>
  <c r="AW386" i="10"/>
  <c r="C389" i="10"/>
  <c r="J388" i="10"/>
  <c r="K388" i="10"/>
  <c r="D388" i="10"/>
  <c r="I387" i="10"/>
  <c r="E387" i="10"/>
  <c r="F387" i="10"/>
  <c r="M387" i="10"/>
  <c r="P387" i="10"/>
  <c r="L387" i="10"/>
  <c r="N386" i="10"/>
  <c r="O386" i="10"/>
  <c r="AX386" i="10"/>
  <c r="L388" i="10"/>
  <c r="P388" i="10"/>
  <c r="M388" i="10"/>
  <c r="N387" i="10"/>
  <c r="O387" i="10"/>
  <c r="AX387" i="10"/>
  <c r="H387" i="10"/>
  <c r="AW387" i="10"/>
  <c r="G387" i="10"/>
  <c r="F388" i="10"/>
  <c r="E388" i="10"/>
  <c r="I388" i="10"/>
  <c r="C390" i="10"/>
  <c r="J389" i="10"/>
  <c r="K389" i="10"/>
  <c r="D389" i="10"/>
  <c r="C391" i="10"/>
  <c r="D390" i="10"/>
  <c r="J390" i="10"/>
  <c r="K390" i="10"/>
  <c r="O388" i="10"/>
  <c r="AX388" i="10"/>
  <c r="N388" i="10"/>
  <c r="P389" i="10"/>
  <c r="L389" i="10"/>
  <c r="M389" i="10"/>
  <c r="G388" i="10"/>
  <c r="H388" i="10"/>
  <c r="AW388" i="10"/>
  <c r="I389" i="10"/>
  <c r="E389" i="10"/>
  <c r="F389" i="10"/>
  <c r="M390" i="10"/>
  <c r="P390" i="10"/>
  <c r="L390" i="10"/>
  <c r="F390" i="10"/>
  <c r="E390" i="10"/>
  <c r="I390" i="10"/>
  <c r="N389" i="10"/>
  <c r="O389" i="10"/>
  <c r="AX389" i="10"/>
  <c r="G389" i="10"/>
  <c r="H389" i="10"/>
  <c r="AW389" i="10"/>
  <c r="D391" i="10"/>
  <c r="C392" i="10"/>
  <c r="J391" i="10"/>
  <c r="K391" i="10"/>
  <c r="C393" i="10"/>
  <c r="J392" i="10"/>
  <c r="K392" i="10"/>
  <c r="D392" i="10"/>
  <c r="I391" i="10"/>
  <c r="E391" i="10"/>
  <c r="F391" i="10"/>
  <c r="H390" i="10"/>
  <c r="AW390" i="10"/>
  <c r="G390" i="10"/>
  <c r="M391" i="10"/>
  <c r="L391" i="10"/>
  <c r="P391" i="10"/>
  <c r="N390" i="10"/>
  <c r="O390" i="10"/>
  <c r="AX390" i="10"/>
  <c r="H391" i="10"/>
  <c r="AW391" i="10"/>
  <c r="G391" i="10"/>
  <c r="L392" i="10"/>
  <c r="M392" i="10"/>
  <c r="P392" i="10"/>
  <c r="O391" i="10"/>
  <c r="AX391" i="10"/>
  <c r="N391" i="10"/>
  <c r="E392" i="10"/>
  <c r="I392" i="10"/>
  <c r="F392" i="10"/>
  <c r="D393" i="10"/>
  <c r="C394" i="10"/>
  <c r="J393" i="10"/>
  <c r="K393" i="10"/>
  <c r="G392" i="10"/>
  <c r="H392" i="10"/>
  <c r="AW392" i="10"/>
  <c r="J394" i="10"/>
  <c r="K394" i="10"/>
  <c r="D394" i="10"/>
  <c r="C395" i="10"/>
  <c r="I393" i="10"/>
  <c r="E393" i="10"/>
  <c r="F393" i="10"/>
  <c r="O392" i="10"/>
  <c r="AX392" i="10"/>
  <c r="N392" i="10"/>
  <c r="P393" i="10"/>
  <c r="L393" i="10"/>
  <c r="M393" i="10"/>
  <c r="L394" i="10"/>
  <c r="P394" i="10"/>
  <c r="M394" i="10"/>
  <c r="G393" i="10"/>
  <c r="H393" i="10"/>
  <c r="AW393" i="10"/>
  <c r="C396" i="10"/>
  <c r="J395" i="10"/>
  <c r="K395" i="10"/>
  <c r="D395" i="10"/>
  <c r="E394" i="10"/>
  <c r="I394" i="10"/>
  <c r="F394" i="10"/>
  <c r="N393" i="10"/>
  <c r="O393" i="10"/>
  <c r="AX393" i="10"/>
  <c r="G394" i="10"/>
  <c r="H394" i="10"/>
  <c r="AW394" i="10"/>
  <c r="I395" i="10"/>
  <c r="E395" i="10"/>
  <c r="F395" i="10"/>
  <c r="M395" i="10"/>
  <c r="P395" i="10"/>
  <c r="L395" i="10"/>
  <c r="C397" i="10"/>
  <c r="J396" i="10"/>
  <c r="K396" i="10"/>
  <c r="D396" i="10"/>
  <c r="N394" i="10"/>
  <c r="O394" i="10"/>
  <c r="AX394" i="10"/>
  <c r="M396" i="10"/>
  <c r="P396" i="10"/>
  <c r="L396" i="10"/>
  <c r="D397" i="10"/>
  <c r="C398" i="10"/>
  <c r="J397" i="10"/>
  <c r="K397" i="10"/>
  <c r="F396" i="10"/>
  <c r="E396" i="10"/>
  <c r="I396" i="10"/>
  <c r="O395" i="10"/>
  <c r="AX395" i="10"/>
  <c r="N395" i="10"/>
  <c r="G395" i="10"/>
  <c r="H395" i="10"/>
  <c r="AW395" i="10"/>
  <c r="G396" i="10"/>
  <c r="H396" i="10"/>
  <c r="AW396" i="10"/>
  <c r="C399" i="10"/>
  <c r="J398" i="10"/>
  <c r="K398" i="10"/>
  <c r="D398" i="10"/>
  <c r="P397" i="10"/>
  <c r="L397" i="10"/>
  <c r="M397" i="10"/>
  <c r="I397" i="10"/>
  <c r="E397" i="10"/>
  <c r="F397" i="10"/>
  <c r="O396" i="10"/>
  <c r="AX396" i="10"/>
  <c r="N396" i="10"/>
  <c r="G397" i="10"/>
  <c r="H397" i="10"/>
  <c r="AW397" i="10"/>
  <c r="F398" i="10"/>
  <c r="E398" i="10"/>
  <c r="I398" i="10"/>
  <c r="N397" i="10"/>
  <c r="O397" i="10"/>
  <c r="AX397" i="10"/>
  <c r="M398" i="10"/>
  <c r="P398" i="10"/>
  <c r="L398" i="10"/>
  <c r="D399" i="10"/>
  <c r="C400" i="10"/>
  <c r="J399" i="10"/>
  <c r="K399" i="10"/>
  <c r="N398" i="10"/>
  <c r="O398" i="10"/>
  <c r="AX398" i="10"/>
  <c r="C401" i="10"/>
  <c r="J400" i="10"/>
  <c r="K400" i="10"/>
  <c r="D400" i="10"/>
  <c r="I399" i="10"/>
  <c r="E399" i="10"/>
  <c r="F399" i="10"/>
  <c r="G398" i="10"/>
  <c r="H398" i="10"/>
  <c r="AW398" i="10"/>
  <c r="M399" i="10"/>
  <c r="P399" i="10"/>
  <c r="L399" i="10"/>
  <c r="O399" i="10"/>
  <c r="AX399" i="10"/>
  <c r="N399" i="10"/>
  <c r="G399" i="10"/>
  <c r="H399" i="10"/>
  <c r="AW399" i="10"/>
  <c r="F400" i="10"/>
  <c r="E400" i="10"/>
  <c r="I400" i="10"/>
  <c r="M400" i="10"/>
  <c r="P400" i="10"/>
  <c r="L400" i="10"/>
  <c r="C402" i="10"/>
  <c r="J401" i="10"/>
  <c r="K401" i="10"/>
  <c r="D401" i="10"/>
  <c r="O400" i="10"/>
  <c r="AX400" i="10"/>
  <c r="N400" i="10"/>
  <c r="P401" i="10"/>
  <c r="L401" i="10"/>
  <c r="M401" i="10"/>
  <c r="D402" i="10"/>
  <c r="J402" i="10"/>
  <c r="K402" i="10"/>
  <c r="C403" i="10"/>
  <c r="G400" i="10"/>
  <c r="H400" i="10"/>
  <c r="AW400" i="10"/>
  <c r="I401" i="10"/>
  <c r="E401" i="10"/>
  <c r="F401" i="10"/>
  <c r="J403" i="10"/>
  <c r="K403" i="10"/>
  <c r="D403" i="10"/>
  <c r="C404" i="10"/>
  <c r="F402" i="10"/>
  <c r="E402" i="10"/>
  <c r="I402" i="10"/>
  <c r="M402" i="10"/>
  <c r="P402" i="10"/>
  <c r="L402" i="10"/>
  <c r="N401" i="10"/>
  <c r="O401" i="10"/>
  <c r="AX401" i="10"/>
  <c r="G401" i="10"/>
  <c r="H401" i="10"/>
  <c r="AW401" i="10"/>
  <c r="I403" i="10"/>
  <c r="E403" i="10"/>
  <c r="F403" i="10"/>
  <c r="N402" i="10"/>
  <c r="O402" i="10"/>
  <c r="AX402" i="10"/>
  <c r="G402" i="10"/>
  <c r="H402" i="10"/>
  <c r="AW402" i="10"/>
  <c r="C405" i="10"/>
  <c r="J404" i="10"/>
  <c r="K404" i="10"/>
  <c r="D404" i="10"/>
  <c r="M403" i="10"/>
  <c r="P403" i="10"/>
  <c r="L403" i="10"/>
  <c r="L404" i="10"/>
  <c r="P404" i="10"/>
  <c r="M404" i="10"/>
  <c r="O403" i="10"/>
  <c r="AX403" i="10"/>
  <c r="N403" i="10"/>
  <c r="E404" i="10"/>
  <c r="I404" i="10"/>
  <c r="F404" i="10"/>
  <c r="J405" i="10"/>
  <c r="K405" i="10"/>
  <c r="C406" i="10"/>
  <c r="D405" i="10"/>
  <c r="G403" i="10"/>
  <c r="H403" i="10"/>
  <c r="AW403" i="10"/>
  <c r="L405" i="10"/>
  <c r="P405" i="10"/>
  <c r="M405" i="10"/>
  <c r="C407" i="10"/>
  <c r="J406" i="10"/>
  <c r="K406" i="10"/>
  <c r="D406" i="10"/>
  <c r="I405" i="10"/>
  <c r="E405" i="10"/>
  <c r="F405" i="10"/>
  <c r="G404" i="10"/>
  <c r="H404" i="10"/>
  <c r="AW404" i="10"/>
  <c r="O404" i="10"/>
  <c r="AX404" i="10"/>
  <c r="N404" i="10"/>
  <c r="G405" i="10"/>
  <c r="H405" i="10"/>
  <c r="AW405" i="10"/>
  <c r="C408" i="10"/>
  <c r="J407" i="10"/>
  <c r="K407" i="10"/>
  <c r="D407" i="10"/>
  <c r="L406" i="10"/>
  <c r="M406" i="10"/>
  <c r="P406" i="10"/>
  <c r="E406" i="10"/>
  <c r="I406" i="10"/>
  <c r="F406" i="10"/>
  <c r="N405" i="10"/>
  <c r="O405" i="10"/>
  <c r="AX405" i="10"/>
  <c r="G406" i="10"/>
  <c r="H406" i="10"/>
  <c r="AW406" i="10"/>
  <c r="C409" i="10"/>
  <c r="J408" i="10"/>
  <c r="K408" i="10"/>
  <c r="D408" i="10"/>
  <c r="I407" i="10"/>
  <c r="E407" i="10"/>
  <c r="F407" i="10"/>
  <c r="N406" i="10"/>
  <c r="O406" i="10"/>
  <c r="AX406" i="10"/>
  <c r="M407" i="10"/>
  <c r="L407" i="10"/>
  <c r="P407" i="10"/>
  <c r="O407" i="10"/>
  <c r="AX407" i="10"/>
  <c r="N407" i="10"/>
  <c r="L408" i="10"/>
  <c r="M408" i="10"/>
  <c r="P408" i="10"/>
  <c r="G407" i="10"/>
  <c r="H407" i="10"/>
  <c r="AW407" i="10"/>
  <c r="E408" i="10"/>
  <c r="I408" i="10"/>
  <c r="F408" i="10"/>
  <c r="D409" i="10"/>
  <c r="C410" i="10"/>
  <c r="J409" i="10"/>
  <c r="K409" i="10"/>
  <c r="G408" i="10"/>
  <c r="H408" i="10"/>
  <c r="AW408" i="10"/>
  <c r="I409" i="10"/>
  <c r="E409" i="10"/>
  <c r="F409" i="10"/>
  <c r="O408" i="10"/>
  <c r="AX408" i="10"/>
  <c r="N408" i="10"/>
  <c r="C411" i="10"/>
  <c r="J410" i="10"/>
  <c r="K410" i="10"/>
  <c r="D410" i="10"/>
  <c r="P409" i="10"/>
  <c r="L409" i="10"/>
  <c r="M409" i="10"/>
  <c r="E410" i="10"/>
  <c r="I410" i="10"/>
  <c r="F410" i="10"/>
  <c r="P410" i="10"/>
  <c r="L410" i="10"/>
  <c r="M410" i="10"/>
  <c r="D411" i="10"/>
  <c r="C412" i="10"/>
  <c r="J411" i="10"/>
  <c r="K411" i="10"/>
  <c r="G409" i="10"/>
  <c r="H409" i="10"/>
  <c r="AW409" i="10"/>
  <c r="N409" i="10"/>
  <c r="O409" i="10"/>
  <c r="AX409" i="10"/>
  <c r="M411" i="10"/>
  <c r="L411" i="10"/>
  <c r="P411" i="10"/>
  <c r="N410" i="10"/>
  <c r="O410" i="10"/>
  <c r="AX410" i="10"/>
  <c r="J412" i="10"/>
  <c r="K412" i="10"/>
  <c r="C413" i="10"/>
  <c r="D412" i="10"/>
  <c r="I411" i="10"/>
  <c r="E411" i="10"/>
  <c r="F411" i="10"/>
  <c r="G410" i="10"/>
  <c r="H410" i="10"/>
  <c r="AW410" i="10"/>
  <c r="G411" i="10"/>
  <c r="H411" i="10"/>
  <c r="AW411" i="10"/>
  <c r="J413" i="10"/>
  <c r="K413" i="10"/>
  <c r="C414" i="10"/>
  <c r="D413" i="10"/>
  <c r="L412" i="10"/>
  <c r="P412" i="10"/>
  <c r="M412" i="10"/>
  <c r="E412" i="10"/>
  <c r="I412" i="10"/>
  <c r="F412" i="10"/>
  <c r="O411" i="10"/>
  <c r="AX411" i="10"/>
  <c r="N411" i="10"/>
  <c r="G412" i="10"/>
  <c r="H412" i="10"/>
  <c r="AW412" i="10"/>
  <c r="C415" i="10"/>
  <c r="J414" i="10"/>
  <c r="K414" i="10"/>
  <c r="D414" i="10"/>
  <c r="O412" i="10"/>
  <c r="AX412" i="10"/>
  <c r="N412" i="10"/>
  <c r="I413" i="10"/>
  <c r="E413" i="10"/>
  <c r="F413" i="10"/>
  <c r="M413" i="10"/>
  <c r="P413" i="10"/>
  <c r="L413" i="10"/>
  <c r="G413" i="10"/>
  <c r="H413" i="10"/>
  <c r="AW413" i="10"/>
  <c r="N413" i="10"/>
  <c r="O413" i="10"/>
  <c r="AX413" i="10"/>
  <c r="E414" i="10"/>
  <c r="I414" i="10"/>
  <c r="F414" i="10"/>
  <c r="P414" i="10"/>
  <c r="M414" i="10"/>
  <c r="L414" i="10"/>
  <c r="C416" i="10"/>
  <c r="J415" i="10"/>
  <c r="K415" i="10"/>
  <c r="D415" i="10"/>
  <c r="C417" i="10"/>
  <c r="J416" i="10"/>
  <c r="K416" i="10"/>
  <c r="D416" i="10"/>
  <c r="M415" i="10"/>
  <c r="P415" i="10"/>
  <c r="L415" i="10"/>
  <c r="N414" i="10"/>
  <c r="O414" i="10"/>
  <c r="AX414" i="10"/>
  <c r="G414" i="10"/>
  <c r="H414" i="10"/>
  <c r="AW414" i="10"/>
  <c r="I415" i="10"/>
  <c r="E415" i="10"/>
  <c r="F415" i="10"/>
  <c r="M416" i="10"/>
  <c r="P416" i="10"/>
  <c r="L416" i="10"/>
  <c r="N415" i="10"/>
  <c r="O415" i="10"/>
  <c r="AX415" i="10"/>
  <c r="F416" i="10"/>
  <c r="E416" i="10"/>
  <c r="I416" i="10"/>
  <c r="G415" i="10"/>
  <c r="H415" i="10"/>
  <c r="AW415" i="10"/>
  <c r="J417" i="10"/>
  <c r="K417" i="10"/>
  <c r="C418" i="10"/>
  <c r="D417" i="10"/>
  <c r="C419" i="10"/>
  <c r="J418" i="10"/>
  <c r="K418" i="10"/>
  <c r="D418" i="10"/>
  <c r="M417" i="10"/>
  <c r="L417" i="10"/>
  <c r="P417" i="10"/>
  <c r="G416" i="10"/>
  <c r="H416" i="10"/>
  <c r="AW416" i="10"/>
  <c r="I417" i="10"/>
  <c r="E417" i="10"/>
  <c r="F417" i="10"/>
  <c r="N416" i="10"/>
  <c r="O416" i="10"/>
  <c r="AX416" i="10"/>
  <c r="G417" i="10"/>
  <c r="H417" i="10"/>
  <c r="AW417" i="10"/>
  <c r="L418" i="10"/>
  <c r="M418" i="10"/>
  <c r="P418" i="10"/>
  <c r="N417" i="10"/>
  <c r="O417" i="10"/>
  <c r="AX417" i="10"/>
  <c r="F418" i="10"/>
  <c r="E418" i="10"/>
  <c r="I418" i="10"/>
  <c r="C420" i="10"/>
  <c r="J419" i="10"/>
  <c r="K419" i="10"/>
  <c r="D419" i="10"/>
  <c r="L419" i="10"/>
  <c r="M419" i="10"/>
  <c r="P419" i="10"/>
  <c r="G418" i="10"/>
  <c r="H418" i="10"/>
  <c r="AW418" i="10"/>
  <c r="C421" i="10"/>
  <c r="J420" i="10"/>
  <c r="K420" i="10"/>
  <c r="D420" i="10"/>
  <c r="N418" i="10"/>
  <c r="O418" i="10"/>
  <c r="AX418" i="10"/>
  <c r="I419" i="10"/>
  <c r="F419" i="10"/>
  <c r="E419" i="10"/>
  <c r="G419" i="10"/>
  <c r="H419" i="10"/>
  <c r="AW419" i="10"/>
  <c r="E420" i="10"/>
  <c r="I420" i="10"/>
  <c r="F420" i="10"/>
  <c r="J421" i="10"/>
  <c r="K421" i="10"/>
  <c r="D421" i="10"/>
  <c r="C422" i="10"/>
  <c r="P420" i="10"/>
  <c r="L420" i="10"/>
  <c r="M420" i="10"/>
  <c r="O419" i="10"/>
  <c r="AX419" i="10"/>
  <c r="N419" i="10"/>
  <c r="G420" i="10"/>
  <c r="H420" i="10"/>
  <c r="AW420" i="10"/>
  <c r="O420" i="10"/>
  <c r="AX420" i="10"/>
  <c r="N420" i="10"/>
  <c r="M421" i="10"/>
  <c r="P421" i="10"/>
  <c r="L421" i="10"/>
  <c r="C423" i="10"/>
  <c r="J422" i="10"/>
  <c r="K422" i="10"/>
  <c r="D422" i="10"/>
  <c r="I421" i="10"/>
  <c r="E421" i="10"/>
  <c r="F421" i="10"/>
  <c r="E422" i="10"/>
  <c r="I422" i="10"/>
  <c r="F422" i="10"/>
  <c r="C424" i="10"/>
  <c r="J423" i="10"/>
  <c r="K423" i="10"/>
  <c r="D423" i="10"/>
  <c r="N421" i="10"/>
  <c r="O421" i="10"/>
  <c r="AX421" i="10"/>
  <c r="P422" i="10"/>
  <c r="L422" i="10"/>
  <c r="M422" i="10"/>
  <c r="G421" i="10"/>
  <c r="H421" i="10"/>
  <c r="AW421" i="10"/>
  <c r="C425" i="10"/>
  <c r="J424" i="10"/>
  <c r="K424" i="10"/>
  <c r="D424" i="10"/>
  <c r="N422" i="10"/>
  <c r="O422" i="10"/>
  <c r="AX422" i="10"/>
  <c r="I423" i="10"/>
  <c r="E423" i="10"/>
  <c r="F423" i="10"/>
  <c r="M423" i="10"/>
  <c r="P423" i="10"/>
  <c r="L423" i="10"/>
  <c r="G422" i="10"/>
  <c r="H422" i="10"/>
  <c r="AW422" i="10"/>
  <c r="N423" i="10"/>
  <c r="O423" i="10"/>
  <c r="AX423" i="10"/>
  <c r="L424" i="10"/>
  <c r="M424" i="10"/>
  <c r="P424" i="10"/>
  <c r="G423" i="10"/>
  <c r="H423" i="10"/>
  <c r="AW423" i="10"/>
  <c r="F424" i="10"/>
  <c r="E424" i="10"/>
  <c r="I424" i="10"/>
  <c r="C426" i="10"/>
  <c r="J425" i="10"/>
  <c r="K425" i="10"/>
  <c r="D425" i="10"/>
  <c r="C427" i="10"/>
  <c r="D426" i="10"/>
  <c r="J426" i="10"/>
  <c r="K426" i="10"/>
  <c r="G424" i="10"/>
  <c r="H424" i="10"/>
  <c r="AW424" i="10"/>
  <c r="M425" i="10"/>
  <c r="P425" i="10"/>
  <c r="L425" i="10"/>
  <c r="N424" i="10"/>
  <c r="O424" i="10"/>
  <c r="AX424" i="10"/>
  <c r="I425" i="10"/>
  <c r="E425" i="10"/>
  <c r="F425" i="10"/>
  <c r="F426" i="10"/>
  <c r="E426" i="10"/>
  <c r="I426" i="10"/>
  <c r="N425" i="10"/>
  <c r="O425" i="10"/>
  <c r="AX425" i="10"/>
  <c r="L426" i="10"/>
  <c r="M426" i="10"/>
  <c r="P426" i="10"/>
  <c r="G425" i="10"/>
  <c r="H425" i="10"/>
  <c r="AW425" i="10"/>
  <c r="C428" i="10"/>
  <c r="J427" i="10"/>
  <c r="K427" i="10"/>
  <c r="D427" i="10"/>
  <c r="M427" i="10"/>
  <c r="L427" i="10"/>
  <c r="P427" i="10"/>
  <c r="N426" i="10"/>
  <c r="O426" i="10"/>
  <c r="AX426" i="10"/>
  <c r="C429" i="10"/>
  <c r="J428" i="10"/>
  <c r="K428" i="10"/>
  <c r="D428" i="10"/>
  <c r="I427" i="10"/>
  <c r="E427" i="10"/>
  <c r="F427" i="10"/>
  <c r="G426" i="10"/>
  <c r="H426" i="10"/>
  <c r="AW426" i="10"/>
  <c r="H427" i="10"/>
  <c r="AW427" i="10"/>
  <c r="G427" i="10"/>
  <c r="E428" i="10"/>
  <c r="I428" i="10"/>
  <c r="F428" i="10"/>
  <c r="D429" i="10"/>
  <c r="C430" i="10"/>
  <c r="J429" i="10"/>
  <c r="K429" i="10"/>
  <c r="P428" i="10"/>
  <c r="L428" i="10"/>
  <c r="M428" i="10"/>
  <c r="O427" i="10"/>
  <c r="AX427" i="10"/>
  <c r="N427" i="10"/>
  <c r="G428" i="10"/>
  <c r="H428" i="10"/>
  <c r="AW428" i="10"/>
  <c r="N428" i="10"/>
  <c r="O428" i="10"/>
  <c r="AX428" i="10"/>
  <c r="M429" i="10"/>
  <c r="P429" i="10"/>
  <c r="L429" i="10"/>
  <c r="J430" i="10"/>
  <c r="K430" i="10"/>
  <c r="D430" i="10"/>
  <c r="C431" i="10"/>
  <c r="I429" i="10"/>
  <c r="F429" i="10"/>
  <c r="E429" i="10"/>
  <c r="N429" i="10"/>
  <c r="O429" i="10"/>
  <c r="AX429" i="10"/>
  <c r="C432" i="10"/>
  <c r="J431" i="10"/>
  <c r="K431" i="10"/>
  <c r="D431" i="10"/>
  <c r="G429" i="10"/>
  <c r="H429" i="10"/>
  <c r="AW429" i="10"/>
  <c r="E430" i="10"/>
  <c r="I430" i="10"/>
  <c r="F430" i="10"/>
  <c r="P430" i="10"/>
  <c r="L430" i="10"/>
  <c r="M430" i="10"/>
  <c r="C433" i="10"/>
  <c r="J432" i="10"/>
  <c r="K432" i="10"/>
  <c r="D432" i="10"/>
  <c r="G430" i="10"/>
  <c r="H430" i="10"/>
  <c r="AW430" i="10"/>
  <c r="I431" i="10"/>
  <c r="E431" i="10"/>
  <c r="F431" i="10"/>
  <c r="P431" i="10"/>
  <c r="L431" i="10"/>
  <c r="M431" i="10"/>
  <c r="N430" i="10"/>
  <c r="O430" i="10"/>
  <c r="AX430" i="10"/>
  <c r="P432" i="10"/>
  <c r="L432" i="10"/>
  <c r="M432" i="10"/>
  <c r="O431" i="10"/>
  <c r="AX431" i="10"/>
  <c r="N431" i="10"/>
  <c r="G431" i="10"/>
  <c r="H431" i="10"/>
  <c r="AW431" i="10"/>
  <c r="E432" i="10"/>
  <c r="I432" i="10"/>
  <c r="F432" i="10"/>
  <c r="D433" i="10"/>
  <c r="C434" i="10"/>
  <c r="J433" i="10"/>
  <c r="K433" i="10"/>
  <c r="G432" i="10"/>
  <c r="H432" i="10"/>
  <c r="AW432" i="10"/>
  <c r="I433" i="10"/>
  <c r="E433" i="10"/>
  <c r="F433" i="10"/>
  <c r="N432" i="10"/>
  <c r="O432" i="10"/>
  <c r="AX432" i="10"/>
  <c r="C435" i="10"/>
  <c r="J434" i="10"/>
  <c r="K434" i="10"/>
  <c r="D434" i="10"/>
  <c r="P433" i="10"/>
  <c r="L433" i="10"/>
  <c r="M433" i="10"/>
  <c r="M434" i="10"/>
  <c r="L434" i="10"/>
  <c r="P434" i="10"/>
  <c r="D435" i="10"/>
  <c r="J435" i="10"/>
  <c r="K435" i="10"/>
  <c r="C436" i="10"/>
  <c r="E434" i="10"/>
  <c r="I434" i="10"/>
  <c r="F434" i="10"/>
  <c r="H433" i="10"/>
  <c r="AW433" i="10"/>
  <c r="G433" i="10"/>
  <c r="N433" i="10"/>
  <c r="O433" i="10"/>
  <c r="AX433" i="10"/>
  <c r="M435" i="10"/>
  <c r="P435" i="10"/>
  <c r="L435" i="10"/>
  <c r="G434" i="10"/>
  <c r="H434" i="10"/>
  <c r="AW434" i="10"/>
  <c r="C437" i="10"/>
  <c r="J436" i="10"/>
  <c r="K436" i="10"/>
  <c r="D436" i="10"/>
  <c r="I435" i="10"/>
  <c r="E435" i="10"/>
  <c r="F435" i="10"/>
  <c r="N434" i="10"/>
  <c r="O434" i="10"/>
  <c r="AX434" i="10"/>
  <c r="G435" i="10"/>
  <c r="H435" i="10"/>
  <c r="AW435" i="10"/>
  <c r="F436" i="10"/>
  <c r="E436" i="10"/>
  <c r="I436" i="10"/>
  <c r="C438" i="10"/>
  <c r="J437" i="10"/>
  <c r="K437" i="10"/>
  <c r="D437" i="10"/>
  <c r="L436" i="10"/>
  <c r="P436" i="10"/>
  <c r="M436" i="10"/>
  <c r="O435" i="10"/>
  <c r="AX435" i="10"/>
  <c r="N435" i="10"/>
  <c r="N436" i="10"/>
  <c r="O436" i="10"/>
  <c r="AX436" i="10"/>
  <c r="G436" i="10"/>
  <c r="H436" i="10"/>
  <c r="AW436" i="10"/>
  <c r="M437" i="10"/>
  <c r="P437" i="10"/>
  <c r="L437" i="10"/>
  <c r="I437" i="10"/>
  <c r="E437" i="10"/>
  <c r="F437" i="10"/>
  <c r="D438" i="10"/>
  <c r="J438" i="10"/>
  <c r="K438" i="10"/>
  <c r="C439" i="10"/>
  <c r="G437" i="10"/>
  <c r="H437" i="10"/>
  <c r="AW437" i="10"/>
  <c r="M438" i="10"/>
  <c r="L438" i="10"/>
  <c r="P438" i="10"/>
  <c r="F438" i="10"/>
  <c r="E438" i="10"/>
  <c r="I438" i="10"/>
  <c r="O437" i="10"/>
  <c r="AX437" i="10"/>
  <c r="N437" i="10"/>
  <c r="C440" i="10"/>
  <c r="J439" i="10"/>
  <c r="K439" i="10"/>
  <c r="D439" i="10"/>
  <c r="M439" i="10"/>
  <c r="P439" i="10"/>
  <c r="L439" i="10"/>
  <c r="C441" i="10"/>
  <c r="J440" i="10"/>
  <c r="K440" i="10"/>
  <c r="D440" i="10"/>
  <c r="G438" i="10"/>
  <c r="H438" i="10"/>
  <c r="AW438" i="10"/>
  <c r="N438" i="10"/>
  <c r="O438" i="10"/>
  <c r="AX438" i="10"/>
  <c r="I439" i="10"/>
  <c r="E439" i="10"/>
  <c r="F439" i="10"/>
  <c r="F440" i="10"/>
  <c r="E440" i="10"/>
  <c r="I440" i="10"/>
  <c r="L440" i="10"/>
  <c r="M440" i="10"/>
  <c r="P440" i="10"/>
  <c r="C442" i="10"/>
  <c r="J441" i="10"/>
  <c r="K441" i="10"/>
  <c r="D441" i="10"/>
  <c r="H439" i="10"/>
  <c r="AW439" i="10"/>
  <c r="G439" i="10"/>
  <c r="O439" i="10"/>
  <c r="AX439" i="10"/>
  <c r="N439" i="10"/>
  <c r="P441" i="10"/>
  <c r="M441" i="10"/>
  <c r="L441" i="10"/>
  <c r="I441" i="10"/>
  <c r="E441" i="10"/>
  <c r="F441" i="10"/>
  <c r="J442" i="10"/>
  <c r="K442" i="10"/>
  <c r="C443" i="10"/>
  <c r="D442" i="10"/>
  <c r="N440" i="10"/>
  <c r="O440" i="10"/>
  <c r="AX440" i="10"/>
  <c r="G440" i="10"/>
  <c r="H440" i="10"/>
  <c r="AW440" i="10"/>
  <c r="P442" i="10"/>
  <c r="L442" i="10"/>
  <c r="M442" i="10"/>
  <c r="E442" i="10"/>
  <c r="I442" i="10"/>
  <c r="F442" i="10"/>
  <c r="G441" i="10"/>
  <c r="H441" i="10"/>
  <c r="AW441" i="10"/>
  <c r="N441" i="10"/>
  <c r="O441" i="10"/>
  <c r="AX441" i="10"/>
  <c r="C444" i="10"/>
  <c r="J443" i="10"/>
  <c r="K443" i="10"/>
  <c r="D443" i="10"/>
  <c r="G442" i="10"/>
  <c r="H442" i="10"/>
  <c r="AW442" i="10"/>
  <c r="L443" i="10"/>
  <c r="M443" i="10"/>
  <c r="P443" i="10"/>
  <c r="N442" i="10"/>
  <c r="O442" i="10"/>
  <c r="AX442" i="10"/>
  <c r="C445" i="10"/>
  <c r="J444" i="10"/>
  <c r="K444" i="10"/>
  <c r="D444" i="10"/>
  <c r="I443" i="10"/>
  <c r="E443" i="10"/>
  <c r="F443" i="10"/>
  <c r="M444" i="10"/>
  <c r="L444" i="10"/>
  <c r="P444" i="10"/>
  <c r="D445" i="10"/>
  <c r="C446" i="10"/>
  <c r="J445" i="10"/>
  <c r="K445" i="10"/>
  <c r="E444" i="10"/>
  <c r="I444" i="10"/>
  <c r="F444" i="10"/>
  <c r="O443" i="10"/>
  <c r="AX443" i="10"/>
  <c r="N443" i="10"/>
  <c r="G443" i="10"/>
  <c r="H443" i="10"/>
  <c r="AW443" i="10"/>
  <c r="I445" i="10"/>
  <c r="E445" i="10"/>
  <c r="F445" i="10"/>
  <c r="G444" i="10"/>
  <c r="H444" i="10"/>
  <c r="AW444" i="10"/>
  <c r="M445" i="10"/>
  <c r="P445" i="10"/>
  <c r="L445" i="10"/>
  <c r="C447" i="10"/>
  <c r="D446" i="10"/>
  <c r="J446" i="10"/>
  <c r="K446" i="10"/>
  <c r="N444" i="10"/>
  <c r="O444" i="10"/>
  <c r="AX444" i="10"/>
  <c r="M446" i="10"/>
  <c r="L446" i="10"/>
  <c r="P446" i="10"/>
  <c r="D447" i="10"/>
  <c r="J447" i="10"/>
  <c r="K447" i="10"/>
  <c r="C448" i="10"/>
  <c r="N445" i="10"/>
  <c r="O445" i="10"/>
  <c r="AX445" i="10"/>
  <c r="H445" i="10"/>
  <c r="AW445" i="10"/>
  <c r="G445" i="10"/>
  <c r="E446" i="10"/>
  <c r="I446" i="10"/>
  <c r="F446" i="10"/>
  <c r="M447" i="10"/>
  <c r="P447" i="10"/>
  <c r="L447" i="10"/>
  <c r="I447" i="10"/>
  <c r="E447" i="10"/>
  <c r="F447" i="10"/>
  <c r="C449" i="10"/>
  <c r="J448" i="10"/>
  <c r="K448" i="10"/>
  <c r="D448" i="10"/>
  <c r="G446" i="10"/>
  <c r="H446" i="10"/>
  <c r="AW446" i="10"/>
  <c r="N446" i="10"/>
  <c r="O446" i="10"/>
  <c r="AX446" i="10"/>
  <c r="L448" i="10"/>
  <c r="M448" i="10"/>
  <c r="P448" i="10"/>
  <c r="G447" i="10"/>
  <c r="H447" i="10"/>
  <c r="AW447" i="10"/>
  <c r="F448" i="10"/>
  <c r="E448" i="10"/>
  <c r="I448" i="10"/>
  <c r="J449" i="10"/>
  <c r="K449" i="10"/>
  <c r="C450" i="10"/>
  <c r="D449" i="10"/>
  <c r="N447" i="10"/>
  <c r="O447" i="10"/>
  <c r="AX447" i="10"/>
  <c r="J450" i="10"/>
  <c r="K450" i="10"/>
  <c r="C451" i="10"/>
  <c r="D450" i="10"/>
  <c r="I449" i="10"/>
  <c r="E449" i="10"/>
  <c r="F449" i="10"/>
  <c r="M449" i="10"/>
  <c r="L449" i="10"/>
  <c r="P449" i="10"/>
  <c r="N448" i="10"/>
  <c r="O448" i="10"/>
  <c r="AX448" i="10"/>
  <c r="G448" i="10"/>
  <c r="H448" i="10"/>
  <c r="AW448" i="10"/>
  <c r="H449" i="10"/>
  <c r="AW449" i="10"/>
  <c r="G449" i="10"/>
  <c r="F450" i="10"/>
  <c r="E450" i="10"/>
  <c r="I450" i="10"/>
  <c r="O449" i="10"/>
  <c r="AX449" i="10"/>
  <c r="N449" i="10"/>
  <c r="J451" i="10"/>
  <c r="K451" i="10"/>
  <c r="C452" i="10"/>
  <c r="D451" i="10"/>
  <c r="M450" i="10"/>
  <c r="P450" i="10"/>
  <c r="L450" i="10"/>
  <c r="I451" i="10"/>
  <c r="E451" i="10"/>
  <c r="F451" i="10"/>
  <c r="N450" i="10"/>
  <c r="O450" i="10"/>
  <c r="AX450" i="10"/>
  <c r="C453" i="10"/>
  <c r="J452" i="10"/>
  <c r="K452" i="10"/>
  <c r="D452" i="10"/>
  <c r="P451" i="10"/>
  <c r="L451" i="10"/>
  <c r="M451" i="10"/>
  <c r="G450" i="10"/>
  <c r="H450" i="10"/>
  <c r="AW450" i="10"/>
  <c r="O451" i="10"/>
  <c r="AX451" i="10"/>
  <c r="N451" i="10"/>
  <c r="P452" i="10"/>
  <c r="L452" i="10"/>
  <c r="M452" i="10"/>
  <c r="C454" i="10"/>
  <c r="D453" i="10"/>
  <c r="J453" i="10"/>
  <c r="K453" i="10"/>
  <c r="H451" i="10"/>
  <c r="AW451" i="10"/>
  <c r="G451" i="10"/>
  <c r="E452" i="10"/>
  <c r="I452" i="10"/>
  <c r="F452" i="10"/>
  <c r="I453" i="10"/>
  <c r="E453" i="10"/>
  <c r="F453" i="10"/>
  <c r="D454" i="10"/>
  <c r="C455" i="10"/>
  <c r="J454" i="10"/>
  <c r="K454" i="10"/>
  <c r="M453" i="10"/>
  <c r="L453" i="10"/>
  <c r="P453" i="10"/>
  <c r="O452" i="10"/>
  <c r="AX452" i="10"/>
  <c r="N452" i="10"/>
  <c r="G452" i="10"/>
  <c r="H452" i="10"/>
  <c r="AW452" i="10"/>
  <c r="E454" i="10"/>
  <c r="I454" i="10"/>
  <c r="F454" i="10"/>
  <c r="P454" i="10"/>
  <c r="L454" i="10"/>
  <c r="M454" i="10"/>
  <c r="G453" i="10"/>
  <c r="H453" i="10"/>
  <c r="AW453" i="10"/>
  <c r="N453" i="10"/>
  <c r="O453" i="10"/>
  <c r="AX453" i="10"/>
  <c r="C456" i="10"/>
  <c r="J455" i="10"/>
  <c r="K455" i="10"/>
  <c r="D455" i="10"/>
  <c r="C457" i="10"/>
  <c r="J456" i="10"/>
  <c r="K456" i="10"/>
  <c r="D456" i="10"/>
  <c r="P455" i="10"/>
  <c r="L455" i="10"/>
  <c r="M455" i="10"/>
  <c r="N454" i="10"/>
  <c r="O454" i="10"/>
  <c r="AX454" i="10"/>
  <c r="G454" i="10"/>
  <c r="H454" i="10"/>
  <c r="AW454" i="10"/>
  <c r="I455" i="10"/>
  <c r="E455" i="10"/>
  <c r="F455" i="10"/>
  <c r="N455" i="10"/>
  <c r="O455" i="10"/>
  <c r="AX455" i="10"/>
  <c r="M456" i="10"/>
  <c r="L456" i="10"/>
  <c r="P456" i="10"/>
  <c r="F456" i="10"/>
  <c r="E456" i="10"/>
  <c r="I456" i="10"/>
  <c r="H455" i="10"/>
  <c r="AW455" i="10"/>
  <c r="G455" i="10"/>
  <c r="D457" i="10"/>
  <c r="C458" i="10"/>
  <c r="J457" i="10"/>
  <c r="K457" i="10"/>
  <c r="C459" i="10"/>
  <c r="J458" i="10"/>
  <c r="K458" i="10"/>
  <c r="D458" i="10"/>
  <c r="I457" i="10"/>
  <c r="E457" i="10"/>
  <c r="F457" i="10"/>
  <c r="G456" i="10"/>
  <c r="H456" i="10"/>
  <c r="AW456" i="10"/>
  <c r="N456" i="10"/>
  <c r="O456" i="10"/>
  <c r="AX456" i="10"/>
  <c r="P457" i="10"/>
  <c r="L457" i="10"/>
  <c r="M457" i="10"/>
  <c r="G457" i="10"/>
  <c r="H457" i="10"/>
  <c r="AW457" i="10"/>
  <c r="P458" i="10"/>
  <c r="L458" i="10"/>
  <c r="M458" i="10"/>
  <c r="F458" i="10"/>
  <c r="E458" i="10"/>
  <c r="I458" i="10"/>
  <c r="N457" i="10"/>
  <c r="O457" i="10"/>
  <c r="AX457" i="10"/>
  <c r="D459" i="10"/>
  <c r="C460" i="10"/>
  <c r="J459" i="10"/>
  <c r="K459" i="10"/>
  <c r="E459" i="10"/>
  <c r="F459" i="10"/>
  <c r="I459" i="10"/>
  <c r="C461" i="10"/>
  <c r="J460" i="10"/>
  <c r="K460" i="10"/>
  <c r="D460" i="10"/>
  <c r="N458" i="10"/>
  <c r="O458" i="10"/>
  <c r="AX458" i="10"/>
  <c r="G458" i="10"/>
  <c r="H458" i="10"/>
  <c r="AW458" i="10"/>
  <c r="P459" i="10"/>
  <c r="L459" i="10"/>
  <c r="M459" i="10"/>
  <c r="E460" i="10"/>
  <c r="I460" i="10"/>
  <c r="F460" i="10"/>
  <c r="G459" i="10"/>
  <c r="H459" i="10"/>
  <c r="AW459" i="10"/>
  <c r="L460" i="10"/>
  <c r="P460" i="10"/>
  <c r="M460" i="10"/>
  <c r="C462" i="10"/>
  <c r="J461" i="10"/>
  <c r="K461" i="10"/>
  <c r="D461" i="10"/>
  <c r="O459" i="10"/>
  <c r="AX459" i="10"/>
  <c r="N459" i="10"/>
  <c r="J462" i="10"/>
  <c r="K462" i="10"/>
  <c r="D462" i="10"/>
  <c r="C463" i="10"/>
  <c r="I461" i="10"/>
  <c r="E461" i="10"/>
  <c r="F461" i="10"/>
  <c r="M461" i="10"/>
  <c r="L461" i="10"/>
  <c r="P461" i="10"/>
  <c r="N460" i="10"/>
  <c r="O460" i="10"/>
  <c r="AX460" i="10"/>
  <c r="G460" i="10"/>
  <c r="H460" i="10"/>
  <c r="AW460" i="10"/>
  <c r="N461" i="10"/>
  <c r="O461" i="10"/>
  <c r="AX461" i="10"/>
  <c r="C464" i="10"/>
  <c r="J463" i="10"/>
  <c r="K463" i="10"/>
  <c r="D463" i="10"/>
  <c r="G461" i="10"/>
  <c r="H461" i="10"/>
  <c r="AW461" i="10"/>
  <c r="E462" i="10"/>
  <c r="I462" i="10"/>
  <c r="F462" i="10"/>
  <c r="M462" i="10"/>
  <c r="P462" i="10"/>
  <c r="L462" i="10"/>
  <c r="N462" i="10"/>
  <c r="O462" i="10"/>
  <c r="AX462" i="10"/>
  <c r="G462" i="10"/>
  <c r="H462" i="10"/>
  <c r="AW462" i="10"/>
  <c r="I463" i="10"/>
  <c r="E463" i="10"/>
  <c r="F463" i="10"/>
  <c r="P463" i="10"/>
  <c r="L463" i="10"/>
  <c r="M463" i="10"/>
  <c r="C465" i="10"/>
  <c r="J464" i="10"/>
  <c r="K464" i="10"/>
  <c r="D464" i="10"/>
  <c r="L464" i="10"/>
  <c r="M464" i="10"/>
  <c r="P464" i="10"/>
  <c r="J465" i="10"/>
  <c r="K465" i="10"/>
  <c r="C466" i="10"/>
  <c r="D465" i="10"/>
  <c r="G463" i="10"/>
  <c r="H463" i="10"/>
  <c r="AW463" i="10"/>
  <c r="O463" i="10"/>
  <c r="AX463" i="10"/>
  <c r="N463" i="10"/>
  <c r="E464" i="10"/>
  <c r="I464" i="10"/>
  <c r="F464" i="10"/>
  <c r="C467" i="10"/>
  <c r="J466" i="10"/>
  <c r="K466" i="10"/>
  <c r="D466" i="10"/>
  <c r="O464" i="10"/>
  <c r="AX464" i="10"/>
  <c r="N464" i="10"/>
  <c r="I465" i="10"/>
  <c r="E465" i="10"/>
  <c r="F465" i="10"/>
  <c r="M465" i="10"/>
  <c r="L465" i="10"/>
  <c r="P465" i="10"/>
  <c r="G464" i="10"/>
  <c r="H464" i="10"/>
  <c r="AW464" i="10"/>
  <c r="N465" i="10"/>
  <c r="O465" i="10"/>
  <c r="AX465" i="10"/>
  <c r="P466" i="10"/>
  <c r="M466" i="10"/>
  <c r="L466" i="10"/>
  <c r="H465" i="10"/>
  <c r="AW465" i="10"/>
  <c r="G465" i="10"/>
  <c r="E466" i="10"/>
  <c r="I466" i="10"/>
  <c r="F466" i="10"/>
  <c r="J467" i="10"/>
  <c r="K467" i="10"/>
  <c r="C468" i="10"/>
  <c r="D467" i="10"/>
  <c r="M467" i="10"/>
  <c r="P467" i="10"/>
  <c r="L467" i="10"/>
  <c r="C469" i="10"/>
  <c r="D468" i="10"/>
  <c r="J468" i="10"/>
  <c r="K468" i="10"/>
  <c r="H466" i="10"/>
  <c r="AW466" i="10"/>
  <c r="G466" i="10"/>
  <c r="N466" i="10"/>
  <c r="O466" i="10"/>
  <c r="AX466" i="10"/>
  <c r="I467" i="10"/>
  <c r="E467" i="10"/>
  <c r="F467" i="10"/>
  <c r="E468" i="10"/>
  <c r="I468" i="10"/>
  <c r="F468" i="10"/>
  <c r="L468" i="10"/>
  <c r="P468" i="10"/>
  <c r="M468" i="10"/>
  <c r="J469" i="10"/>
  <c r="K469" i="10"/>
  <c r="D469" i="10"/>
  <c r="C470" i="10"/>
  <c r="G467" i="10"/>
  <c r="H467" i="10"/>
  <c r="AW467" i="10"/>
  <c r="O467" i="10"/>
  <c r="AX467" i="10"/>
  <c r="N467" i="10"/>
  <c r="I469" i="10"/>
  <c r="E469" i="10"/>
  <c r="F469" i="10"/>
  <c r="C471" i="10"/>
  <c r="J470" i="10"/>
  <c r="K470" i="10"/>
  <c r="D470" i="10"/>
  <c r="P469" i="10"/>
  <c r="L469" i="10"/>
  <c r="M469" i="10"/>
  <c r="N468" i="10"/>
  <c r="O468" i="10"/>
  <c r="AX468" i="10"/>
  <c r="G468" i="10"/>
  <c r="H468" i="10"/>
  <c r="AW468" i="10"/>
  <c r="C472" i="10"/>
  <c r="D471" i="10"/>
  <c r="J471" i="10"/>
  <c r="K471" i="10"/>
  <c r="O469" i="10"/>
  <c r="AX469" i="10"/>
  <c r="N469" i="10"/>
  <c r="F470" i="10"/>
  <c r="E470" i="10"/>
  <c r="I470" i="10"/>
  <c r="G469" i="10"/>
  <c r="H469" i="10"/>
  <c r="AW469" i="10"/>
  <c r="P470" i="10"/>
  <c r="L470" i="10"/>
  <c r="M470" i="10"/>
  <c r="G470" i="10"/>
  <c r="H470" i="10"/>
  <c r="AW470" i="10"/>
  <c r="I471" i="10"/>
  <c r="E471" i="10"/>
  <c r="F471" i="10"/>
  <c r="M471" i="10"/>
  <c r="P471" i="10"/>
  <c r="L471" i="10"/>
  <c r="N470" i="10"/>
  <c r="O470" i="10"/>
  <c r="AX470" i="10"/>
  <c r="C473" i="10"/>
  <c r="J472" i="10"/>
  <c r="K472" i="10"/>
  <c r="D472" i="10"/>
  <c r="J473" i="10"/>
  <c r="K473" i="10"/>
  <c r="C474" i="10"/>
  <c r="D473" i="10"/>
  <c r="N471" i="10"/>
  <c r="O471" i="10"/>
  <c r="AX471" i="10"/>
  <c r="L472" i="10"/>
  <c r="M472" i="10"/>
  <c r="P472" i="10"/>
  <c r="H471" i="10"/>
  <c r="AW471" i="10"/>
  <c r="G471" i="10"/>
  <c r="E472" i="10"/>
  <c r="I472" i="10"/>
  <c r="F472" i="10"/>
  <c r="N472" i="10"/>
  <c r="O472" i="10"/>
  <c r="AX472" i="10"/>
  <c r="D474" i="10"/>
  <c r="C475" i="10"/>
  <c r="J474" i="10"/>
  <c r="K474" i="10"/>
  <c r="I473" i="10"/>
  <c r="E473" i="10"/>
  <c r="F473" i="10"/>
  <c r="G472" i="10"/>
  <c r="H472" i="10"/>
  <c r="AW472" i="10"/>
  <c r="M473" i="10"/>
  <c r="P473" i="10"/>
  <c r="L473" i="10"/>
  <c r="O473" i="10"/>
  <c r="AX473" i="10"/>
  <c r="N473" i="10"/>
  <c r="G473" i="10"/>
  <c r="H473" i="10"/>
  <c r="AW473" i="10"/>
  <c r="P474" i="10"/>
  <c r="L474" i="10"/>
  <c r="M474" i="10"/>
  <c r="C476" i="10"/>
  <c r="J475" i="10"/>
  <c r="K475" i="10"/>
  <c r="D475" i="10"/>
  <c r="F474" i="10"/>
  <c r="E474" i="10"/>
  <c r="I474" i="10"/>
  <c r="I475" i="10"/>
  <c r="E475" i="10"/>
  <c r="F475" i="10"/>
  <c r="L475" i="10"/>
  <c r="M475" i="10"/>
  <c r="P475" i="10"/>
  <c r="N474" i="10"/>
  <c r="O474" i="10"/>
  <c r="AX474" i="10"/>
  <c r="G474" i="10"/>
  <c r="H474" i="10"/>
  <c r="AW474" i="10"/>
  <c r="C477" i="10"/>
  <c r="J476" i="10"/>
  <c r="K476" i="10"/>
  <c r="D476" i="10"/>
  <c r="C478" i="10"/>
  <c r="J477" i="10"/>
  <c r="K477" i="10"/>
  <c r="D477" i="10"/>
  <c r="L476" i="10"/>
  <c r="P476" i="10"/>
  <c r="M476" i="10"/>
  <c r="H475" i="10"/>
  <c r="AW475" i="10"/>
  <c r="G475" i="10"/>
  <c r="O475" i="10"/>
  <c r="AX475" i="10"/>
  <c r="N475" i="10"/>
  <c r="E476" i="10"/>
  <c r="I476" i="10"/>
  <c r="F476" i="10"/>
  <c r="O476" i="10"/>
  <c r="AX476" i="10"/>
  <c r="N476" i="10"/>
  <c r="M477" i="10"/>
  <c r="L477" i="10"/>
  <c r="P477" i="10"/>
  <c r="I477" i="10"/>
  <c r="E477" i="10"/>
  <c r="F477" i="10"/>
  <c r="G476" i="10"/>
  <c r="H476" i="10"/>
  <c r="AW476" i="10"/>
  <c r="C479" i="10"/>
  <c r="J478" i="10"/>
  <c r="K478" i="10"/>
  <c r="D478" i="10"/>
  <c r="M478" i="10"/>
  <c r="P478" i="10"/>
  <c r="L478" i="10"/>
  <c r="N477" i="10"/>
  <c r="O477" i="10"/>
  <c r="AX477" i="10"/>
  <c r="C480" i="10"/>
  <c r="J479" i="10"/>
  <c r="K479" i="10"/>
  <c r="D479" i="10"/>
  <c r="G477" i="10"/>
  <c r="H477" i="10"/>
  <c r="AW477" i="10"/>
  <c r="E478" i="10"/>
  <c r="I478" i="10"/>
  <c r="F478" i="10"/>
  <c r="I479" i="10"/>
  <c r="E479" i="10"/>
  <c r="F479" i="10"/>
  <c r="C481" i="10"/>
  <c r="J480" i="10"/>
  <c r="K480" i="10"/>
  <c r="D480" i="10"/>
  <c r="M479" i="10"/>
  <c r="L479" i="10"/>
  <c r="P479" i="10"/>
  <c r="G478" i="10"/>
  <c r="H478" i="10"/>
  <c r="AW478" i="10"/>
  <c r="N478" i="10"/>
  <c r="O478" i="10"/>
  <c r="AX478" i="10"/>
  <c r="G479" i="10"/>
  <c r="H479" i="10"/>
  <c r="AW479" i="10"/>
  <c r="E480" i="10"/>
  <c r="I480" i="10"/>
  <c r="F480" i="10"/>
  <c r="D481" i="10"/>
  <c r="C482" i="10"/>
  <c r="J481" i="10"/>
  <c r="K481" i="10"/>
  <c r="O479" i="10"/>
  <c r="AX479" i="10"/>
  <c r="N479" i="10"/>
  <c r="L480" i="10"/>
  <c r="P480" i="10"/>
  <c r="M480" i="10"/>
  <c r="C483" i="10"/>
  <c r="J482" i="10"/>
  <c r="K482" i="10"/>
  <c r="D482" i="10"/>
  <c r="G480" i="10"/>
  <c r="H480" i="10"/>
  <c r="AW480" i="10"/>
  <c r="P481" i="10"/>
  <c r="L481" i="10"/>
  <c r="M481" i="10"/>
  <c r="I481" i="10"/>
  <c r="E481" i="10"/>
  <c r="F481" i="10"/>
  <c r="N480" i="10"/>
  <c r="O480" i="10"/>
  <c r="AX480" i="10"/>
  <c r="H481" i="10"/>
  <c r="AW481" i="10"/>
  <c r="G481" i="10"/>
  <c r="O481" i="10"/>
  <c r="AX481" i="10"/>
  <c r="N481" i="10"/>
  <c r="E482" i="10"/>
  <c r="I482" i="10"/>
  <c r="F482" i="10"/>
  <c r="P482" i="10"/>
  <c r="M482" i="10"/>
  <c r="L482" i="10"/>
  <c r="J483" i="10"/>
  <c r="K483" i="10"/>
  <c r="D483" i="10"/>
  <c r="C484" i="10"/>
  <c r="G482" i="10"/>
  <c r="H482" i="10"/>
  <c r="AW482" i="10"/>
  <c r="I483" i="10"/>
  <c r="E483" i="10"/>
  <c r="F483" i="10"/>
  <c r="M483" i="10"/>
  <c r="L483" i="10"/>
  <c r="P483" i="10"/>
  <c r="N482" i="10"/>
  <c r="O482" i="10"/>
  <c r="AX482" i="10"/>
  <c r="C485" i="10"/>
  <c r="J484" i="10"/>
  <c r="K484" i="10"/>
  <c r="D484" i="10"/>
  <c r="L484" i="10"/>
  <c r="M484" i="10"/>
  <c r="P484" i="10"/>
  <c r="J485" i="10"/>
  <c r="K485" i="10"/>
  <c r="C486" i="10"/>
  <c r="D485" i="10"/>
  <c r="N483" i="10"/>
  <c r="O483" i="10"/>
  <c r="AX483" i="10"/>
  <c r="H483" i="10"/>
  <c r="AW483" i="10"/>
  <c r="G483" i="10"/>
  <c r="E484" i="10"/>
  <c r="I484" i="10"/>
  <c r="F484" i="10"/>
  <c r="M485" i="10"/>
  <c r="L485" i="10"/>
  <c r="P485" i="10"/>
  <c r="N484" i="10"/>
  <c r="O484" i="10"/>
  <c r="AX484" i="10"/>
  <c r="I485" i="10"/>
  <c r="E485" i="10"/>
  <c r="F485" i="10"/>
  <c r="D486" i="10"/>
  <c r="C487" i="10"/>
  <c r="J486" i="10"/>
  <c r="K486" i="10"/>
  <c r="G484" i="10"/>
  <c r="H484" i="10"/>
  <c r="AW484" i="10"/>
  <c r="M486" i="10"/>
  <c r="P486" i="10"/>
  <c r="L486" i="10"/>
  <c r="D487" i="10"/>
  <c r="C488" i="10"/>
  <c r="J487" i="10"/>
  <c r="K487" i="10"/>
  <c r="E486" i="10"/>
  <c r="I486" i="10"/>
  <c r="F486" i="10"/>
  <c r="G485" i="10"/>
  <c r="H485" i="10"/>
  <c r="AW485" i="10"/>
  <c r="N485" i="10"/>
  <c r="O485" i="10"/>
  <c r="AX485" i="10"/>
  <c r="G486" i="10"/>
  <c r="H486" i="10"/>
  <c r="AW486" i="10"/>
  <c r="C489" i="10"/>
  <c r="J488" i="10"/>
  <c r="K488" i="10"/>
  <c r="D488" i="10"/>
  <c r="P487" i="10"/>
  <c r="L487" i="10"/>
  <c r="M487" i="10"/>
  <c r="I487" i="10"/>
  <c r="E487" i="10"/>
  <c r="F487" i="10"/>
  <c r="N486" i="10"/>
  <c r="O486" i="10"/>
  <c r="AX486" i="10"/>
  <c r="C490" i="10"/>
  <c r="J489" i="10"/>
  <c r="K489" i="10"/>
  <c r="D489" i="10"/>
  <c r="H487" i="10"/>
  <c r="AW487" i="10"/>
  <c r="G487" i="10"/>
  <c r="O487" i="10"/>
  <c r="AX487" i="10"/>
  <c r="N487" i="10"/>
  <c r="E488" i="10"/>
  <c r="I488" i="10"/>
  <c r="F488" i="10"/>
  <c r="L488" i="10"/>
  <c r="P488" i="10"/>
  <c r="M488" i="10"/>
  <c r="M489" i="10"/>
  <c r="P489" i="10"/>
  <c r="L489" i="10"/>
  <c r="G488" i="10"/>
  <c r="H488" i="10"/>
  <c r="AW488" i="10"/>
  <c r="I489" i="10"/>
  <c r="E489" i="10"/>
  <c r="F489" i="10"/>
  <c r="O488" i="10"/>
  <c r="AX488" i="10"/>
  <c r="N488" i="10"/>
  <c r="C491" i="10"/>
  <c r="J490" i="10"/>
  <c r="K490" i="10"/>
  <c r="D490" i="10"/>
  <c r="C492" i="10"/>
  <c r="J491" i="10"/>
  <c r="K491" i="10"/>
  <c r="D491" i="10"/>
  <c r="P490" i="10"/>
  <c r="M490" i="10"/>
  <c r="L490" i="10"/>
  <c r="H489" i="10"/>
  <c r="AW489" i="10"/>
  <c r="G489" i="10"/>
  <c r="F490" i="10"/>
  <c r="E490" i="10"/>
  <c r="I490" i="10"/>
  <c r="O489" i="10"/>
  <c r="AX489" i="10"/>
  <c r="N489" i="10"/>
  <c r="G490" i="10"/>
  <c r="H490" i="10"/>
  <c r="AW490" i="10"/>
  <c r="N490" i="10"/>
  <c r="O490" i="10"/>
  <c r="AX490" i="10"/>
  <c r="M491" i="10"/>
  <c r="L491" i="10"/>
  <c r="P491" i="10"/>
  <c r="I491" i="10"/>
  <c r="E491" i="10"/>
  <c r="F491" i="10"/>
  <c r="C493" i="10"/>
  <c r="D492" i="10"/>
  <c r="J492" i="10"/>
  <c r="K492" i="10"/>
  <c r="D493" i="10"/>
  <c r="C494" i="10"/>
  <c r="J493" i="10"/>
  <c r="K493" i="10"/>
  <c r="F492" i="10"/>
  <c r="E492" i="10"/>
  <c r="I492" i="10"/>
  <c r="G491" i="10"/>
  <c r="H491" i="10"/>
  <c r="AW491" i="10"/>
  <c r="O491" i="10"/>
  <c r="AX491" i="10"/>
  <c r="N491" i="10"/>
  <c r="M492" i="10"/>
  <c r="L492" i="10"/>
  <c r="P492" i="10"/>
  <c r="N492" i="10"/>
  <c r="O492" i="10"/>
  <c r="AX492" i="10"/>
  <c r="G492" i="10"/>
  <c r="H492" i="10"/>
  <c r="AW492" i="10"/>
  <c r="C495" i="10"/>
  <c r="J494" i="10"/>
  <c r="K494" i="10"/>
  <c r="D494" i="10"/>
  <c r="L493" i="10"/>
  <c r="P493" i="10"/>
  <c r="M493" i="10"/>
  <c r="I493" i="10"/>
  <c r="E493" i="10"/>
  <c r="F493" i="10"/>
  <c r="M494" i="10"/>
  <c r="P494" i="10"/>
  <c r="L494" i="10"/>
  <c r="O493" i="10"/>
  <c r="AX493" i="10"/>
  <c r="N493" i="10"/>
  <c r="E494" i="10"/>
  <c r="I494" i="10"/>
  <c r="F494" i="10"/>
  <c r="C496" i="10"/>
  <c r="D495" i="10"/>
  <c r="J495" i="10"/>
  <c r="K495" i="10"/>
  <c r="G493" i="10"/>
  <c r="H493" i="10"/>
  <c r="AW493" i="10"/>
  <c r="C497" i="10"/>
  <c r="J496" i="10"/>
  <c r="K496" i="10"/>
  <c r="D496" i="10"/>
  <c r="M495" i="10"/>
  <c r="P495" i="10"/>
  <c r="L495" i="10"/>
  <c r="I495" i="10"/>
  <c r="E495" i="10"/>
  <c r="F495" i="10"/>
  <c r="G494" i="10"/>
  <c r="H494" i="10"/>
  <c r="AW494" i="10"/>
  <c r="N494" i="10"/>
  <c r="O494" i="10"/>
  <c r="AX494" i="10"/>
  <c r="G495" i="10"/>
  <c r="H495" i="10"/>
  <c r="AW495" i="10"/>
  <c r="L496" i="10"/>
  <c r="P496" i="10"/>
  <c r="M496" i="10"/>
  <c r="O495" i="10"/>
  <c r="AX495" i="10"/>
  <c r="N495" i="10"/>
  <c r="E496" i="10"/>
  <c r="I496" i="10"/>
  <c r="F496" i="10"/>
  <c r="C498" i="10"/>
  <c r="J497" i="10"/>
  <c r="K497" i="10"/>
  <c r="D497" i="10"/>
  <c r="M497" i="10"/>
  <c r="L497" i="10"/>
  <c r="P497" i="10"/>
  <c r="D498" i="10"/>
  <c r="C499" i="10"/>
  <c r="J498" i="10"/>
  <c r="K498" i="10"/>
  <c r="G496" i="10"/>
  <c r="H496" i="10"/>
  <c r="AW496" i="10"/>
  <c r="N496" i="10"/>
  <c r="O496" i="10"/>
  <c r="AX496" i="10"/>
  <c r="I497" i="10"/>
  <c r="E497" i="10"/>
  <c r="F497" i="10"/>
  <c r="J499" i="10"/>
  <c r="K499" i="10"/>
  <c r="C500" i="10"/>
  <c r="D499" i="10"/>
  <c r="P498" i="10"/>
  <c r="M498" i="10"/>
  <c r="L498" i="10"/>
  <c r="E498" i="10"/>
  <c r="I498" i="10"/>
  <c r="F498" i="10"/>
  <c r="H497" i="10"/>
  <c r="AW497" i="10"/>
  <c r="G497" i="10"/>
  <c r="O497" i="10"/>
  <c r="AX497" i="10"/>
  <c r="N497" i="10"/>
  <c r="H498" i="10"/>
  <c r="AW498" i="10"/>
  <c r="G498" i="10"/>
  <c r="N498" i="10"/>
  <c r="O498" i="10"/>
  <c r="AX498" i="10"/>
  <c r="E499" i="10"/>
  <c r="F499" i="10"/>
  <c r="I499" i="10"/>
  <c r="J500" i="10"/>
  <c r="K500" i="10"/>
  <c r="D500" i="10"/>
  <c r="M499" i="10"/>
  <c r="P499" i="10"/>
  <c r="L499" i="10"/>
  <c r="L500" i="10"/>
  <c r="P500" i="10"/>
  <c r="M500" i="10"/>
  <c r="N499" i="10"/>
  <c r="O499" i="10"/>
  <c r="AX499" i="10"/>
  <c r="F500" i="10"/>
  <c r="I500" i="10"/>
  <c r="E500" i="10"/>
  <c r="H499" i="10"/>
  <c r="AW499" i="10"/>
  <c r="G499" i="10"/>
  <c r="O500" i="10"/>
  <c r="AX500" i="10"/>
  <c r="N500" i="10"/>
  <c r="G500" i="10"/>
  <c r="H500" i="10"/>
  <c r="AW500" i="10"/>
  <c r="AU10" i="10"/>
  <c r="H493" i="5"/>
  <c r="AU16" i="10"/>
  <c r="K493" i="5"/>
  <c r="W12" i="10"/>
  <c r="I70" i="5"/>
  <c r="T26" i="10"/>
  <c r="P11" i="5"/>
  <c r="AI18" i="10"/>
  <c r="L285" i="5"/>
  <c r="AC16" i="10"/>
  <c r="K181" i="5"/>
  <c r="Z22" i="10"/>
  <c r="N129" i="5"/>
  <c r="Z24" i="10"/>
  <c r="O129" i="5"/>
  <c r="T16" i="10"/>
  <c r="K11" i="5"/>
  <c r="AO10" i="10"/>
  <c r="H389" i="5"/>
  <c r="AU26" i="10"/>
  <c r="P493" i="5"/>
  <c r="W22" i="10"/>
  <c r="N70" i="5"/>
  <c r="AO14" i="10"/>
  <c r="J389" i="5"/>
  <c r="Z6" i="10"/>
  <c r="F129" i="5"/>
  <c r="AL14" i="10"/>
  <c r="J337" i="5"/>
  <c r="AF12" i="10"/>
  <c r="I233" i="5"/>
  <c r="AO4" i="10"/>
  <c r="AI12" i="10"/>
  <c r="I285" i="5"/>
  <c r="AI8" i="10"/>
  <c r="G285" i="5"/>
  <c r="AL20" i="10"/>
  <c r="M337" i="5"/>
  <c r="AR20" i="10"/>
  <c r="M441" i="5"/>
  <c r="AF8" i="10"/>
  <c r="G233" i="5"/>
  <c r="T14" i="10"/>
  <c r="J11" i="5"/>
  <c r="AU8" i="10"/>
  <c r="G493" i="5"/>
  <c r="AL22" i="10"/>
  <c r="N337" i="5"/>
  <c r="AI4" i="10"/>
  <c r="AI14" i="10"/>
  <c r="J285" i="5"/>
  <c r="T6" i="10"/>
  <c r="F11" i="5"/>
  <c r="AU20" i="10"/>
  <c r="M493" i="5"/>
  <c r="AC6" i="10"/>
  <c r="F181" i="5"/>
  <c r="AO6" i="10"/>
  <c r="F389" i="5"/>
  <c r="AF6" i="10"/>
  <c r="F233" i="5"/>
  <c r="W16" i="10"/>
  <c r="K70" i="5"/>
  <c r="Z20" i="10"/>
  <c r="M129" i="5"/>
  <c r="AF24" i="10"/>
  <c r="O233" i="5"/>
  <c r="T18" i="10"/>
  <c r="L11" i="5"/>
  <c r="AC4" i="10"/>
  <c r="AO8" i="10"/>
  <c r="G389" i="5"/>
  <c r="AF4" i="10"/>
  <c r="W24" i="10"/>
  <c r="O70" i="5"/>
  <c r="AO12" i="10"/>
  <c r="I389" i="5"/>
  <c r="Z12" i="10"/>
  <c r="I129" i="5"/>
  <c r="Z14" i="10"/>
  <c r="J129" i="5"/>
  <c r="AL10" i="10"/>
  <c r="H337" i="5"/>
  <c r="T12" i="10"/>
  <c r="I11" i="5"/>
  <c r="W18" i="10"/>
  <c r="L70" i="5"/>
  <c r="AF14" i="10"/>
  <c r="J233" i="5"/>
  <c r="AL24" i="10"/>
  <c r="O337" i="5"/>
  <c r="AL16" i="10"/>
  <c r="K337" i="5"/>
  <c r="AR22" i="10"/>
  <c r="N441" i="5"/>
  <c r="W20" i="10"/>
  <c r="M70" i="5"/>
  <c r="AI6" i="10"/>
  <c r="F285" i="5"/>
  <c r="T22" i="10"/>
  <c r="N11" i="5"/>
  <c r="AU6" i="10"/>
  <c r="F493" i="5"/>
  <c r="AR14" i="10"/>
  <c r="J441" i="5"/>
  <c r="AR18" i="10"/>
  <c r="L441" i="5"/>
  <c r="AC20" i="10"/>
  <c r="M181" i="5"/>
  <c r="AC14" i="10"/>
  <c r="J181" i="5"/>
  <c r="AR12" i="10"/>
  <c r="I441" i="5"/>
  <c r="AO16" i="10"/>
  <c r="K389" i="5"/>
  <c r="AF18" i="10"/>
  <c r="L233" i="5"/>
  <c r="AR10" i="10"/>
  <c r="H441" i="5"/>
  <c r="AR6" i="10"/>
  <c r="F441" i="5"/>
  <c r="AU22" i="10"/>
  <c r="N493" i="5"/>
  <c r="AF10" i="10"/>
  <c r="H233" i="5"/>
  <c r="Z4" i="10"/>
  <c r="AO24" i="10"/>
  <c r="O389" i="5"/>
  <c r="AC24" i="10"/>
  <c r="O181" i="5"/>
  <c r="AC8" i="10"/>
  <c r="G181" i="5"/>
  <c r="AI26" i="10"/>
  <c r="P285" i="5"/>
  <c r="AO20" i="10"/>
  <c r="M389" i="5"/>
  <c r="AR8" i="10"/>
  <c r="G441" i="5"/>
  <c r="AL4" i="10"/>
  <c r="Z26" i="10"/>
  <c r="P129" i="5"/>
  <c r="AU12" i="10"/>
  <c r="I493" i="5"/>
  <c r="W4" i="10"/>
  <c r="T4" i="10"/>
  <c r="AF20" i="10"/>
  <c r="M233" i="5"/>
  <c r="T10" i="10"/>
  <c r="H11" i="5"/>
  <c r="AC26" i="10"/>
  <c r="P181" i="5"/>
  <c r="AL18" i="10"/>
  <c r="L337" i="5"/>
  <c r="AR24" i="10"/>
  <c r="O441" i="5"/>
  <c r="AU4" i="10"/>
  <c r="AU14" i="10"/>
  <c r="J493" i="5"/>
  <c r="AC12" i="10"/>
  <c r="I181" i="5"/>
  <c r="AO22" i="10"/>
  <c r="N389" i="5"/>
  <c r="AU24" i="10"/>
  <c r="O493" i="5"/>
  <c r="AR4" i="10"/>
  <c r="AL6" i="10"/>
  <c r="F337" i="5"/>
  <c r="AF26" i="10"/>
  <c r="P233" i="5"/>
  <c r="Z10" i="10"/>
  <c r="H129" i="5"/>
  <c r="AR26" i="10"/>
  <c r="P441" i="5"/>
  <c r="W10" i="10"/>
  <c r="H70" i="5"/>
  <c r="W6" i="10"/>
  <c r="F70" i="5"/>
  <c r="AR16" i="10"/>
  <c r="K441" i="5"/>
  <c r="AI24" i="10"/>
  <c r="O285" i="5"/>
  <c r="Z8" i="10"/>
  <c r="G129" i="5"/>
  <c r="AF16" i="10"/>
  <c r="K233" i="5"/>
  <c r="W14" i="10"/>
  <c r="J70" i="5"/>
  <c r="AU18" i="10"/>
  <c r="L493" i="5"/>
  <c r="AI10" i="10"/>
  <c r="H285" i="5"/>
  <c r="Z16" i="10"/>
  <c r="K129" i="5"/>
  <c r="T20" i="10"/>
  <c r="M11" i="5"/>
  <c r="AO18" i="10"/>
  <c r="L389" i="5"/>
  <c r="AC10" i="10"/>
  <c r="H181" i="5"/>
  <c r="T24" i="10"/>
  <c r="O11" i="5"/>
  <c r="AI16" i="10"/>
  <c r="K285" i="5"/>
  <c r="AL8" i="10"/>
  <c r="G337" i="5"/>
  <c r="AI20" i="10"/>
  <c r="M285" i="5"/>
  <c r="AI22" i="10"/>
  <c r="N285" i="5"/>
  <c r="AO26" i="10"/>
  <c r="P389" i="5"/>
  <c r="AC18" i="10"/>
  <c r="L181" i="5"/>
  <c r="AF22" i="10"/>
  <c r="N233" i="5"/>
  <c r="AL12" i="10"/>
  <c r="I337" i="5"/>
  <c r="AC22" i="10"/>
  <c r="N181" i="5"/>
  <c r="T8" i="10"/>
  <c r="G11" i="5"/>
  <c r="W26" i="10"/>
  <c r="P70" i="5"/>
  <c r="AL26" i="10"/>
  <c r="P337" i="5"/>
  <c r="Z18" i="10"/>
  <c r="L129" i="5"/>
  <c r="W8" i="10"/>
  <c r="G70" i="5"/>
  <c r="T45" i="10"/>
  <c r="Z51" i="10"/>
  <c r="AO51" i="10"/>
  <c r="AF45" i="10"/>
  <c r="AU47" i="10"/>
  <c r="AC39" i="10"/>
  <c r="AU39" i="10"/>
  <c r="AL33" i="10"/>
  <c r="AU45" i="10"/>
  <c r="AO35" i="10"/>
  <c r="T49" i="10"/>
  <c r="AL55" i="10"/>
  <c r="AU51" i="10"/>
  <c r="AR49" i="10"/>
  <c r="AF35" i="10"/>
  <c r="AL51" i="10"/>
  <c r="AU49" i="10"/>
  <c r="AL43" i="10"/>
  <c r="AR47" i="10"/>
  <c r="AF55" i="10"/>
  <c r="AL47" i="10"/>
  <c r="AR45" i="10"/>
  <c r="AF41" i="10"/>
  <c r="AO55" i="10"/>
  <c r="AI49" i="10"/>
  <c r="AF51" i="10"/>
  <c r="W43" i="10"/>
  <c r="AR33" i="10"/>
  <c r="W53" i="10"/>
  <c r="AL45" i="10"/>
  <c r="Z55" i="10"/>
  <c r="AU35" i="10"/>
  <c r="Z33" i="10"/>
  <c r="AC49" i="10"/>
  <c r="AF43" i="10"/>
  <c r="AF49" i="10"/>
  <c r="AR53" i="10"/>
  <c r="AL53" i="10"/>
  <c r="AC33" i="10"/>
  <c r="AU55" i="10"/>
  <c r="W39" i="10"/>
  <c r="Z35" i="10"/>
  <c r="Z45" i="10"/>
  <c r="AR55" i="10"/>
  <c r="AI55" i="10"/>
  <c r="AU41" i="10"/>
  <c r="AL39" i="10"/>
  <c r="AC45" i="10"/>
  <c r="AL35" i="10"/>
  <c r="Z39" i="10"/>
  <c r="AC47" i="10"/>
  <c r="AI39" i="10"/>
  <c r="T47" i="10"/>
  <c r="W51" i="10"/>
  <c r="Z49" i="10"/>
  <c r="AI53" i="10"/>
  <c r="Z41" i="10"/>
  <c r="T53" i="10"/>
  <c r="Z43" i="10"/>
  <c r="AF53" i="10"/>
  <c r="AC53" i="10"/>
  <c r="T39" i="10"/>
  <c r="AL37" i="10"/>
  <c r="AO37" i="10"/>
  <c r="AI33" i="10"/>
  <c r="AU37" i="10"/>
  <c r="AO49" i="10"/>
  <c r="W49" i="10"/>
  <c r="AR39" i="10"/>
  <c r="T43" i="10"/>
  <c r="W45" i="10"/>
  <c r="T55" i="10"/>
  <c r="AR51" i="10"/>
  <c r="Z53" i="10"/>
  <c r="T51" i="10"/>
  <c r="W41" i="10"/>
  <c r="AO41" i="10"/>
  <c r="AR43" i="10"/>
  <c r="Z37" i="10"/>
  <c r="AC51" i="10"/>
  <c r="AR35" i="10"/>
  <c r="AF33" i="10"/>
  <c r="AO33" i="10"/>
  <c r="Z47" i="10"/>
  <c r="AF47" i="10"/>
  <c r="AI37" i="10"/>
  <c r="T37" i="10"/>
  <c r="AL49" i="10"/>
  <c r="AU43" i="10"/>
  <c r="AF39" i="10"/>
  <c r="W33" i="10"/>
  <c r="AI41" i="10"/>
  <c r="AI35" i="10"/>
  <c r="AC35" i="10"/>
  <c r="AR37" i="10"/>
  <c r="T35" i="10"/>
  <c r="AI51" i="10"/>
  <c r="W35" i="10"/>
  <c r="AO39" i="10"/>
  <c r="W37" i="10"/>
  <c r="AO43" i="10"/>
  <c r="W47" i="10"/>
  <c r="AL41" i="10"/>
  <c r="AO45" i="10"/>
  <c r="AC41" i="10"/>
  <c r="AC55" i="10"/>
  <c r="AI47" i="10"/>
  <c r="AI45" i="10"/>
  <c r="AI43" i="10"/>
  <c r="AC37" i="10"/>
  <c r="AU53" i="10"/>
  <c r="AF37" i="10"/>
  <c r="T33" i="10"/>
  <c r="AU33" i="10"/>
  <c r="T41" i="10"/>
  <c r="AC43" i="10"/>
  <c r="AO47" i="10"/>
  <c r="AR41" i="10"/>
  <c r="W55" i="10"/>
  <c r="AO53" i="10"/>
  <c r="F182" i="5"/>
  <c r="F183" i="5"/>
  <c r="O391" i="5"/>
  <c r="O390" i="5"/>
  <c r="K286" i="5"/>
  <c r="K287" i="5"/>
  <c r="F13" i="5"/>
  <c r="F12" i="5"/>
  <c r="L130" i="5"/>
  <c r="L134" i="5"/>
  <c r="L131" i="5"/>
  <c r="P12" i="5"/>
  <c r="P13" i="5"/>
  <c r="O235" i="5"/>
  <c r="O234" i="5"/>
  <c r="K183" i="5"/>
  <c r="K182" i="5"/>
  <c r="M235" i="5"/>
  <c r="M234" i="5"/>
  <c r="P391" i="5"/>
  <c r="P390" i="5"/>
  <c r="P339" i="5"/>
  <c r="P342" i="5"/>
  <c r="P338" i="5"/>
  <c r="G75" i="5"/>
  <c r="M182" i="5"/>
  <c r="M186" i="5"/>
  <c r="M215" i="5"/>
  <c r="M100" i="6" s="1"/>
  <c r="M183" i="5"/>
  <c r="P72" i="5"/>
  <c r="P71" i="5"/>
  <c r="L286" i="5"/>
  <c r="L287" i="5"/>
  <c r="G442" i="5"/>
  <c r="G446" i="5"/>
  <c r="G443" i="5"/>
  <c r="AO57" i="10"/>
  <c r="E391" i="5"/>
  <c r="E390" i="5"/>
  <c r="K72" i="5"/>
  <c r="K71" i="5"/>
  <c r="K75" i="5"/>
  <c r="J131" i="5"/>
  <c r="J134" i="5"/>
  <c r="J130" i="5"/>
  <c r="H338" i="5"/>
  <c r="H339" i="5"/>
  <c r="J235" i="5"/>
  <c r="J234" i="5"/>
  <c r="I235" i="5"/>
  <c r="I234" i="5"/>
  <c r="M12" i="5"/>
  <c r="M13" i="5"/>
  <c r="K290" i="5"/>
  <c r="E493" i="5"/>
  <c r="AU28" i="10"/>
  <c r="J238" i="5"/>
  <c r="J267" i="5"/>
  <c r="O238" i="5"/>
  <c r="K442" i="5"/>
  <c r="K443" i="5"/>
  <c r="K446" i="5"/>
  <c r="L391" i="5"/>
  <c r="L390" i="5"/>
  <c r="I182" i="5"/>
  <c r="I183" i="5"/>
  <c r="F286" i="5"/>
  <c r="F287" i="5"/>
  <c r="F442" i="5"/>
  <c r="F443" i="5"/>
  <c r="H443" i="5"/>
  <c r="H442" i="5"/>
  <c r="I131" i="5"/>
  <c r="I130" i="5"/>
  <c r="I134" i="5"/>
  <c r="P286" i="5"/>
  <c r="P287" i="5"/>
  <c r="E131" i="5"/>
  <c r="Z57" i="10"/>
  <c r="E130" i="5"/>
  <c r="L338" i="5"/>
  <c r="L339" i="5"/>
  <c r="K494" i="5"/>
  <c r="K495" i="5"/>
  <c r="P75" i="5"/>
  <c r="H186" i="5"/>
  <c r="L342" i="5"/>
  <c r="N183" i="5"/>
  <c r="N182" i="5"/>
  <c r="M72" i="5"/>
  <c r="M75" i="5"/>
  <c r="M71" i="5"/>
  <c r="O287" i="5"/>
  <c r="O286" i="5"/>
  <c r="O290" i="5"/>
  <c r="P442" i="5"/>
  <c r="P446" i="5"/>
  <c r="P443" i="5"/>
  <c r="F495" i="5"/>
  <c r="F494" i="5"/>
  <c r="P235" i="5"/>
  <c r="P234" i="5"/>
  <c r="AL57" i="10"/>
  <c r="E338" i="5"/>
  <c r="E339" i="5"/>
  <c r="L394" i="5"/>
  <c r="H342" i="5"/>
  <c r="O13" i="5"/>
  <c r="O12" i="5"/>
  <c r="L75" i="5"/>
  <c r="I12" i="5"/>
  <c r="I16" i="5"/>
  <c r="I13" i="5"/>
  <c r="I339" i="5"/>
  <c r="I338" i="5"/>
  <c r="E71" i="5"/>
  <c r="W57" i="10"/>
  <c r="E72" i="5"/>
  <c r="G131" i="5"/>
  <c r="G130" i="5"/>
  <c r="M390" i="5"/>
  <c r="M394" i="5"/>
  <c r="M391" i="5"/>
  <c r="M130" i="5"/>
  <c r="M131" i="5"/>
  <c r="M134" i="5"/>
  <c r="K131" i="5"/>
  <c r="K130" i="5"/>
  <c r="P130" i="5"/>
  <c r="P131" i="5"/>
  <c r="L442" i="5"/>
  <c r="L443" i="5"/>
  <c r="L446" i="5"/>
  <c r="H494" i="5"/>
  <c r="H495" i="5"/>
  <c r="N186" i="5"/>
  <c r="M16" i="5"/>
  <c r="H16" i="5"/>
  <c r="O394" i="5"/>
  <c r="E234" i="5"/>
  <c r="AF57" i="10"/>
  <c r="E235" i="5"/>
  <c r="P290" i="5"/>
  <c r="E495" i="5"/>
  <c r="E494" i="5"/>
  <c r="AU57" i="10"/>
  <c r="L72" i="5"/>
  <c r="L71" i="5"/>
  <c r="H235" i="5"/>
  <c r="H234" i="5"/>
  <c r="J442" i="5"/>
  <c r="J446" i="5"/>
  <c r="J443" i="5"/>
  <c r="G494" i="5"/>
  <c r="G498" i="5"/>
  <c r="G495" i="5"/>
  <c r="N72" i="5"/>
  <c r="N71" i="5"/>
  <c r="N75" i="5"/>
  <c r="F131" i="5"/>
  <c r="F134" i="5"/>
  <c r="F163" i="5"/>
  <c r="F130" i="5"/>
  <c r="K339" i="5"/>
  <c r="K338" i="5"/>
  <c r="J339" i="5"/>
  <c r="J338" i="5"/>
  <c r="H182" i="5"/>
  <c r="H183" i="5"/>
  <c r="I342" i="5"/>
  <c r="K134" i="5"/>
  <c r="K163" i="5"/>
  <c r="P238" i="5"/>
  <c r="M238" i="5"/>
  <c r="E129" i="5"/>
  <c r="Z28" i="10"/>
  <c r="F498" i="5"/>
  <c r="F186" i="5"/>
  <c r="K186" i="5"/>
  <c r="P182" i="5"/>
  <c r="P186" i="5"/>
  <c r="P183" i="5"/>
  <c r="F391" i="5"/>
  <c r="F390" i="5"/>
  <c r="F394" i="5"/>
  <c r="K391" i="5"/>
  <c r="K390" i="5"/>
  <c r="K394" i="5"/>
  <c r="T57" i="10"/>
  <c r="E13" i="5"/>
  <c r="E12" i="5"/>
  <c r="J391" i="5"/>
  <c r="J390" i="5"/>
  <c r="J495" i="5"/>
  <c r="J494" i="5"/>
  <c r="J498" i="5"/>
  <c r="I390" i="5"/>
  <c r="I391" i="5"/>
  <c r="E286" i="5"/>
  <c r="E287" i="5"/>
  <c r="AI57" i="10"/>
  <c r="L12" i="5"/>
  <c r="L16" i="5"/>
  <c r="L13" i="5"/>
  <c r="H71" i="5"/>
  <c r="H72" i="5"/>
  <c r="H75" i="5"/>
  <c r="O72" i="5"/>
  <c r="O71" i="5"/>
  <c r="O75" i="5"/>
  <c r="M494" i="5"/>
  <c r="M495" i="5"/>
  <c r="M498" i="5"/>
  <c r="L494" i="5"/>
  <c r="L495" i="5"/>
  <c r="N238" i="5"/>
  <c r="T28" i="10"/>
  <c r="E11" i="5"/>
  <c r="H238" i="5"/>
  <c r="I394" i="5"/>
  <c r="AO28" i="10"/>
  <c r="E389" i="5"/>
  <c r="L290" i="5"/>
  <c r="I495" i="5"/>
  <c r="I494" i="5"/>
  <c r="I498" i="5"/>
  <c r="G234" i="5"/>
  <c r="G238" i="5"/>
  <c r="G267" i="5"/>
  <c r="G235" i="5"/>
  <c r="G71" i="5"/>
  <c r="G72" i="5"/>
  <c r="M339" i="5"/>
  <c r="M338" i="5"/>
  <c r="M342" i="5"/>
  <c r="I71" i="5"/>
  <c r="I72" i="5"/>
  <c r="G390" i="5"/>
  <c r="G394" i="5"/>
  <c r="G391" i="5"/>
  <c r="H286" i="5"/>
  <c r="H290" i="5"/>
  <c r="H287" i="5"/>
  <c r="P495" i="5"/>
  <c r="P494" i="5"/>
  <c r="P498" i="5"/>
  <c r="AR57" i="10"/>
  <c r="E443" i="5"/>
  <c r="E442" i="5"/>
  <c r="N339" i="5"/>
  <c r="N338" i="5"/>
  <c r="K235" i="5"/>
  <c r="K234" i="5"/>
  <c r="L498" i="5"/>
  <c r="AR28" i="10"/>
  <c r="E441" i="5"/>
  <c r="W28" i="10"/>
  <c r="E70" i="5"/>
  <c r="F290" i="5"/>
  <c r="F16" i="5"/>
  <c r="I238" i="5"/>
  <c r="P16" i="5"/>
  <c r="I286" i="5"/>
  <c r="I290" i="5"/>
  <c r="I287" i="5"/>
  <c r="O495" i="5"/>
  <c r="O494" i="5"/>
  <c r="O498" i="5"/>
  <c r="H390" i="5"/>
  <c r="H394" i="5"/>
  <c r="H391" i="5"/>
  <c r="G12" i="5"/>
  <c r="G16" i="5"/>
  <c r="G13" i="5"/>
  <c r="N12" i="5"/>
  <c r="N16" i="5"/>
  <c r="N13" i="5"/>
  <c r="G338" i="5"/>
  <c r="G342" i="5"/>
  <c r="G339" i="5"/>
  <c r="L183" i="5"/>
  <c r="L186" i="5"/>
  <c r="L182" i="5"/>
  <c r="E183" i="5"/>
  <c r="E182" i="5"/>
  <c r="AC57" i="10"/>
  <c r="J72" i="5"/>
  <c r="J71" i="5"/>
  <c r="F234" i="5"/>
  <c r="F238" i="5"/>
  <c r="F235" i="5"/>
  <c r="N390" i="5"/>
  <c r="N391" i="5"/>
  <c r="N394" i="5"/>
  <c r="P394" i="5"/>
  <c r="J75" i="5"/>
  <c r="F446" i="5"/>
  <c r="AF28" i="10"/>
  <c r="E233" i="5"/>
  <c r="J342" i="5"/>
  <c r="I75" i="5"/>
  <c r="J12" i="5"/>
  <c r="J16" i="5"/>
  <c r="J13" i="5"/>
  <c r="G183" i="5"/>
  <c r="G182" i="5"/>
  <c r="G186" i="5"/>
  <c r="F72" i="5"/>
  <c r="F71" i="5"/>
  <c r="F75" i="5"/>
  <c r="G287" i="5"/>
  <c r="G286" i="5"/>
  <c r="G290" i="5"/>
  <c r="O130" i="5"/>
  <c r="O134" i="5"/>
  <c r="O131" i="5"/>
  <c r="H13" i="5"/>
  <c r="H12" i="5"/>
  <c r="H130" i="5"/>
  <c r="H134" i="5"/>
  <c r="H131" i="5"/>
  <c r="O339" i="5"/>
  <c r="O338" i="5"/>
  <c r="O342" i="5"/>
  <c r="N234" i="5"/>
  <c r="N235" i="5"/>
  <c r="M442" i="5"/>
  <c r="M446" i="5"/>
  <c r="M443" i="5"/>
  <c r="N130" i="5"/>
  <c r="N134" i="5"/>
  <c r="N131" i="5"/>
  <c r="N290" i="5"/>
  <c r="K238" i="5"/>
  <c r="P134" i="5"/>
  <c r="H446" i="5"/>
  <c r="E285" i="5"/>
  <c r="AI28" i="10"/>
  <c r="K498" i="5"/>
  <c r="I443" i="5"/>
  <c r="I442" i="5"/>
  <c r="I446" i="5"/>
  <c r="O16" i="5"/>
  <c r="J183" i="5"/>
  <c r="J182" i="5"/>
  <c r="J186" i="5"/>
  <c r="J215" i="5"/>
  <c r="J286" i="5"/>
  <c r="J287" i="5"/>
  <c r="J290" i="5"/>
  <c r="N287" i="5"/>
  <c r="N286" i="5"/>
  <c r="L234" i="5"/>
  <c r="L235" i="5"/>
  <c r="L238" i="5"/>
  <c r="L267" i="5"/>
  <c r="L133" i="6" s="1"/>
  <c r="N442" i="5"/>
  <c r="N446" i="5"/>
  <c r="N443" i="5"/>
  <c r="O182" i="5"/>
  <c r="O186" i="5"/>
  <c r="O183" i="5"/>
  <c r="F339" i="5"/>
  <c r="F338" i="5"/>
  <c r="F342" i="5"/>
  <c r="O442" i="5"/>
  <c r="O446" i="5"/>
  <c r="O443" i="5"/>
  <c r="M287" i="5"/>
  <c r="M286" i="5"/>
  <c r="N495" i="5"/>
  <c r="N494" i="5"/>
  <c r="N498" i="5"/>
  <c r="K13" i="5"/>
  <c r="K12" i="5"/>
  <c r="K16" i="5"/>
  <c r="M290" i="5"/>
  <c r="G134" i="5"/>
  <c r="I186" i="5"/>
  <c r="E337" i="5"/>
  <c r="AL28" i="10"/>
  <c r="K342" i="5"/>
  <c r="E181" i="5"/>
  <c r="AC28" i="10"/>
  <c r="N342" i="5"/>
  <c r="J394" i="5"/>
  <c r="H498" i="5"/>
  <c r="G371" i="5"/>
  <c r="G378" i="5"/>
  <c r="G192" i="6" s="1"/>
  <c r="O534" i="5"/>
  <c r="O277" i="6" s="1"/>
  <c r="K430" i="5"/>
  <c r="K218" i="6" s="1"/>
  <c r="G475" i="5"/>
  <c r="G482" i="5"/>
  <c r="G251" i="6"/>
  <c r="F74" i="6"/>
  <c r="N482" i="5"/>
  <c r="N251" i="6" s="1"/>
  <c r="P378" i="5"/>
  <c r="P192" i="6" s="1"/>
  <c r="F430" i="5"/>
  <c r="F218" i="6"/>
  <c r="F423" i="5"/>
  <c r="G527" i="5"/>
  <c r="G534" i="5"/>
  <c r="G277" i="6"/>
  <c r="P475" i="5"/>
  <c r="P482" i="5"/>
  <c r="P251" i="6" s="1"/>
  <c r="G423" i="5"/>
  <c r="G430" i="5"/>
  <c r="G218" i="6" s="1"/>
  <c r="O378" i="5"/>
  <c r="O192" i="6"/>
  <c r="O371" i="5"/>
  <c r="G133" i="6"/>
  <c r="H74" i="6"/>
  <c r="J159" i="6"/>
  <c r="I534" i="5"/>
  <c r="I277" i="6"/>
  <c r="I527" i="5"/>
  <c r="M527" i="5"/>
  <c r="M74" i="6"/>
  <c r="J100" i="6"/>
  <c r="I159" i="6"/>
  <c r="M371" i="5"/>
  <c r="M378" i="5"/>
  <c r="M192" i="6"/>
  <c r="O475" i="5"/>
  <c r="O482" i="5"/>
  <c r="O251" i="6"/>
  <c r="H423" i="5"/>
  <c r="H430" i="5"/>
  <c r="H218" i="6" s="1"/>
  <c r="J74" i="6"/>
  <c r="D494" i="5"/>
  <c r="M547" i="5"/>
  <c r="N11" i="4"/>
  <c r="O11" i="4"/>
  <c r="I100" i="6"/>
  <c r="D287" i="5"/>
  <c r="I548" i="5"/>
  <c r="J12" i="4"/>
  <c r="M133" i="6"/>
  <c r="D495" i="5"/>
  <c r="M548" i="5"/>
  <c r="N12" i="4"/>
  <c r="O12" i="4"/>
  <c r="E134" i="5"/>
  <c r="D129" i="5"/>
  <c r="F546" i="5"/>
  <c r="P133" i="6"/>
  <c r="D389" i="5"/>
  <c r="K546" i="5"/>
  <c r="E394" i="5"/>
  <c r="K74" i="6"/>
  <c r="D235" i="5"/>
  <c r="H548" i="5"/>
  <c r="I12" i="4"/>
  <c r="D338" i="5"/>
  <c r="J547" i="5"/>
  <c r="K11" i="4"/>
  <c r="D390" i="5"/>
  <c r="K547" i="5"/>
  <c r="L11" i="4"/>
  <c r="I378" i="5"/>
  <c r="I192" i="6" s="1"/>
  <c r="I371" i="5"/>
  <c r="D391" i="5"/>
  <c r="K548" i="5"/>
  <c r="L12" i="4"/>
  <c r="J371" i="5"/>
  <c r="J378" i="5"/>
  <c r="J192" i="6"/>
  <c r="J430" i="5"/>
  <c r="J218" i="6"/>
  <c r="J423" i="5"/>
  <c r="K534" i="5"/>
  <c r="K277" i="6" s="1"/>
  <c r="K527" i="5"/>
  <c r="D234" i="5"/>
  <c r="H547" i="5"/>
  <c r="I11" i="4"/>
  <c r="F159" i="6"/>
  <c r="D72" i="5"/>
  <c r="E548" i="5"/>
  <c r="F12" i="4"/>
  <c r="D442" i="5"/>
  <c r="L547" i="5"/>
  <c r="M11" i="4"/>
  <c r="D443" i="5"/>
  <c r="L548" i="5"/>
  <c r="M12" i="4"/>
  <c r="H378" i="5"/>
  <c r="H192" i="6"/>
  <c r="H371" i="5"/>
  <c r="J133" i="6"/>
  <c r="D286" i="5"/>
  <c r="I547" i="5"/>
  <c r="J11" i="4"/>
  <c r="H527" i="5"/>
  <c r="H534" i="5"/>
  <c r="H277" i="6"/>
  <c r="D70" i="5"/>
  <c r="E75" i="5"/>
  <c r="H133" i="6"/>
  <c r="D71" i="5"/>
  <c r="E547" i="5"/>
  <c r="F11" i="4"/>
  <c r="D130" i="5"/>
  <c r="F547" i="5"/>
  <c r="E342" i="5"/>
  <c r="D337" i="5"/>
  <c r="J546" i="5"/>
  <c r="E290" i="5"/>
  <c r="D285" i="5"/>
  <c r="I546" i="5"/>
  <c r="F475" i="5"/>
  <c r="D182" i="5"/>
  <c r="G547" i="5"/>
  <c r="H11" i="4"/>
  <c r="E16" i="5"/>
  <c r="D11" i="5"/>
  <c r="D12" i="5"/>
  <c r="D547" i="5"/>
  <c r="P159" i="6"/>
  <c r="D339" i="5"/>
  <c r="J548" i="5"/>
  <c r="K12" i="4"/>
  <c r="E186" i="5"/>
  <c r="D181" i="5"/>
  <c r="G546" i="5"/>
  <c r="D441" i="5"/>
  <c r="L546" i="5"/>
  <c r="E446" i="5"/>
  <c r="D13" i="5"/>
  <c r="D548" i="5"/>
  <c r="F534" i="5"/>
  <c r="F277" i="6" s="1"/>
  <c r="F527" i="5"/>
  <c r="D131" i="5"/>
  <c r="F548" i="5"/>
  <c r="L159" i="6"/>
  <c r="N159" i="6"/>
  <c r="E238" i="5"/>
  <c r="D233" i="5"/>
  <c r="H546" i="5"/>
  <c r="D183" i="5"/>
  <c r="G548" i="5"/>
  <c r="H12" i="4"/>
  <c r="H482" i="5"/>
  <c r="H251" i="6" s="1"/>
  <c r="O430" i="5"/>
  <c r="O218" i="6"/>
  <c r="O423" i="5"/>
  <c r="D493" i="5"/>
  <c r="M546" i="5"/>
  <c r="E498" i="5"/>
  <c r="E12" i="4"/>
  <c r="D13" i="3"/>
  <c r="D12" i="4"/>
  <c r="L10" i="4"/>
  <c r="L15" i="4"/>
  <c r="L40" i="4"/>
  <c r="D446" i="5"/>
  <c r="M10" i="4"/>
  <c r="M15" i="4"/>
  <c r="M40" i="4"/>
  <c r="H10" i="4"/>
  <c r="H15" i="4"/>
  <c r="H40" i="4"/>
  <c r="D238" i="5"/>
  <c r="D290" i="5"/>
  <c r="E215" i="5"/>
  <c r="D186" i="5"/>
  <c r="F11" i="3"/>
  <c r="F16" i="3"/>
  <c r="F41" i="3"/>
  <c r="F50" i="3"/>
  <c r="F52" i="3"/>
  <c r="G10" i="4"/>
  <c r="N10" i="4"/>
  <c r="D134" i="5"/>
  <c r="E163" i="5"/>
  <c r="F12" i="3"/>
  <c r="G11" i="4"/>
  <c r="E527" i="5"/>
  <c r="E534" i="5"/>
  <c r="D498" i="5"/>
  <c r="F13" i="3"/>
  <c r="G12" i="4"/>
  <c r="J10" i="4"/>
  <c r="J15" i="4"/>
  <c r="J40" i="4"/>
  <c r="E11" i="4"/>
  <c r="D12" i="3"/>
  <c r="D11" i="4"/>
  <c r="K10" i="4"/>
  <c r="K15" i="4"/>
  <c r="K40" i="4"/>
  <c r="E546" i="5"/>
  <c r="D75" i="5"/>
  <c r="I10" i="4"/>
  <c r="I15" i="4"/>
  <c r="I40" i="4"/>
  <c r="D546" i="5"/>
  <c r="D16" i="5"/>
  <c r="D342" i="5"/>
  <c r="D394" i="5"/>
  <c r="E277" i="6"/>
  <c r="F10" i="4"/>
  <c r="F15" i="4"/>
  <c r="F40" i="4"/>
  <c r="E100" i="6"/>
  <c r="F53" i="3"/>
  <c r="F54" i="3"/>
  <c r="F56" i="3"/>
  <c r="N15" i="4"/>
  <c r="N40" i="4"/>
  <c r="O10" i="4"/>
  <c r="O15" i="4"/>
  <c r="O40" i="4"/>
  <c r="O49" i="4"/>
  <c r="D10" i="4"/>
  <c r="D15" i="4"/>
  <c r="D11" i="3"/>
  <c r="D16" i="3"/>
  <c r="E10" i="4"/>
  <c r="E15" i="4"/>
  <c r="G15" i="4"/>
  <c r="G40" i="4"/>
  <c r="O51" i="4"/>
  <c r="O53" i="4"/>
  <c r="O55" i="4"/>
  <c r="O57" i="4"/>
  <c r="F583" i="5" l="1"/>
  <c r="G43" i="4"/>
  <c r="E21" i="4"/>
  <c r="D22" i="3"/>
  <c r="D21" i="4"/>
  <c r="D28" i="3"/>
  <c r="E27" i="4"/>
  <c r="D27" i="4"/>
  <c r="L423" i="5"/>
  <c r="L430" i="5"/>
  <c r="L218" i="6" s="1"/>
  <c r="N378" i="5"/>
  <c r="N192" i="6" s="1"/>
  <c r="N371" i="5"/>
  <c r="L378" i="5"/>
  <c r="L192" i="6" s="1"/>
  <c r="L371" i="5"/>
  <c r="D163" i="5"/>
  <c r="E74" i="6"/>
  <c r="F378" i="5"/>
  <c r="F192" i="6" s="1"/>
  <c r="F371" i="5"/>
  <c r="L482" i="5"/>
  <c r="L251" i="6" s="1"/>
  <c r="L475" i="5"/>
  <c r="I475" i="5"/>
  <c r="I482" i="5"/>
  <c r="I251" i="6" s="1"/>
  <c r="D420" i="5"/>
  <c r="K581" i="5" s="1"/>
  <c r="N265" i="5"/>
  <c r="N267" i="5" s="1"/>
  <c r="E36" i="4"/>
  <c r="D36" i="4"/>
  <c r="D37" i="3"/>
  <c r="D26" i="3"/>
  <c r="D25" i="4"/>
  <c r="E25" i="4"/>
  <c r="J49" i="5"/>
  <c r="D35" i="5"/>
  <c r="D569" i="5" s="1"/>
  <c r="D24" i="3"/>
  <c r="E23" i="4"/>
  <c r="D23" i="4"/>
  <c r="E22" i="4"/>
  <c r="D23" i="3"/>
  <c r="D523" i="5"/>
  <c r="M580" i="5" s="1"/>
  <c r="F215" i="5"/>
  <c r="I421" i="5"/>
  <c r="E473" i="5"/>
  <c r="D471" i="5"/>
  <c r="L580" i="5" s="1"/>
  <c r="J525" i="5"/>
  <c r="M473" i="5"/>
  <c r="D472" i="5"/>
  <c r="L581" i="5" s="1"/>
  <c r="D367" i="5"/>
  <c r="J580" i="5" s="1"/>
  <c r="E369" i="5"/>
  <c r="N213" i="5"/>
  <c r="N215" i="5" s="1"/>
  <c r="D211" i="5"/>
  <c r="G580" i="5" s="1"/>
  <c r="H213" i="5"/>
  <c r="H215" i="5" s="1"/>
  <c r="H49" i="5"/>
  <c r="D28" i="4"/>
  <c r="E28" i="4"/>
  <c r="D29" i="3"/>
  <c r="N534" i="5"/>
  <c r="N277" i="6" s="1"/>
  <c r="N527" i="5"/>
  <c r="K473" i="5"/>
  <c r="M108" i="5"/>
  <c r="I49" i="5"/>
  <c r="D524" i="5"/>
  <c r="M581" i="5" s="1"/>
  <c r="D316" i="5"/>
  <c r="I581" i="5" s="1"/>
  <c r="M421" i="5"/>
  <c r="E421" i="5"/>
  <c r="D419" i="5"/>
  <c r="K580" i="5" s="1"/>
  <c r="G163" i="5"/>
  <c r="P525" i="5"/>
  <c r="O317" i="5"/>
  <c r="O319" i="5" s="1"/>
  <c r="I265" i="5"/>
  <c r="I267" i="5" s="1"/>
  <c r="F265" i="5"/>
  <c r="F267" i="5" s="1"/>
  <c r="D263" i="5"/>
  <c r="H580" i="5" s="1"/>
  <c r="D24" i="5"/>
  <c r="D558" i="5" s="1"/>
  <c r="D20" i="4"/>
  <c r="E20" i="4"/>
  <c r="D21" i="3"/>
  <c r="J473" i="5"/>
  <c r="K369" i="5"/>
  <c r="D35" i="3"/>
  <c r="E34" i="4"/>
  <c r="D34" i="4"/>
  <c r="E49" i="5"/>
  <c r="E33" i="4"/>
  <c r="D33" i="4"/>
  <c r="D34" i="3"/>
  <c r="D33" i="3"/>
  <c r="E32" i="4"/>
  <c r="D32" i="4"/>
  <c r="P421" i="5"/>
  <c r="D368" i="5"/>
  <c r="J581" i="5" s="1"/>
  <c r="D264" i="5"/>
  <c r="H581" i="5" s="1"/>
  <c r="E265" i="5"/>
  <c r="D212" i="5"/>
  <c r="G581" i="5" s="1"/>
  <c r="P108" i="5"/>
  <c r="D38" i="3"/>
  <c r="E37" i="4"/>
  <c r="D41" i="5"/>
  <c r="D575" i="5" s="1"/>
  <c r="N430" i="5"/>
  <c r="N218" i="6" s="1"/>
  <c r="N423" i="5"/>
  <c r="L525" i="5"/>
  <c r="H317" i="5"/>
  <c r="H319" i="5" s="1"/>
  <c r="D315" i="5"/>
  <c r="I580" i="5" s="1"/>
  <c r="E317" i="5"/>
  <c r="P213" i="5"/>
  <c r="P215" i="5" s="1"/>
  <c r="P161" i="5"/>
  <c r="P163" i="5" s="1"/>
  <c r="N161" i="5"/>
  <c r="N163" i="5" s="1"/>
  <c r="D32" i="5"/>
  <c r="D566" i="5" s="1"/>
  <c r="D19" i="4"/>
  <c r="H159" i="6" l="1"/>
  <c r="J527" i="5"/>
  <c r="J534" i="5"/>
  <c r="D26" i="4"/>
  <c r="E26" i="4"/>
  <c r="D27" i="3"/>
  <c r="G74" i="6"/>
  <c r="D74" i="6" s="1"/>
  <c r="H100" i="6"/>
  <c r="M43" i="4"/>
  <c r="L583" i="5"/>
  <c r="N74" i="6"/>
  <c r="E20" i="5"/>
  <c r="D161" i="5"/>
  <c r="K482" i="5"/>
  <c r="K251" i="6" s="1"/>
  <c r="K475" i="5"/>
  <c r="H43" i="4"/>
  <c r="G583" i="5"/>
  <c r="D473" i="5"/>
  <c r="E482" i="5"/>
  <c r="E475" i="5"/>
  <c r="J475" i="5"/>
  <c r="J482" i="5"/>
  <c r="J251" i="6" s="1"/>
  <c r="P534" i="5"/>
  <c r="P277" i="6" s="1"/>
  <c r="P527" i="5"/>
  <c r="D35" i="4"/>
  <c r="E35" i="4"/>
  <c r="D36" i="3"/>
  <c r="P430" i="5"/>
  <c r="P218" i="6" s="1"/>
  <c r="P423" i="5"/>
  <c r="D18" i="4"/>
  <c r="D19" i="3"/>
  <c r="D39" i="3" s="1"/>
  <c r="D41" i="3" s="1"/>
  <c r="E18" i="4"/>
  <c r="L43" i="4"/>
  <c r="K583" i="5"/>
  <c r="N100" i="6"/>
  <c r="I430" i="5"/>
  <c r="I218" i="6" s="1"/>
  <c r="I423" i="5"/>
  <c r="D265" i="5"/>
  <c r="E267" i="5"/>
  <c r="P100" i="6"/>
  <c r="I43" i="4"/>
  <c r="H583" i="5"/>
  <c r="D421" i="5"/>
  <c r="E423" i="5"/>
  <c r="D423" i="5" s="1"/>
  <c r="E430" i="5"/>
  <c r="D369" i="5"/>
  <c r="E371" i="5"/>
  <c r="D371" i="5" s="1"/>
  <c r="E378" i="5"/>
  <c r="F100" i="6"/>
  <c r="D100" i="6" s="1"/>
  <c r="D215" i="5"/>
  <c r="D30" i="3"/>
  <c r="D29" i="4"/>
  <c r="E29" i="4"/>
  <c r="N133" i="6"/>
  <c r="O159" i="6"/>
  <c r="M475" i="5"/>
  <c r="M482" i="5"/>
  <c r="M251" i="6" s="1"/>
  <c r="D317" i="5"/>
  <c r="E319" i="5"/>
  <c r="F133" i="6"/>
  <c r="M430" i="5"/>
  <c r="M218" i="6" s="1"/>
  <c r="M423" i="5"/>
  <c r="K43" i="4"/>
  <c r="J583" i="5"/>
  <c r="D213" i="5"/>
  <c r="L527" i="5"/>
  <c r="L534" i="5"/>
  <c r="L277" i="6" s="1"/>
  <c r="P74" i="6"/>
  <c r="I583" i="5"/>
  <c r="J43" i="4"/>
  <c r="K371" i="5"/>
  <c r="K378" i="5"/>
  <c r="K192" i="6" s="1"/>
  <c r="I133" i="6"/>
  <c r="M583" i="5"/>
  <c r="N43" i="4"/>
  <c r="D525" i="5"/>
  <c r="D430" i="5" l="1"/>
  <c r="E218" i="6"/>
  <c r="D218" i="6" s="1"/>
  <c r="D475" i="5"/>
  <c r="E251" i="6"/>
  <c r="D251" i="6" s="1"/>
  <c r="D482" i="5"/>
  <c r="D534" i="5"/>
  <c r="J277" i="6"/>
  <c r="D277" i="6" s="1"/>
  <c r="D378" i="5"/>
  <c r="E192" i="6"/>
  <c r="D192" i="6" s="1"/>
  <c r="E19" i="5"/>
  <c r="D527" i="5"/>
  <c r="E18" i="5"/>
  <c r="D319" i="5"/>
  <c r="E159" i="6"/>
  <c r="D159" i="6" s="1"/>
  <c r="D267" i="5"/>
  <c r="E133" i="6"/>
  <c r="D133" i="6" s="1"/>
  <c r="E38" i="4"/>
  <c r="D38" i="4" l="1"/>
  <c r="E40" i="4"/>
  <c r="BP16" i="8"/>
  <c r="F20" i="5"/>
  <c r="E51" i="5"/>
  <c r="E21" i="5"/>
  <c r="BP18" i="8" l="1"/>
  <c r="BP27" i="8" s="1"/>
  <c r="BP28" i="8" s="1"/>
  <c r="E15" i="6"/>
  <c r="D40" i="4"/>
  <c r="F18" i="5"/>
  <c r="E16" i="6" l="1"/>
  <c r="E18" i="6"/>
  <c r="E17" i="6"/>
  <c r="E20" i="6" s="1"/>
  <c r="F14" i="6" s="1"/>
  <c r="BP30" i="8"/>
  <c r="BP32" i="8" s="1"/>
  <c r="G20" i="5"/>
  <c r="BQ16" i="8"/>
  <c r="F51" i="5"/>
  <c r="G18" i="5"/>
  <c r="F19" i="5"/>
  <c r="BP33" i="8" l="1"/>
  <c r="H20" i="5"/>
  <c r="BR16" i="8"/>
  <c r="G51" i="5"/>
  <c r="G15" i="6" s="1"/>
  <c r="F21" i="5"/>
  <c r="E54" i="5"/>
  <c r="E25" i="6"/>
  <c r="BQ18" i="8"/>
  <c r="BQ27" i="8" s="1"/>
  <c r="BQ28" i="8" s="1"/>
  <c r="BR18" i="8"/>
  <c r="BR27" i="8" s="1"/>
  <c r="BR28" i="8" s="1"/>
  <c r="E32" i="6"/>
  <c r="E53" i="5"/>
  <c r="E58" i="5" s="1"/>
  <c r="F15" i="6"/>
  <c r="G19" i="5"/>
  <c r="G21" i="5" s="1"/>
  <c r="E24" i="6"/>
  <c r="BQ30" i="8" l="1"/>
  <c r="BQ32" i="8" s="1"/>
  <c r="BR30" i="8"/>
  <c r="BR32" i="8" s="1"/>
  <c r="BR33" i="8" s="1"/>
  <c r="F18" i="6"/>
  <c r="F17" i="6" s="1"/>
  <c r="H18" i="5"/>
  <c r="E31" i="6"/>
  <c r="E27" i="6"/>
  <c r="F16" i="6"/>
  <c r="F25" i="6" l="1"/>
  <c r="F54" i="5"/>
  <c r="F20" i="6"/>
  <c r="G14" i="6" s="1"/>
  <c r="F53" i="5"/>
  <c r="F58" i="5" s="1"/>
  <c r="F32" i="6"/>
  <c r="F24" i="6"/>
  <c r="BQ33" i="8"/>
  <c r="F23" i="6"/>
  <c r="C10" i="12"/>
  <c r="E55" i="5"/>
  <c r="E34" i="6"/>
  <c r="BS16" i="8"/>
  <c r="I20" i="5"/>
  <c r="H51" i="5"/>
  <c r="I18" i="5"/>
  <c r="H19" i="5"/>
  <c r="E56" i="5" l="1"/>
  <c r="F30" i="6"/>
  <c r="H15" i="6"/>
  <c r="F27" i="6"/>
  <c r="F31" i="6"/>
  <c r="G18" i="6"/>
  <c r="G17" i="6"/>
  <c r="G16" i="6"/>
  <c r="G20" i="6"/>
  <c r="H14" i="6" s="1"/>
  <c r="I19" i="5"/>
  <c r="I51" i="5"/>
  <c r="I15" i="6" s="1"/>
  <c r="BT16" i="8"/>
  <c r="BT18" i="8" s="1"/>
  <c r="BT27" i="8" s="1"/>
  <c r="BT28" i="8" s="1"/>
  <c r="J20" i="5"/>
  <c r="I21" i="5"/>
  <c r="BS18" i="8"/>
  <c r="BS27" i="8" s="1"/>
  <c r="BS28" i="8" s="1"/>
  <c r="H21" i="5"/>
  <c r="J18" i="5"/>
  <c r="K18" i="5" s="1"/>
  <c r="BV16" i="8" l="1"/>
  <c r="G54" i="5"/>
  <c r="G25" i="6"/>
  <c r="K20" i="5"/>
  <c r="BU16" i="8"/>
  <c r="J51" i="5"/>
  <c r="J21" i="5"/>
  <c r="G53" i="5"/>
  <c r="G58" i="5" s="1"/>
  <c r="G32" i="6"/>
  <c r="J19" i="5"/>
  <c r="F34" i="6"/>
  <c r="H18" i="6"/>
  <c r="H17" i="6" s="1"/>
  <c r="H16" i="6"/>
  <c r="H24" i="6" s="1"/>
  <c r="G24" i="6"/>
  <c r="BS30" i="8"/>
  <c r="BS32" i="8" s="1"/>
  <c r="BT30" i="8"/>
  <c r="BT32" i="8" s="1"/>
  <c r="BT33" i="8" s="1"/>
  <c r="G23" i="6"/>
  <c r="F55" i="5"/>
  <c r="D10" i="12"/>
  <c r="L18" i="5"/>
  <c r="H54" i="5" l="1"/>
  <c r="H25" i="6"/>
  <c r="G31" i="6"/>
  <c r="G27" i="6"/>
  <c r="J15" i="6"/>
  <c r="H53" i="5"/>
  <c r="H58" i="5" s="1"/>
  <c r="H32" i="6"/>
  <c r="G30" i="6"/>
  <c r="F56" i="5"/>
  <c r="BS33" i="8"/>
  <c r="BU18" i="8"/>
  <c r="BU27" i="8" s="1"/>
  <c r="BU28" i="8" s="1"/>
  <c r="BV18" i="8"/>
  <c r="BV27" i="8" s="1"/>
  <c r="BV28" i="8" s="1"/>
  <c r="BW16" i="8"/>
  <c r="M18" i="5"/>
  <c r="H20" i="6"/>
  <c r="I14" i="6" s="1"/>
  <c r="G34" i="6" l="1"/>
  <c r="G55" i="5"/>
  <c r="H23" i="6"/>
  <c r="E10" i="12"/>
  <c r="I16" i="6"/>
  <c r="I18" i="6"/>
  <c r="BV30" i="8"/>
  <c r="BV32" i="8" s="1"/>
  <c r="BV33" i="8" s="1"/>
  <c r="BU30" i="8"/>
  <c r="BU32" i="8" s="1"/>
  <c r="BW18" i="8"/>
  <c r="BW27" i="8" s="1"/>
  <c r="BW28" i="8" s="1"/>
  <c r="BX16" i="8"/>
  <c r="N18" i="5"/>
  <c r="I53" i="5" l="1"/>
  <c r="I32" i="6"/>
  <c r="I24" i="6"/>
  <c r="BX18" i="8"/>
  <c r="BX27" i="8" s="1"/>
  <c r="BX28" i="8" s="1"/>
  <c r="BX30" i="8"/>
  <c r="BX32" i="8" s="1"/>
  <c r="BX33" i="8" s="1"/>
  <c r="BY16" i="8"/>
  <c r="BY18" i="8" s="1"/>
  <c r="BY27" i="8" s="1"/>
  <c r="BY28" i="8" s="1"/>
  <c r="O18" i="5"/>
  <c r="H27" i="6"/>
  <c r="H31" i="6"/>
  <c r="BW30" i="8"/>
  <c r="BW32" i="8" s="1"/>
  <c r="BW33" i="8" s="1"/>
  <c r="BY30" i="8"/>
  <c r="BY32" i="8" s="1"/>
  <c r="BY33" i="8" s="1"/>
  <c r="BU33" i="8"/>
  <c r="I20" i="6"/>
  <c r="J14" i="6" s="1"/>
  <c r="H30" i="6"/>
  <c r="G56" i="5"/>
  <c r="I17" i="6"/>
  <c r="J18" i="6" l="1"/>
  <c r="J16" i="6"/>
  <c r="J24" i="6" s="1"/>
  <c r="J17" i="6"/>
  <c r="J20" i="6"/>
  <c r="K14" i="6" s="1"/>
  <c r="I58" i="5"/>
  <c r="H34" i="6"/>
  <c r="H55" i="5"/>
  <c r="I23" i="6"/>
  <c r="F10" i="12"/>
  <c r="BZ16" i="8"/>
  <c r="BZ18" i="8" s="1"/>
  <c r="BZ27" i="8" s="1"/>
  <c r="BZ28" i="8" s="1"/>
  <c r="BZ30" i="8" s="1"/>
  <c r="BZ32" i="8" s="1"/>
  <c r="BZ33" i="8" s="1"/>
  <c r="P18" i="5"/>
  <c r="I25" i="6"/>
  <c r="I54" i="5"/>
  <c r="CA16" i="8" l="1"/>
  <c r="CA18" i="8" s="1"/>
  <c r="CA27" i="8" s="1"/>
  <c r="CA28" i="8" s="1"/>
  <c r="CA30" i="8" s="1"/>
  <c r="CA32" i="8" s="1"/>
  <c r="CA33" i="8" s="1"/>
  <c r="D18" i="5"/>
  <c r="H56" i="5"/>
  <c r="I30" i="6"/>
  <c r="J25" i="6"/>
  <c r="J54" i="5"/>
  <c r="I31" i="6"/>
  <c r="I27" i="6"/>
  <c r="J32" i="6"/>
  <c r="J53" i="5"/>
  <c r="G10" i="12" l="1"/>
  <c r="J23" i="6"/>
  <c r="I55" i="5"/>
  <c r="I34" i="6"/>
  <c r="J58" i="5"/>
  <c r="J77" i="5"/>
  <c r="N77" i="5"/>
  <c r="E77" i="5"/>
  <c r="M77" i="5"/>
  <c r="G77" i="5"/>
  <c r="D552" i="5"/>
  <c r="K77" i="5"/>
  <c r="H77" i="5"/>
  <c r="F77" i="5"/>
  <c r="O77" i="5"/>
  <c r="P77" i="5"/>
  <c r="I77" i="5"/>
  <c r="L77" i="5"/>
  <c r="CE16" i="8" l="1"/>
  <c r="CH16" i="8"/>
  <c r="CH18" i="8" s="1"/>
  <c r="CH27" i="8" s="1"/>
  <c r="CH28" i="8" s="1"/>
  <c r="CG16" i="8"/>
  <c r="CD16" i="8"/>
  <c r="J31" i="6"/>
  <c r="J27" i="6"/>
  <c r="CC16" i="8"/>
  <c r="CC18" i="8" s="1"/>
  <c r="CC27" i="8" s="1"/>
  <c r="CC28" i="8" s="1"/>
  <c r="CC30" i="8" s="1"/>
  <c r="CC32" i="8" s="1"/>
  <c r="CC33" i="8" s="1"/>
  <c r="I56" i="5"/>
  <c r="J30" i="6"/>
  <c r="J34" i="6" s="1"/>
  <c r="CF16" i="8"/>
  <c r="D77" i="5"/>
  <c r="E552" i="5" s="1"/>
  <c r="CB16" i="8"/>
  <c r="CB18" i="8" s="1"/>
  <c r="CB27" i="8" s="1"/>
  <c r="CB28" i="8" s="1"/>
  <c r="CB30" i="8" s="1"/>
  <c r="CB32" i="8" s="1"/>
  <c r="CB33" i="8" s="1"/>
  <c r="CF18" i="8" l="1"/>
  <c r="CF27" i="8" s="1"/>
  <c r="CF28" i="8" s="1"/>
  <c r="CD18" i="8"/>
  <c r="CD27" i="8" s="1"/>
  <c r="CD28" i="8" s="1"/>
  <c r="CD30" i="8" s="1"/>
  <c r="CD32" i="8" s="1"/>
  <c r="CD33" i="8" s="1"/>
  <c r="CE18" i="8"/>
  <c r="CE27" i="8" s="1"/>
  <c r="CE28" i="8" s="1"/>
  <c r="K23" i="6"/>
  <c r="H10" i="12"/>
  <c r="J55" i="5"/>
  <c r="K30" i="6"/>
  <c r="J56" i="5"/>
  <c r="CG18" i="8"/>
  <c r="CG27" i="8" s="1"/>
  <c r="CG28" i="8" s="1"/>
  <c r="CE30" i="8" l="1"/>
  <c r="CE32" i="8" s="1"/>
  <c r="CE33" i="8" s="1"/>
  <c r="CG30" i="8"/>
  <c r="CG32" i="8" s="1"/>
  <c r="CF30" i="8"/>
  <c r="CF32" i="8" s="1"/>
  <c r="CF33" i="8" s="1"/>
  <c r="CH30" i="8"/>
  <c r="CH32" i="8" s="1"/>
  <c r="CH33" i="8" s="1"/>
  <c r="CG33" i="8" l="1"/>
  <c r="AQ5" i="8"/>
  <c r="AQ7" i="8" l="1"/>
  <c r="AO16" i="8" l="1"/>
  <c r="AZ22" i="8" s="1"/>
  <c r="BA22" i="8" s="1"/>
  <c r="P46" i="5" s="1"/>
  <c r="P49" i="5" s="1"/>
  <c r="AO13" i="8"/>
  <c r="AZ19" i="8" s="1"/>
  <c r="BA19" i="8" s="1"/>
  <c r="M46" i="5" s="1"/>
  <c r="AO15" i="8"/>
  <c r="AZ21" i="8" s="1"/>
  <c r="BA21" i="8" s="1"/>
  <c r="O46" i="5" s="1"/>
  <c r="O49" i="5" s="1"/>
  <c r="AP17" i="8"/>
  <c r="BJ23" i="8" s="1"/>
  <c r="BK23" i="8" s="1"/>
  <c r="E106" i="5" s="1"/>
  <c r="AP16" i="8"/>
  <c r="BJ22" i="8" s="1"/>
  <c r="BK22" i="8" s="1"/>
  <c r="P47" i="5" s="1"/>
  <c r="AP13" i="8"/>
  <c r="BJ19" i="8" s="1"/>
  <c r="BK19" i="8" s="1"/>
  <c r="M47" i="5" s="1"/>
  <c r="AO14" i="8"/>
  <c r="AZ20" i="8" s="1"/>
  <c r="BA20" i="8" s="1"/>
  <c r="N46" i="5" s="1"/>
  <c r="N49" i="5" s="1"/>
  <c r="AP14" i="8"/>
  <c r="BJ20" i="8" s="1"/>
  <c r="BK20" i="8" s="1"/>
  <c r="N47" i="5" s="1"/>
  <c r="AP12" i="8"/>
  <c r="BJ18" i="8" s="1"/>
  <c r="BK18" i="8" s="1"/>
  <c r="L47" i="5" s="1"/>
  <c r="AO12" i="8"/>
  <c r="AZ18" i="8" s="1"/>
  <c r="BA18" i="8" s="1"/>
  <c r="L46" i="5" s="1"/>
  <c r="L49" i="5" s="1"/>
  <c r="AO20" i="8"/>
  <c r="AZ26" i="8" s="1"/>
  <c r="BA26" i="8" s="1"/>
  <c r="H105" i="5" s="1"/>
  <c r="H108" i="5" s="1"/>
  <c r="AO18" i="8"/>
  <c r="AZ24" i="8" s="1"/>
  <c r="BA24" i="8" s="1"/>
  <c r="F105" i="5" s="1"/>
  <c r="AO22" i="8"/>
  <c r="AZ28" i="8" s="1"/>
  <c r="BA28" i="8" s="1"/>
  <c r="J105" i="5" s="1"/>
  <c r="AP22" i="8"/>
  <c r="BJ28" i="8" s="1"/>
  <c r="BK28" i="8" s="1"/>
  <c r="J106" i="5" s="1"/>
  <c r="AO19" i="8"/>
  <c r="AZ25" i="8" s="1"/>
  <c r="BA25" i="8" s="1"/>
  <c r="G105" i="5" s="1"/>
  <c r="AO17" i="8"/>
  <c r="AZ23" i="8" s="1"/>
  <c r="BA23" i="8" s="1"/>
  <c r="E105" i="5" s="1"/>
  <c r="AP11" i="8"/>
  <c r="AO11" i="8"/>
  <c r="AZ17" i="8" s="1"/>
  <c r="BA17" i="8" s="1"/>
  <c r="K46" i="5" s="1"/>
  <c r="AN11" i="8"/>
  <c r="AN12" i="8" s="1"/>
  <c r="AN13" i="8" s="1"/>
  <c r="AN14" i="8" s="1"/>
  <c r="AN15" i="8" s="1"/>
  <c r="AN16" i="8" s="1"/>
  <c r="AN17" i="8" s="1"/>
  <c r="AN18" i="8" s="1"/>
  <c r="AN19" i="8" s="1"/>
  <c r="AN20" i="8" s="1"/>
  <c r="AN21" i="8" s="1"/>
  <c r="AN22" i="8" s="1"/>
  <c r="F124" i="2" s="1"/>
  <c r="AP21" i="8"/>
  <c r="BJ27" i="8" s="1"/>
  <c r="BK27" i="8" s="1"/>
  <c r="I106" i="5" s="1"/>
  <c r="AP20" i="8"/>
  <c r="BJ26" i="8" s="1"/>
  <c r="BK26" i="8" s="1"/>
  <c r="H106" i="5" s="1"/>
  <c r="AP18" i="8"/>
  <c r="BJ24" i="8" s="1"/>
  <c r="BK24" i="8" s="1"/>
  <c r="F106" i="5" s="1"/>
  <c r="AP19" i="8"/>
  <c r="BJ25" i="8" s="1"/>
  <c r="BK25" i="8" s="1"/>
  <c r="G106" i="5" s="1"/>
  <c r="AO21" i="8"/>
  <c r="AZ27" i="8" s="1"/>
  <c r="BA27" i="8" s="1"/>
  <c r="I105" i="5" s="1"/>
  <c r="AP15" i="8"/>
  <c r="BJ21" i="8" s="1"/>
  <c r="BK21" i="8" s="1"/>
  <c r="O47" i="5" s="1"/>
  <c r="D46" i="5" l="1"/>
  <c r="D580" i="5" s="1"/>
  <c r="I108" i="5"/>
  <c r="D105" i="5"/>
  <c r="E580" i="5" s="1"/>
  <c r="E108" i="5"/>
  <c r="G108" i="5"/>
  <c r="J108" i="5"/>
  <c r="F108" i="5"/>
  <c r="D106" i="5"/>
  <c r="E581" i="5" s="1"/>
  <c r="M49" i="5"/>
  <c r="L20" i="5"/>
  <c r="BJ17" i="8"/>
  <c r="BK17" i="8" s="1"/>
  <c r="K47" i="5" s="1"/>
  <c r="D47" i="5" s="1"/>
  <c r="D581" i="5" s="1"/>
  <c r="AQ11" i="8"/>
  <c r="AQ12" i="8" s="1"/>
  <c r="AQ13" i="8" s="1"/>
  <c r="AQ14" i="8" s="1"/>
  <c r="AQ15" i="8" s="1"/>
  <c r="AQ16" i="8" s="1"/>
  <c r="AQ17" i="8" s="1"/>
  <c r="AQ18" i="8" s="1"/>
  <c r="AQ19" i="8" s="1"/>
  <c r="AQ20" i="8" s="1"/>
  <c r="AQ21" i="8" s="1"/>
  <c r="AQ22" i="8" s="1"/>
  <c r="AQ23" i="8" s="1"/>
  <c r="AQ24" i="8" s="1"/>
  <c r="AQ25" i="8" s="1"/>
  <c r="AQ26" i="8" s="1"/>
  <c r="AQ27" i="8" s="1"/>
  <c r="AQ28" i="8" s="1"/>
  <c r="AQ29" i="8" s="1"/>
  <c r="AQ30" i="8" s="1"/>
  <c r="AQ31" i="8" s="1"/>
  <c r="AQ32" i="8" s="1"/>
  <c r="AQ33" i="8" s="1"/>
  <c r="AQ34" i="8" s="1"/>
  <c r="AQ35" i="8" s="1"/>
  <c r="AQ36" i="8" s="1"/>
  <c r="AQ37" i="8" s="1"/>
  <c r="AQ38" i="8" s="1"/>
  <c r="AQ39" i="8" s="1"/>
  <c r="AQ40" i="8" s="1"/>
  <c r="AQ41" i="8" s="1"/>
  <c r="AQ42" i="8" s="1"/>
  <c r="AQ43" i="8" s="1"/>
  <c r="AQ44" i="8" s="1"/>
  <c r="AQ45" i="8" s="1"/>
  <c r="AQ46" i="8" s="1"/>
  <c r="AQ47" i="8" s="1"/>
  <c r="AQ48" i="8" s="1"/>
  <c r="AQ49" i="8" s="1"/>
  <c r="AQ50" i="8" s="1"/>
  <c r="AQ51" i="8" s="1"/>
  <c r="AQ52" i="8" s="1"/>
  <c r="AQ53" i="8" s="1"/>
  <c r="AQ54" i="8" s="1"/>
  <c r="AQ55" i="8" s="1"/>
  <c r="AQ56" i="8" s="1"/>
  <c r="AQ57" i="8" s="1"/>
  <c r="AQ58" i="8" s="1"/>
  <c r="AQ59" i="8" s="1"/>
  <c r="AQ60" i="8" s="1"/>
  <c r="AQ61" i="8" s="1"/>
  <c r="AQ62" i="8" s="1"/>
  <c r="AQ63" i="8" s="1"/>
  <c r="AQ64" i="8" s="1"/>
  <c r="AQ65" i="8" s="1"/>
  <c r="AQ66" i="8" s="1"/>
  <c r="AQ67" i="8" s="1"/>
  <c r="AQ68" i="8" s="1"/>
  <c r="AQ69" i="8" s="1"/>
  <c r="AQ70" i="8" s="1"/>
  <c r="AQ71" i="8" s="1"/>
  <c r="AQ72" i="8" s="1"/>
  <c r="AQ73" i="8" s="1"/>
  <c r="AQ74" i="8" s="1"/>
  <c r="AQ75" i="8" s="1"/>
  <c r="AQ76" i="8" s="1"/>
  <c r="AQ77" i="8" s="1"/>
  <c r="AQ78" i="8" s="1"/>
  <c r="AQ79" i="8" s="1"/>
  <c r="AQ80" i="8" s="1"/>
  <c r="AQ81" i="8" s="1"/>
  <c r="AQ82" i="8" s="1"/>
  <c r="AQ83" i="8" s="1"/>
  <c r="AQ84" i="8" s="1"/>
  <c r="AQ85" i="8" s="1"/>
  <c r="AQ86" i="8" s="1"/>
  <c r="AQ87" i="8" s="1"/>
  <c r="AQ88" i="8" s="1"/>
  <c r="AQ89" i="8" s="1"/>
  <c r="AQ90" i="8" s="1"/>
  <c r="AQ91" i="8" s="1"/>
  <c r="AQ92" i="8" s="1"/>
  <c r="AQ93" i="8" s="1"/>
  <c r="AQ94" i="8" s="1"/>
  <c r="AQ95" i="8" s="1"/>
  <c r="AQ96" i="8" s="1"/>
  <c r="AQ97" i="8" s="1"/>
  <c r="AQ98" i="8" s="1"/>
  <c r="AQ99" i="8" s="1"/>
  <c r="AQ100" i="8" s="1"/>
  <c r="AQ101" i="8" s="1"/>
  <c r="AQ102" i="8" s="1"/>
  <c r="AQ103" i="8" s="1"/>
  <c r="AQ104" i="8" s="1"/>
  <c r="AQ105" i="8" s="1"/>
  <c r="AQ106" i="8" s="1"/>
  <c r="AQ107" i="8" s="1"/>
  <c r="AQ108" i="8" s="1"/>
  <c r="AQ109" i="8" s="1"/>
  <c r="AQ110" i="8" s="1"/>
  <c r="AQ111" i="8" s="1"/>
  <c r="AQ112" i="8" s="1"/>
  <c r="AQ113" i="8" s="1"/>
  <c r="AQ114" i="8" s="1"/>
  <c r="AQ115" i="8" s="1"/>
  <c r="AQ116" i="8" s="1"/>
  <c r="AQ117" i="8" s="1"/>
  <c r="AQ118" i="8" s="1"/>
  <c r="AQ119" i="8" s="1"/>
  <c r="AQ120" i="8" s="1"/>
  <c r="AQ121" i="8" s="1"/>
  <c r="AQ122" i="8" s="1"/>
  <c r="AQ123" i="8" s="1"/>
  <c r="AQ124" i="8" s="1"/>
  <c r="AQ125" i="8" s="1"/>
  <c r="AQ126" i="8" s="1"/>
  <c r="AQ127" i="8" s="1"/>
  <c r="AQ128" i="8" s="1"/>
  <c r="AQ129" i="8" s="1"/>
  <c r="AQ130" i="8" s="1"/>
  <c r="M20" i="5" l="1"/>
  <c r="D108" i="5"/>
  <c r="K49" i="5"/>
  <c r="E583" i="5"/>
  <c r="D583" i="5" s="1"/>
  <c r="F43" i="4"/>
  <c r="L51" i="5"/>
  <c r="L15" i="6" s="1"/>
  <c r="N20" i="5"/>
  <c r="L19" i="5"/>
  <c r="L21" i="5" s="1"/>
  <c r="D43" i="4"/>
  <c r="E43" i="4"/>
  <c r="D45" i="3"/>
  <c r="M51" i="5" l="1"/>
  <c r="M15" i="6" s="1"/>
  <c r="O20" i="5"/>
  <c r="M19" i="5"/>
  <c r="M21" i="5" s="1"/>
  <c r="N51" i="5"/>
  <c r="N15" i="6" s="1"/>
  <c r="N19" i="5"/>
  <c r="N21" i="5" s="1"/>
  <c r="K19" i="5"/>
  <c r="K21" i="5" s="1"/>
  <c r="D49" i="5"/>
  <c r="K51" i="5"/>
  <c r="K15" i="6" l="1"/>
  <c r="O51" i="5"/>
  <c r="O15" i="6" s="1"/>
  <c r="O19" i="5"/>
  <c r="O21" i="5" s="1"/>
  <c r="N79" i="5"/>
  <c r="P20" i="5"/>
  <c r="O79" i="5"/>
  <c r="N78" i="5" l="1"/>
  <c r="N80" i="5" s="1"/>
  <c r="N110" i="5"/>
  <c r="N41" i="6" s="1"/>
  <c r="O78" i="5"/>
  <c r="O80" i="5" s="1"/>
  <c r="O110" i="5"/>
  <c r="O41" i="6" s="1"/>
  <c r="K18" i="6"/>
  <c r="K17" i="6" s="1"/>
  <c r="K16" i="6"/>
  <c r="K24" i="6" s="1"/>
  <c r="D20" i="5"/>
  <c r="D553" i="5" s="1"/>
  <c r="P51" i="5"/>
  <c r="P19" i="5"/>
  <c r="F79" i="5"/>
  <c r="J79" i="5"/>
  <c r="I79" i="5"/>
  <c r="M79" i="5"/>
  <c r="G79" i="5"/>
  <c r="E79" i="5"/>
  <c r="H79" i="5"/>
  <c r="P79" i="5"/>
  <c r="K79" i="5"/>
  <c r="L79" i="5"/>
  <c r="K25" i="6" l="1"/>
  <c r="K54" i="5"/>
  <c r="K20" i="6"/>
  <c r="L14" i="6" s="1"/>
  <c r="M78" i="5"/>
  <c r="M80" i="5" s="1"/>
  <c r="M110" i="5"/>
  <c r="M41" i="6" s="1"/>
  <c r="I110" i="5"/>
  <c r="I41" i="6" s="1"/>
  <c r="I78" i="5"/>
  <c r="I80" i="5" s="1"/>
  <c r="J110" i="5"/>
  <c r="J41" i="6" s="1"/>
  <c r="J78" i="5"/>
  <c r="J80" i="5" s="1"/>
  <c r="F110" i="5"/>
  <c r="F41" i="6" s="1"/>
  <c r="F78" i="5"/>
  <c r="F80" i="5" s="1"/>
  <c r="L78" i="5"/>
  <c r="L80" i="5" s="1"/>
  <c r="L110" i="5"/>
  <c r="L41" i="6" s="1"/>
  <c r="D19" i="5"/>
  <c r="P21" i="5"/>
  <c r="P78" i="5"/>
  <c r="P80" i="5" s="1"/>
  <c r="P110" i="5"/>
  <c r="P41" i="6" s="1"/>
  <c r="H110" i="5"/>
  <c r="H41" i="6" s="1"/>
  <c r="H78" i="5"/>
  <c r="H80" i="5" s="1"/>
  <c r="P15" i="6"/>
  <c r="D15" i="6" s="1"/>
  <c r="D51" i="5"/>
  <c r="K78" i="5"/>
  <c r="K80" i="5" s="1"/>
  <c r="K110" i="5"/>
  <c r="K41" i="6" s="1"/>
  <c r="K53" i="5"/>
  <c r="K58" i="5" s="1"/>
  <c r="K32" i="6"/>
  <c r="D79" i="5"/>
  <c r="E553" i="5" s="1"/>
  <c r="E110" i="5"/>
  <c r="E78" i="5"/>
  <c r="G110" i="5"/>
  <c r="G41" i="6" s="1"/>
  <c r="G78" i="5"/>
  <c r="G80" i="5" s="1"/>
  <c r="K31" i="6"/>
  <c r="K27" i="6"/>
  <c r="D21" i="5" l="1"/>
  <c r="D78" i="5"/>
  <c r="E80" i="5"/>
  <c r="D110" i="5"/>
  <c r="E41" i="6"/>
  <c r="D41" i="6" s="1"/>
  <c r="C24" i="12"/>
  <c r="L23" i="6"/>
  <c r="K55" i="5"/>
  <c r="L18" i="6"/>
  <c r="L16" i="6"/>
  <c r="L24" i="6" s="1"/>
  <c r="K34" i="6"/>
  <c r="L31" i="6" l="1"/>
  <c r="L32" i="6"/>
  <c r="L53" i="5"/>
  <c r="L30" i="6"/>
  <c r="L34" i="6" s="1"/>
  <c r="K56" i="5"/>
  <c r="L17" i="6"/>
  <c r="D80" i="5"/>
  <c r="L25" i="6" l="1"/>
  <c r="L27" i="6" s="1"/>
  <c r="L54" i="5"/>
  <c r="L20" i="6"/>
  <c r="M14" i="6" s="1"/>
  <c r="L56" i="5"/>
  <c r="M30" i="6"/>
  <c r="L58" i="5"/>
  <c r="M18" i="6" l="1"/>
  <c r="M17" i="6" s="1"/>
  <c r="M16" i="6"/>
  <c r="M24" i="6" s="1"/>
  <c r="L55" i="5"/>
  <c r="D24" i="12"/>
  <c r="M23" i="6"/>
  <c r="M54" i="5" l="1"/>
  <c r="M25" i="6"/>
  <c r="M31" i="6"/>
  <c r="M27" i="6"/>
  <c r="M20" i="6"/>
  <c r="N14" i="6" s="1"/>
  <c r="M53" i="5"/>
  <c r="M58" i="5" s="1"/>
  <c r="M32" i="6"/>
  <c r="N18" i="6" l="1"/>
  <c r="N16" i="6"/>
  <c r="N24" i="6" s="1"/>
  <c r="N17" i="6"/>
  <c r="M55" i="5"/>
  <c r="N23" i="6"/>
  <c r="E24" i="12"/>
  <c r="M34" i="6"/>
  <c r="N30" i="6" l="1"/>
  <c r="M56" i="5"/>
  <c r="N25" i="6"/>
  <c r="N54" i="5"/>
  <c r="N31" i="6"/>
  <c r="N27" i="6"/>
  <c r="N20" i="6"/>
  <c r="O14" i="6" s="1"/>
  <c r="N53" i="5"/>
  <c r="N58" i="5" s="1"/>
  <c r="N32" i="6"/>
  <c r="O16" i="6" l="1"/>
  <c r="O24" i="6" s="1"/>
  <c r="O18" i="6"/>
  <c r="F24" i="12"/>
  <c r="N55" i="5"/>
  <c r="O23" i="6"/>
  <c r="N34" i="6"/>
  <c r="O31" i="6" l="1"/>
  <c r="O30" i="6"/>
  <c r="N56" i="5"/>
  <c r="O53" i="5"/>
  <c r="O32" i="6"/>
  <c r="O17" i="6"/>
  <c r="O25" i="6" l="1"/>
  <c r="O27" i="6" s="1"/>
  <c r="O54" i="5"/>
  <c r="O58" i="5"/>
  <c r="O34" i="6"/>
  <c r="O20" i="6"/>
  <c r="P14" i="6" s="1"/>
  <c r="P16" i="6" l="1"/>
  <c r="O56" i="5"/>
  <c r="P30" i="6"/>
  <c r="P23" i="6"/>
  <c r="O55" i="5"/>
  <c r="G24" i="12"/>
  <c r="P24" i="6" l="1"/>
  <c r="D24" i="6" s="1"/>
  <c r="D16" i="6"/>
  <c r="D554" i="5" s="1"/>
  <c r="D555" i="5" s="1"/>
  <c r="D585" i="5" s="1"/>
  <c r="P31" i="6" l="1"/>
  <c r="D31" i="6" l="1"/>
  <c r="P18" i="6"/>
  <c r="P53" i="5" l="1"/>
  <c r="P32" i="6"/>
  <c r="D18" i="6"/>
  <c r="P17" i="6"/>
  <c r="M34" i="12" l="1"/>
  <c r="D587" i="5"/>
  <c r="D53" i="5"/>
  <c r="P54" i="5"/>
  <c r="P58" i="5" s="1"/>
  <c r="D58" i="5" s="1"/>
  <c r="P25" i="6"/>
  <c r="D17" i="6"/>
  <c r="P20" i="6"/>
  <c r="D20" i="6" s="1"/>
  <c r="E40" i="6" s="1"/>
  <c r="D32" i="6"/>
  <c r="P34" i="6"/>
  <c r="D34" i="6" l="1"/>
  <c r="E56" i="6" s="1"/>
  <c r="P56" i="5"/>
  <c r="D588" i="5"/>
  <c r="D54" i="5"/>
  <c r="L34" i="12"/>
  <c r="D25" i="6"/>
  <c r="P27" i="6"/>
  <c r="E42" i="6"/>
  <c r="E44" i="4"/>
  <c r="E45" i="4" s="1"/>
  <c r="P55" i="5" l="1"/>
  <c r="H24" i="12"/>
  <c r="D27" i="6"/>
  <c r="D591" i="5"/>
  <c r="E49" i="4"/>
  <c r="E50" i="6"/>
  <c r="E49" i="6" l="1"/>
  <c r="D590" i="5"/>
  <c r="E51" i="4"/>
  <c r="E53" i="4" l="1"/>
  <c r="E55" i="4" s="1"/>
  <c r="E57" i="6"/>
  <c r="E44" i="6"/>
  <c r="E112" i="5" l="1"/>
  <c r="E58" i="6"/>
  <c r="E43" i="6"/>
  <c r="E60" i="6"/>
  <c r="E57" i="4"/>
  <c r="E113" i="5" l="1"/>
  <c r="E51" i="6"/>
  <c r="E46" i="6"/>
  <c r="F40" i="6" s="1"/>
  <c r="E117" i="5"/>
  <c r="F56" i="6"/>
  <c r="E115" i="5"/>
  <c r="F42" i="6" l="1"/>
  <c r="E53" i="6"/>
  <c r="F49" i="6" l="1"/>
  <c r="E114" i="5"/>
  <c r="C11" i="12"/>
  <c r="F50" i="6"/>
  <c r="F57" i="6" l="1"/>
  <c r="F44" i="6"/>
  <c r="F58" i="6" l="1"/>
  <c r="F60" i="6" s="1"/>
  <c r="F112" i="5"/>
  <c r="F43" i="6"/>
  <c r="G56" i="6" l="1"/>
  <c r="F115" i="5"/>
  <c r="F113" i="5"/>
  <c r="F51" i="6"/>
  <c r="F46" i="6"/>
  <c r="G40" i="6" s="1"/>
  <c r="F117" i="5"/>
  <c r="G44" i="6" l="1"/>
  <c r="G42" i="6"/>
  <c r="F53" i="6"/>
  <c r="D11" i="12" l="1"/>
  <c r="G49" i="6"/>
  <c r="F114" i="5"/>
  <c r="G50" i="6"/>
  <c r="G112" i="5"/>
  <c r="G58" i="6"/>
  <c r="G43" i="6"/>
  <c r="G117" i="5" l="1"/>
  <c r="G113" i="5"/>
  <c r="G51" i="6"/>
  <c r="G57" i="6"/>
  <c r="G53" i="6"/>
  <c r="G46" i="6"/>
  <c r="H40" i="6" s="1"/>
  <c r="H49" i="6" l="1"/>
  <c r="E11" i="12"/>
  <c r="G114" i="5"/>
  <c r="G60" i="6"/>
  <c r="H43" i="6"/>
  <c r="H44" i="6"/>
  <c r="H42" i="6"/>
  <c r="H50" i="6" l="1"/>
  <c r="H56" i="6"/>
  <c r="G115" i="5"/>
  <c r="H46" i="6"/>
  <c r="I40" i="6" s="1"/>
  <c r="H113" i="5"/>
  <c r="H51" i="6"/>
  <c r="H112" i="5"/>
  <c r="H58" i="6"/>
  <c r="H57" i="6"/>
  <c r="I44" i="6" l="1"/>
  <c r="I42" i="6"/>
  <c r="H60" i="6"/>
  <c r="H53" i="6"/>
  <c r="H117" i="5"/>
  <c r="I112" i="5" l="1"/>
  <c r="I58" i="6"/>
  <c r="F11" i="12"/>
  <c r="I49" i="6"/>
  <c r="H114" i="5"/>
  <c r="I56" i="6"/>
  <c r="H115" i="5"/>
  <c r="I43" i="6"/>
  <c r="I50" i="6"/>
  <c r="I46" i="6"/>
  <c r="J40" i="6" s="1"/>
  <c r="I57" i="6" l="1"/>
  <c r="I60" i="6" s="1"/>
  <c r="I113" i="5"/>
  <c r="I51" i="6"/>
  <c r="I53" i="6" s="1"/>
  <c r="J42" i="6"/>
  <c r="J50" i="6" s="1"/>
  <c r="J44" i="6"/>
  <c r="I117" i="5"/>
  <c r="G11" i="12" l="1"/>
  <c r="J49" i="6"/>
  <c r="I114" i="5"/>
  <c r="J56" i="6"/>
  <c r="I115" i="5"/>
  <c r="J58" i="6"/>
  <c r="J112" i="5"/>
  <c r="J43" i="6"/>
  <c r="J46" i="6"/>
  <c r="K40" i="6" s="1"/>
  <c r="J117" i="5" l="1"/>
  <c r="K42" i="6"/>
  <c r="K50" i="6" s="1"/>
  <c r="J57" i="6"/>
  <c r="J60" i="6" s="1"/>
  <c r="J53" i="6"/>
  <c r="J113" i="5"/>
  <c r="J51" i="6"/>
  <c r="J115" i="5" l="1"/>
  <c r="K56" i="6"/>
  <c r="J114" i="5"/>
  <c r="K49" i="6"/>
  <c r="H11" i="12"/>
  <c r="K57" i="6" l="1"/>
  <c r="K44" i="6"/>
  <c r="K112" i="5" l="1"/>
  <c r="K58" i="6"/>
  <c r="K60" i="6" s="1"/>
  <c r="K43" i="6"/>
  <c r="K113" i="5" l="1"/>
  <c r="K51" i="6"/>
  <c r="K53" i="6" s="1"/>
  <c r="K46" i="6"/>
  <c r="L40" i="6" s="1"/>
  <c r="L56" i="6"/>
  <c r="K115" i="5"/>
  <c r="K117" i="5"/>
  <c r="L42" i="6" l="1"/>
  <c r="L50" i="6" s="1"/>
  <c r="K114" i="5"/>
  <c r="L49" i="6"/>
  <c r="C25" i="12"/>
  <c r="L57" i="6" l="1"/>
  <c r="L44" i="6"/>
  <c r="L58" i="6" l="1"/>
  <c r="L112" i="5"/>
  <c r="L43" i="6"/>
  <c r="L60" i="6"/>
  <c r="M56" i="6" l="1"/>
  <c r="L115" i="5"/>
  <c r="L113" i="5"/>
  <c r="L51" i="6"/>
  <c r="L53" i="6" s="1"/>
  <c r="L46" i="6"/>
  <c r="M40" i="6" s="1"/>
  <c r="L117" i="5"/>
  <c r="D25" i="12" l="1"/>
  <c r="L114" i="5"/>
  <c r="M49" i="6"/>
  <c r="M42" i="6"/>
  <c r="M50" i="6" s="1"/>
  <c r="M44" i="6"/>
  <c r="M43" i="6" s="1"/>
  <c r="M51" i="6" l="1"/>
  <c r="M113" i="5"/>
  <c r="M57" i="6"/>
  <c r="M60" i="6" s="1"/>
  <c r="M53" i="6"/>
  <c r="M112" i="5"/>
  <c r="M117" i="5" s="1"/>
  <c r="M58" i="6"/>
  <c r="M46" i="6"/>
  <c r="N40" i="6" s="1"/>
  <c r="E25" i="12" l="1"/>
  <c r="M114" i="5"/>
  <c r="N49" i="6"/>
  <c r="M115" i="5"/>
  <c r="N56" i="6"/>
  <c r="N44" i="6"/>
  <c r="N43" i="6"/>
  <c r="N42" i="6"/>
  <c r="N50" i="6" s="1"/>
  <c r="N112" i="5" l="1"/>
  <c r="N58" i="6"/>
  <c r="N57" i="6"/>
  <c r="N60" i="6" s="1"/>
  <c r="N51" i="6"/>
  <c r="N53" i="6" s="1"/>
  <c r="N113" i="5"/>
  <c r="N46" i="6"/>
  <c r="O40" i="6" s="1"/>
  <c r="O49" i="6" l="1"/>
  <c r="F25" i="12"/>
  <c r="N114" i="5"/>
  <c r="O56" i="6"/>
  <c r="N115" i="5"/>
  <c r="O44" i="6"/>
  <c r="O42" i="6"/>
  <c r="O50" i="6" s="1"/>
  <c r="N117" i="5"/>
  <c r="O58" i="6" l="1"/>
  <c r="O112" i="5"/>
  <c r="O43" i="6"/>
  <c r="O46" i="6" s="1"/>
  <c r="P40" i="6" s="1"/>
  <c r="O57" i="6"/>
  <c r="O60" i="6" s="1"/>
  <c r="P42" i="6" l="1"/>
  <c r="O115" i="5"/>
  <c r="P56" i="6"/>
  <c r="O113" i="5"/>
  <c r="O117" i="5" s="1"/>
  <c r="O51" i="6"/>
  <c r="O53" i="6" s="1"/>
  <c r="O114" i="5" l="1"/>
  <c r="G25" i="12"/>
  <c r="P49" i="6"/>
  <c r="P50" i="6"/>
  <c r="D50" i="6" s="1"/>
  <c r="D42" i="6"/>
  <c r="E554" i="5" s="1"/>
  <c r="E555" i="5" s="1"/>
  <c r="E585" i="5" s="1"/>
  <c r="P57" i="6" l="1"/>
  <c r="P44" i="6"/>
  <c r="P58" i="6" l="1"/>
  <c r="D58" i="6" s="1"/>
  <c r="P112" i="5"/>
  <c r="D44" i="6"/>
  <c r="P43" i="6"/>
  <c r="D57" i="6"/>
  <c r="P60" i="6"/>
  <c r="P113" i="5" l="1"/>
  <c r="P51" i="6"/>
  <c r="D43" i="6"/>
  <c r="P46" i="6"/>
  <c r="D46" i="6" s="1"/>
  <c r="E73" i="6" s="1"/>
  <c r="E587" i="5"/>
  <c r="M35" i="12"/>
  <c r="D112" i="5"/>
  <c r="D60" i="6"/>
  <c r="E89" i="6" s="1"/>
  <c r="P115" i="5"/>
  <c r="P117" i="5"/>
  <c r="D117" i="5" s="1"/>
  <c r="E75" i="6" l="1"/>
  <c r="E588" i="5"/>
  <c r="D113" i="5"/>
  <c r="L35" i="12"/>
  <c r="D51" i="6"/>
  <c r="P53" i="6"/>
  <c r="F44" i="4"/>
  <c r="F45" i="4" s="1"/>
  <c r="F49" i="4" l="1"/>
  <c r="E83" i="6"/>
  <c r="P114" i="5"/>
  <c r="H25" i="12"/>
  <c r="D53" i="6"/>
  <c r="E591" i="5"/>
  <c r="E82" i="6" l="1"/>
  <c r="E590" i="5"/>
  <c r="F51" i="4"/>
  <c r="F53" i="4" l="1"/>
  <c r="F55" i="4" s="1"/>
  <c r="E90" i="6"/>
  <c r="E77" i="6"/>
  <c r="E165" i="5" l="1"/>
  <c r="E91" i="6"/>
  <c r="E76" i="6"/>
  <c r="E93" i="6"/>
  <c r="F57" i="4"/>
  <c r="E168" i="5" l="1"/>
  <c r="F89" i="6"/>
  <c r="E166" i="5"/>
  <c r="E170" i="5" s="1"/>
  <c r="E84" i="6"/>
  <c r="E79" i="6"/>
  <c r="F73" i="6" s="1"/>
  <c r="F75" i="6" l="1"/>
  <c r="E86" i="6"/>
  <c r="F83" i="6" l="1"/>
  <c r="E167" i="5"/>
  <c r="C12" i="12"/>
  <c r="F82" i="6"/>
  <c r="F90" i="6" l="1"/>
  <c r="F77" i="6"/>
  <c r="F165" i="5" l="1"/>
  <c r="F91" i="6"/>
  <c r="F76" i="6"/>
  <c r="F84" i="6" l="1"/>
  <c r="F166" i="5"/>
  <c r="F79" i="6"/>
  <c r="G73" i="6" s="1"/>
  <c r="F170" i="5"/>
  <c r="F93" i="6"/>
  <c r="G89" i="6" l="1"/>
  <c r="F168" i="5"/>
  <c r="G75" i="6"/>
  <c r="F86" i="6"/>
  <c r="G83" i="6" l="1"/>
  <c r="F167" i="5"/>
  <c r="G82" i="6"/>
  <c r="D12" i="12"/>
  <c r="G90" i="6" l="1"/>
  <c r="G77" i="6"/>
  <c r="G165" i="5" l="1"/>
  <c r="G91" i="6"/>
  <c r="G76" i="6"/>
  <c r="G93" i="6"/>
  <c r="H89" i="6" l="1"/>
  <c r="G168" i="5"/>
  <c r="G84" i="6"/>
  <c r="G166" i="5"/>
  <c r="G79" i="6"/>
  <c r="H73" i="6" s="1"/>
  <c r="G170" i="5"/>
  <c r="H75" i="6" l="1"/>
  <c r="G86" i="6"/>
  <c r="H82" i="6" l="1"/>
  <c r="E12" i="12"/>
  <c r="G167" i="5"/>
  <c r="H83" i="6"/>
  <c r="H90" i="6" l="1"/>
  <c r="H77" i="6"/>
  <c r="H91" i="6" l="1"/>
  <c r="H165" i="5"/>
  <c r="H76" i="6"/>
  <c r="H93" i="6"/>
  <c r="H168" i="5" l="1"/>
  <c r="I89" i="6"/>
  <c r="H166" i="5"/>
  <c r="H84" i="6"/>
  <c r="H79" i="6"/>
  <c r="I73" i="6" s="1"/>
  <c r="H170" i="5"/>
  <c r="I75" i="6" l="1"/>
  <c r="H86" i="6"/>
  <c r="I83" i="6" l="1"/>
  <c r="I82" i="6"/>
  <c r="F12" i="12"/>
  <c r="H167" i="5"/>
  <c r="I90" i="6" l="1"/>
  <c r="I77" i="6"/>
  <c r="I93" i="6" l="1"/>
  <c r="I91" i="6"/>
  <c r="I165" i="5"/>
  <c r="I76" i="6"/>
  <c r="I166" i="5" l="1"/>
  <c r="I170" i="5" s="1"/>
  <c r="I84" i="6"/>
  <c r="I79" i="6"/>
  <c r="J73" i="6" s="1"/>
  <c r="J89" i="6"/>
  <c r="I168" i="5"/>
  <c r="J75" i="6" l="1"/>
  <c r="J83" i="6" s="1"/>
  <c r="I86" i="6"/>
  <c r="G12" i="12" l="1"/>
  <c r="J82" i="6"/>
  <c r="I167" i="5"/>
  <c r="J90" i="6" l="1"/>
  <c r="J77" i="6"/>
  <c r="J165" i="5" l="1"/>
  <c r="J91" i="6"/>
  <c r="J76" i="6"/>
  <c r="J93" i="6"/>
  <c r="J84" i="6" l="1"/>
  <c r="J86" i="6" s="1"/>
  <c r="J166" i="5"/>
  <c r="J79" i="6"/>
  <c r="K73" i="6" s="1"/>
  <c r="K89" i="6"/>
  <c r="J168" i="5"/>
  <c r="J170" i="5"/>
  <c r="K75" i="6" l="1"/>
  <c r="K83" i="6" s="1"/>
  <c r="H12" i="12"/>
  <c r="J167" i="5"/>
  <c r="K82" i="6"/>
  <c r="K90" i="6" l="1"/>
  <c r="K77" i="6"/>
  <c r="K165" i="5" l="1"/>
  <c r="K91" i="6"/>
  <c r="K76" i="6"/>
  <c r="K93" i="6"/>
  <c r="K84" i="6" l="1"/>
  <c r="K86" i="6" s="1"/>
  <c r="K166" i="5"/>
  <c r="K79" i="6"/>
  <c r="L73" i="6" s="1"/>
  <c r="K168" i="5"/>
  <c r="L89" i="6"/>
  <c r="K170" i="5"/>
  <c r="L75" i="6" l="1"/>
  <c r="L83" i="6" s="1"/>
  <c r="L82" i="6"/>
  <c r="L77" i="6" s="1"/>
  <c r="K167" i="5"/>
  <c r="C26" i="12"/>
  <c r="L91" i="6" l="1"/>
  <c r="L165" i="5"/>
  <c r="L76" i="6"/>
  <c r="L90" i="6"/>
  <c r="L93" i="6" s="1"/>
  <c r="L168" i="5" l="1"/>
  <c r="M89" i="6"/>
  <c r="L84" i="6"/>
  <c r="L86" i="6" s="1"/>
  <c r="L166" i="5"/>
  <c r="L79" i="6"/>
  <c r="M73" i="6" s="1"/>
  <c r="L170" i="5"/>
  <c r="M75" i="6" l="1"/>
  <c r="M83" i="6" s="1"/>
  <c r="D26" i="12"/>
  <c r="L167" i="5"/>
  <c r="M82" i="6"/>
  <c r="M90" i="6" l="1"/>
  <c r="M77" i="6"/>
  <c r="M165" i="5" l="1"/>
  <c r="M91" i="6"/>
  <c r="M76" i="6"/>
  <c r="M93" i="6"/>
  <c r="N89" i="6" l="1"/>
  <c r="M168" i="5"/>
  <c r="M166" i="5"/>
  <c r="M84" i="6"/>
  <c r="M86" i="6" s="1"/>
  <c r="M79" i="6"/>
  <c r="N73" i="6" s="1"/>
  <c r="M170" i="5"/>
  <c r="N75" i="6" l="1"/>
  <c r="N83" i="6" s="1"/>
  <c r="N82" i="6"/>
  <c r="E26" i="12"/>
  <c r="M167" i="5"/>
  <c r="N90" i="6" l="1"/>
  <c r="N77" i="6"/>
  <c r="N165" i="5" l="1"/>
  <c r="N91" i="6"/>
  <c r="N93" i="6" s="1"/>
  <c r="N76" i="6"/>
  <c r="O89" i="6" l="1"/>
  <c r="N168" i="5"/>
  <c r="N166" i="5"/>
  <c r="N170" i="5" s="1"/>
  <c r="N84" i="6"/>
  <c r="N86" i="6" s="1"/>
  <c r="N79" i="6"/>
  <c r="O73" i="6" s="1"/>
  <c r="O75" i="6" l="1"/>
  <c r="O83" i="6" s="1"/>
  <c r="N167" i="5"/>
  <c r="O82" i="6"/>
  <c r="F26" i="12"/>
  <c r="O90" i="6" l="1"/>
  <c r="O77" i="6"/>
  <c r="O91" i="6" l="1"/>
  <c r="O165" i="5"/>
  <c r="O76" i="6"/>
  <c r="O93" i="6"/>
  <c r="P89" i="6" l="1"/>
  <c r="O168" i="5"/>
  <c r="O166" i="5"/>
  <c r="O84" i="6"/>
  <c r="O86" i="6" s="1"/>
  <c r="O79" i="6"/>
  <c r="P73" i="6" s="1"/>
  <c r="O170" i="5"/>
  <c r="P75" i="6" l="1"/>
  <c r="P82" i="6"/>
  <c r="P77" i="6" s="1"/>
  <c r="G26" i="12"/>
  <c r="O167" i="5"/>
  <c r="P165" i="5" l="1"/>
  <c r="P91" i="6"/>
  <c r="D91" i="6" s="1"/>
  <c r="D77" i="6"/>
  <c r="P76" i="6"/>
  <c r="P83" i="6"/>
  <c r="D83" i="6" s="1"/>
  <c r="D75" i="6"/>
  <c r="F554" i="5" s="1"/>
  <c r="F555" i="5" s="1"/>
  <c r="F585" i="5" s="1"/>
  <c r="P90" i="6" l="1"/>
  <c r="P84" i="6"/>
  <c r="D84" i="6" s="1"/>
  <c r="P166" i="5"/>
  <c r="P170" i="5" s="1"/>
  <c r="D170" i="5" s="1"/>
  <c r="D76" i="6"/>
  <c r="P79" i="6"/>
  <c r="D79" i="6" s="1"/>
  <c r="E99" i="6" s="1"/>
  <c r="D165" i="5"/>
  <c r="F587" i="5"/>
  <c r="M36" i="12"/>
  <c r="E101" i="6" l="1"/>
  <c r="G44" i="4"/>
  <c r="G45" i="4" s="1"/>
  <c r="L36" i="12"/>
  <c r="D166" i="5"/>
  <c r="F588" i="5"/>
  <c r="P86" i="6"/>
  <c r="D90" i="6"/>
  <c r="P93" i="6"/>
  <c r="G49" i="4" l="1"/>
  <c r="D86" i="6"/>
  <c r="H26" i="12"/>
  <c r="P167" i="5"/>
  <c r="F591" i="5"/>
  <c r="E109" i="6"/>
  <c r="D93" i="6"/>
  <c r="E115" i="6" s="1"/>
  <c r="P168" i="5"/>
  <c r="E108" i="6" l="1"/>
  <c r="F590" i="5"/>
  <c r="G51" i="4"/>
  <c r="G53" i="4" l="1"/>
  <c r="G55" i="4" s="1"/>
  <c r="E116" i="6"/>
  <c r="E103" i="6"/>
  <c r="E117" i="6" l="1"/>
  <c r="E217" i="5"/>
  <c r="E102" i="6"/>
  <c r="E119" i="6"/>
  <c r="G57" i="4"/>
  <c r="E220" i="5" l="1"/>
  <c r="F115" i="6"/>
  <c r="E110" i="6"/>
  <c r="E218" i="5"/>
  <c r="E222" i="5" s="1"/>
  <c r="E105" i="6"/>
  <c r="F99" i="6" s="1"/>
  <c r="E112" i="6" l="1"/>
  <c r="F101" i="6"/>
  <c r="F109" i="6" l="1"/>
  <c r="F108" i="6"/>
  <c r="E219" i="5"/>
  <c r="C13" i="12"/>
  <c r="F116" i="6" l="1"/>
  <c r="F103" i="6"/>
  <c r="F217" i="5" l="1"/>
  <c r="F117" i="6"/>
  <c r="F102" i="6"/>
  <c r="F218" i="5" l="1"/>
  <c r="F110" i="6"/>
  <c r="F105" i="6"/>
  <c r="G99" i="6" s="1"/>
  <c r="F222" i="5"/>
  <c r="F119" i="6"/>
  <c r="G101" i="6" l="1"/>
  <c r="F112" i="6"/>
  <c r="F220" i="5"/>
  <c r="G115" i="6"/>
  <c r="G108" i="6" l="1"/>
  <c r="D13" i="12"/>
  <c r="F219" i="5"/>
  <c r="G109" i="6"/>
  <c r="G116" i="6" l="1"/>
  <c r="G103" i="6"/>
  <c r="G117" i="6" l="1"/>
  <c r="G217" i="5"/>
  <c r="G102" i="6"/>
  <c r="G119" i="6"/>
  <c r="G110" i="6" l="1"/>
  <c r="G218" i="5"/>
  <c r="G105" i="6"/>
  <c r="H99" i="6" s="1"/>
  <c r="G222" i="5"/>
  <c r="H115" i="6"/>
  <c r="G220" i="5"/>
  <c r="H101" i="6" l="1"/>
  <c r="G112" i="6"/>
  <c r="H108" i="6" l="1"/>
  <c r="G219" i="5"/>
  <c r="E13" i="12"/>
  <c r="H109" i="6"/>
  <c r="H116" i="6" l="1"/>
  <c r="H103" i="6"/>
  <c r="H117" i="6" l="1"/>
  <c r="H217" i="5"/>
  <c r="H102" i="6"/>
  <c r="H119" i="6"/>
  <c r="I115" i="6" l="1"/>
  <c r="H220" i="5"/>
  <c r="H110" i="6"/>
  <c r="H218" i="5"/>
  <c r="H222" i="5" s="1"/>
  <c r="H105" i="6"/>
  <c r="I99" i="6" s="1"/>
  <c r="I101" i="6" l="1"/>
  <c r="H112" i="6"/>
  <c r="F13" i="12" l="1"/>
  <c r="H219" i="5"/>
  <c r="I108" i="6"/>
  <c r="I109" i="6"/>
  <c r="I116" i="6" l="1"/>
  <c r="I103" i="6"/>
  <c r="I217" i="5" l="1"/>
  <c r="I117" i="6"/>
  <c r="I102" i="6"/>
  <c r="I119" i="6"/>
  <c r="I220" i="5" l="1"/>
  <c r="J115" i="6"/>
  <c r="I110" i="6"/>
  <c r="I218" i="5"/>
  <c r="I105" i="6"/>
  <c r="J99" i="6" s="1"/>
  <c r="I222" i="5"/>
  <c r="J101" i="6" l="1"/>
  <c r="J109" i="6" s="1"/>
  <c r="I112" i="6"/>
  <c r="G13" i="12" l="1"/>
  <c r="I219" i="5"/>
  <c r="J108" i="6"/>
  <c r="J116" i="6" l="1"/>
  <c r="J103" i="6"/>
  <c r="J217" i="5" l="1"/>
  <c r="J117" i="6"/>
  <c r="J102" i="6"/>
  <c r="J119" i="6"/>
  <c r="J218" i="5" l="1"/>
  <c r="J110" i="6"/>
  <c r="J112" i="6" s="1"/>
  <c r="J105" i="6"/>
  <c r="K99" i="6" s="1"/>
  <c r="J220" i="5"/>
  <c r="K115" i="6"/>
  <c r="J222" i="5"/>
  <c r="H13" i="12" l="1"/>
  <c r="J219" i="5"/>
  <c r="K108" i="6"/>
  <c r="K103" i="6"/>
  <c r="K101" i="6"/>
  <c r="K109" i="6" s="1"/>
  <c r="K102" i="6"/>
  <c r="K218" i="5" l="1"/>
  <c r="K110" i="6"/>
  <c r="K105" i="6"/>
  <c r="L99" i="6" s="1"/>
  <c r="K217" i="5"/>
  <c r="K222" i="5" s="1"/>
  <c r="K117" i="6"/>
  <c r="K116" i="6"/>
  <c r="K119" i="6" s="1"/>
  <c r="K112" i="6"/>
  <c r="L108" i="6" l="1"/>
  <c r="K219" i="5"/>
  <c r="C27" i="12"/>
  <c r="K220" i="5"/>
  <c r="L115" i="6"/>
  <c r="L101" i="6"/>
  <c r="L109" i="6" s="1"/>
  <c r="L102" i="6"/>
  <c r="L105" i="6" s="1"/>
  <c r="M99" i="6" s="1"/>
  <c r="L103" i="6"/>
  <c r="M101" i="6" l="1"/>
  <c r="M109" i="6" s="1"/>
  <c r="L119" i="6"/>
  <c r="L218" i="5"/>
  <c r="L110" i="6"/>
  <c r="L112" i="6" s="1"/>
  <c r="L217" i="5"/>
  <c r="L117" i="6"/>
  <c r="L116" i="6"/>
  <c r="M108" i="6" l="1"/>
  <c r="D27" i="12"/>
  <c r="L219" i="5"/>
  <c r="L222" i="5"/>
  <c r="L220" i="5"/>
  <c r="M115" i="6"/>
  <c r="M116" i="6" l="1"/>
  <c r="M103" i="6"/>
  <c r="M217" i="5" l="1"/>
  <c r="M117" i="6"/>
  <c r="M119" i="6" s="1"/>
  <c r="M102" i="6"/>
  <c r="M220" i="5" l="1"/>
  <c r="N115" i="6"/>
  <c r="M218" i="5"/>
  <c r="M110" i="6"/>
  <c r="M112" i="6" s="1"/>
  <c r="M105" i="6"/>
  <c r="N99" i="6" s="1"/>
  <c r="M222" i="5"/>
  <c r="N101" i="6" l="1"/>
  <c r="N109" i="6" s="1"/>
  <c r="E27" i="12"/>
  <c r="N108" i="6"/>
  <c r="M219" i="5"/>
  <c r="N116" i="6" l="1"/>
  <c r="N103" i="6"/>
  <c r="N217" i="5" l="1"/>
  <c r="N117" i="6"/>
  <c r="N102" i="6"/>
  <c r="N119" i="6"/>
  <c r="N218" i="5" l="1"/>
  <c r="N110" i="6"/>
  <c r="N112" i="6" s="1"/>
  <c r="N105" i="6"/>
  <c r="O99" i="6" s="1"/>
  <c r="O115" i="6"/>
  <c r="N220" i="5"/>
  <c r="N222" i="5"/>
  <c r="O101" i="6" l="1"/>
  <c r="O109" i="6" s="1"/>
  <c r="O108" i="6"/>
  <c r="O103" i="6" s="1"/>
  <c r="F27" i="12"/>
  <c r="N219" i="5"/>
  <c r="O117" i="6" l="1"/>
  <c r="O217" i="5"/>
  <c r="O102" i="6"/>
  <c r="O105" i="6" s="1"/>
  <c r="P99" i="6" s="1"/>
  <c r="O116" i="6"/>
  <c r="O119" i="6" s="1"/>
  <c r="P101" i="6" l="1"/>
  <c r="P115" i="6"/>
  <c r="O220" i="5"/>
  <c r="O222" i="5"/>
  <c r="O110" i="6"/>
  <c r="O112" i="6" s="1"/>
  <c r="O218" i="5"/>
  <c r="P108" i="6" l="1"/>
  <c r="G27" i="12"/>
  <c r="O219" i="5"/>
  <c r="P109" i="6"/>
  <c r="D109" i="6" s="1"/>
  <c r="D101" i="6"/>
  <c r="G554" i="5" s="1"/>
  <c r="G555" i="5" s="1"/>
  <c r="G585" i="5" s="1"/>
  <c r="P116" i="6" l="1"/>
  <c r="P103" i="6"/>
  <c r="P217" i="5" l="1"/>
  <c r="P117" i="6"/>
  <c r="D117" i="6" s="1"/>
  <c r="D103" i="6"/>
  <c r="P102" i="6"/>
  <c r="D116" i="6"/>
  <c r="P119" i="6"/>
  <c r="D119" i="6" l="1"/>
  <c r="E148" i="6" s="1"/>
  <c r="P220" i="5"/>
  <c r="P110" i="6"/>
  <c r="P218" i="5"/>
  <c r="P222" i="5" s="1"/>
  <c r="D222" i="5" s="1"/>
  <c r="D102" i="6"/>
  <c r="P105" i="6"/>
  <c r="D105" i="6" s="1"/>
  <c r="E132" i="6" s="1"/>
  <c r="D217" i="5"/>
  <c r="G587" i="5"/>
  <c r="M37" i="12"/>
  <c r="G588" i="5" l="1"/>
  <c r="L37" i="12"/>
  <c r="D218" i="5"/>
  <c r="E134" i="6"/>
  <c r="H44" i="4"/>
  <c r="H45" i="4" s="1"/>
  <c r="D110" i="6"/>
  <c r="P112" i="6"/>
  <c r="E142" i="6" l="1"/>
  <c r="P219" i="5"/>
  <c r="D112" i="6"/>
  <c r="H27" i="12"/>
  <c r="G591" i="5"/>
  <c r="H49" i="4"/>
  <c r="H51" i="4" l="1"/>
  <c r="G590" i="5"/>
  <c r="E141" i="6"/>
  <c r="E149" i="6" l="1"/>
  <c r="E136" i="6"/>
  <c r="H53" i="4"/>
  <c r="H55" i="4" s="1"/>
  <c r="E269" i="5" l="1"/>
  <c r="E150" i="6"/>
  <c r="E135" i="6"/>
  <c r="H57" i="4"/>
  <c r="E152" i="6"/>
  <c r="F148" i="6" l="1"/>
  <c r="E272" i="5"/>
  <c r="E270" i="5"/>
  <c r="E143" i="6"/>
  <c r="E138" i="6"/>
  <c r="F132" i="6" s="1"/>
  <c r="E274" i="5"/>
  <c r="F134" i="6" l="1"/>
  <c r="E145" i="6"/>
  <c r="C14" i="12" l="1"/>
  <c r="F141" i="6"/>
  <c r="E271" i="5"/>
  <c r="F142" i="6"/>
  <c r="F149" i="6" l="1"/>
  <c r="F136" i="6"/>
  <c r="F269" i="5" l="1"/>
  <c r="F150" i="6"/>
  <c r="F135" i="6"/>
  <c r="F274" i="5" l="1"/>
  <c r="F270" i="5"/>
  <c r="F143" i="6"/>
  <c r="F138" i="6"/>
  <c r="G132" i="6" s="1"/>
  <c r="F152" i="6"/>
  <c r="G148" i="6" l="1"/>
  <c r="F272" i="5"/>
  <c r="G134" i="6"/>
  <c r="F145" i="6"/>
  <c r="G142" i="6" l="1"/>
  <c r="G141" i="6"/>
  <c r="F271" i="5"/>
  <c r="D14" i="12"/>
  <c r="G149" i="6" l="1"/>
  <c r="G136" i="6"/>
  <c r="G150" i="6" l="1"/>
  <c r="G269" i="5"/>
  <c r="G135" i="6"/>
  <c r="G152" i="6"/>
  <c r="G272" i="5" l="1"/>
  <c r="H148" i="6"/>
  <c r="G270" i="5"/>
  <c r="G274" i="5" s="1"/>
  <c r="G143" i="6"/>
  <c r="G138" i="6"/>
  <c r="H132" i="6" s="1"/>
  <c r="G145" i="6" l="1"/>
  <c r="H134" i="6"/>
  <c r="H141" i="6" l="1"/>
  <c r="E14" i="12"/>
  <c r="G271" i="5"/>
  <c r="H142" i="6"/>
  <c r="H149" i="6" l="1"/>
  <c r="H136" i="6"/>
  <c r="H150" i="6" l="1"/>
  <c r="H152" i="6" s="1"/>
  <c r="H269" i="5"/>
  <c r="H135" i="6"/>
  <c r="I148" i="6" l="1"/>
  <c r="H272" i="5"/>
  <c r="H143" i="6"/>
  <c r="H270" i="5"/>
  <c r="H138" i="6"/>
  <c r="I132" i="6" s="1"/>
  <c r="H274" i="5"/>
  <c r="I134" i="6" l="1"/>
  <c r="H145" i="6"/>
  <c r="I141" i="6" l="1"/>
  <c r="F14" i="12"/>
  <c r="H271" i="5"/>
  <c r="I142" i="6"/>
  <c r="I149" i="6" l="1"/>
  <c r="I136" i="6"/>
  <c r="I269" i="5" l="1"/>
  <c r="I150" i="6"/>
  <c r="I135" i="6"/>
  <c r="I152" i="6"/>
  <c r="I272" i="5" l="1"/>
  <c r="J148" i="6"/>
  <c r="I270" i="5"/>
  <c r="I143" i="6"/>
  <c r="I138" i="6"/>
  <c r="J132" i="6" s="1"/>
  <c r="I274" i="5"/>
  <c r="I145" i="6" l="1"/>
  <c r="J134" i="6"/>
  <c r="J142" i="6" s="1"/>
  <c r="J141" i="6" l="1"/>
  <c r="G14" i="12"/>
  <c r="I271" i="5"/>
  <c r="J149" i="6" l="1"/>
  <c r="J136" i="6"/>
  <c r="J150" i="6" l="1"/>
  <c r="J152" i="6" s="1"/>
  <c r="J269" i="5"/>
  <c r="J135" i="6"/>
  <c r="J272" i="5" l="1"/>
  <c r="K148" i="6"/>
  <c r="J270" i="5"/>
  <c r="J143" i="6"/>
  <c r="J145" i="6" s="1"/>
  <c r="J138" i="6"/>
  <c r="K132" i="6" s="1"/>
  <c r="J274" i="5"/>
  <c r="H14" i="12" l="1"/>
  <c r="J271" i="5"/>
  <c r="K141" i="6"/>
  <c r="K134" i="6"/>
  <c r="K142" i="6" s="1"/>
  <c r="K136" i="6"/>
  <c r="K135" i="6" s="1"/>
  <c r="K143" i="6" l="1"/>
  <c r="K270" i="5"/>
  <c r="K138" i="6"/>
  <c r="L132" i="6" s="1"/>
  <c r="K145" i="6"/>
  <c r="K149" i="6"/>
  <c r="K269" i="5"/>
  <c r="K274" i="5" s="1"/>
  <c r="K150" i="6"/>
  <c r="K152" i="6" l="1"/>
  <c r="L134" i="6"/>
  <c r="L142" i="6" s="1"/>
  <c r="L141" i="6"/>
  <c r="C28" i="12"/>
  <c r="K271" i="5"/>
  <c r="L149" i="6" l="1"/>
  <c r="L136" i="6"/>
  <c r="L148" i="6"/>
  <c r="K272" i="5"/>
  <c r="L150" i="6" l="1"/>
  <c r="L152" i="6" s="1"/>
  <c r="L269" i="5"/>
  <c r="L135" i="6"/>
  <c r="L272" i="5" l="1"/>
  <c r="M148" i="6"/>
  <c r="L270" i="5"/>
  <c r="L143" i="6"/>
  <c r="L145" i="6" s="1"/>
  <c r="L138" i="6"/>
  <c r="M132" i="6" s="1"/>
  <c r="L274" i="5"/>
  <c r="M134" i="6" l="1"/>
  <c r="M142" i="6" s="1"/>
  <c r="M141" i="6"/>
  <c r="L271" i="5"/>
  <c r="D28" i="12"/>
  <c r="M149" i="6" l="1"/>
  <c r="M136" i="6"/>
  <c r="M269" i="5" l="1"/>
  <c r="M150" i="6"/>
  <c r="M135" i="6"/>
  <c r="M152" i="6"/>
  <c r="N148" i="6" l="1"/>
  <c r="M272" i="5"/>
  <c r="M270" i="5"/>
  <c r="M143" i="6"/>
  <c r="M145" i="6" s="1"/>
  <c r="M138" i="6"/>
  <c r="N132" i="6" s="1"/>
  <c r="M274" i="5"/>
  <c r="N141" i="6" l="1"/>
  <c r="E28" i="12"/>
  <c r="M271" i="5"/>
  <c r="N134" i="6"/>
  <c r="N142" i="6" s="1"/>
  <c r="N136" i="6"/>
  <c r="N135" i="6"/>
  <c r="N143" i="6" l="1"/>
  <c r="N270" i="5"/>
  <c r="N269" i="5"/>
  <c r="N274" i="5" s="1"/>
  <c r="N150" i="6"/>
  <c r="N138" i="6"/>
  <c r="O132" i="6" s="1"/>
  <c r="N145" i="6"/>
  <c r="N149" i="6"/>
  <c r="N152" i="6" s="1"/>
  <c r="O148" i="6" l="1"/>
  <c r="N272" i="5"/>
  <c r="N271" i="5"/>
  <c r="O141" i="6"/>
  <c r="F28" i="12"/>
  <c r="O134" i="6"/>
  <c r="O142" i="6" s="1"/>
  <c r="O136" i="6"/>
  <c r="O150" i="6" l="1"/>
  <c r="O269" i="5"/>
  <c r="O149" i="6"/>
  <c r="O135" i="6"/>
  <c r="O152" i="6"/>
  <c r="P148" i="6" l="1"/>
  <c r="O272" i="5"/>
  <c r="O270" i="5"/>
  <c r="O143" i="6"/>
  <c r="O145" i="6" s="1"/>
  <c r="O138" i="6"/>
  <c r="P132" i="6" s="1"/>
  <c r="O274" i="5"/>
  <c r="P134" i="6" l="1"/>
  <c r="O271" i="5"/>
  <c r="P141" i="6"/>
  <c r="G28" i="12"/>
  <c r="P142" i="6" l="1"/>
  <c r="D142" i="6" s="1"/>
  <c r="D134" i="6"/>
  <c r="H554" i="5" s="1"/>
  <c r="H555" i="5" s="1"/>
  <c r="H585" i="5" s="1"/>
  <c r="P136" i="6"/>
  <c r="P150" i="6" l="1"/>
  <c r="D150" i="6" s="1"/>
  <c r="P269" i="5"/>
  <c r="D136" i="6"/>
  <c r="P135" i="6"/>
  <c r="P149" i="6"/>
  <c r="D269" i="5" l="1"/>
  <c r="M38" i="12"/>
  <c r="H587" i="5"/>
  <c r="D149" i="6"/>
  <c r="P152" i="6"/>
  <c r="P270" i="5"/>
  <c r="P274" i="5" s="1"/>
  <c r="D274" i="5" s="1"/>
  <c r="P143" i="6"/>
  <c r="D135" i="6"/>
  <c r="P138" i="6"/>
  <c r="D138" i="6" s="1"/>
  <c r="E158" i="6" s="1"/>
  <c r="P272" i="5" l="1"/>
  <c r="D152" i="6"/>
  <c r="E174" i="6" s="1"/>
  <c r="D143" i="6"/>
  <c r="P145" i="6"/>
  <c r="H588" i="5"/>
  <c r="D270" i="5"/>
  <c r="L38" i="12"/>
  <c r="I44" i="4"/>
  <c r="I45" i="4" s="1"/>
  <c r="E160" i="6"/>
  <c r="H28" i="12" l="1"/>
  <c r="P271" i="5"/>
  <c r="D145" i="6"/>
  <c r="H591" i="5"/>
  <c r="E168" i="6"/>
  <c r="I49" i="4"/>
  <c r="H590" i="5" l="1"/>
  <c r="E167" i="6"/>
  <c r="I51" i="4"/>
  <c r="I53" i="4" l="1"/>
  <c r="I55" i="4" s="1"/>
  <c r="E175" i="6"/>
  <c r="E162" i="6"/>
  <c r="E176" i="6" l="1"/>
  <c r="E178" i="6" s="1"/>
  <c r="E321" i="5"/>
  <c r="E161" i="6"/>
  <c r="I57" i="4"/>
  <c r="F174" i="6" l="1"/>
  <c r="E324" i="5"/>
  <c r="E322" i="5"/>
  <c r="E169" i="6"/>
  <c r="E164" i="6"/>
  <c r="F158" i="6" s="1"/>
  <c r="E326" i="5"/>
  <c r="E171" i="6" l="1"/>
  <c r="F160" i="6"/>
  <c r="F167" i="6" l="1"/>
  <c r="C15" i="12"/>
  <c r="E323" i="5"/>
  <c r="F168" i="6"/>
  <c r="F175" i="6" l="1"/>
  <c r="F162" i="6"/>
  <c r="F321" i="5" l="1"/>
  <c r="F176" i="6"/>
  <c r="F161" i="6"/>
  <c r="F178" i="6"/>
  <c r="G174" i="6" l="1"/>
  <c r="F324" i="5"/>
  <c r="F169" i="6"/>
  <c r="F322" i="5"/>
  <c r="F164" i="6"/>
  <c r="G158" i="6" s="1"/>
  <c r="F326" i="5"/>
  <c r="G160" i="6" l="1"/>
  <c r="F171" i="6"/>
  <c r="D15" i="12" l="1"/>
  <c r="G167" i="6"/>
  <c r="F323" i="5"/>
  <c r="G168" i="6"/>
  <c r="G175" i="6" l="1"/>
  <c r="G162" i="6"/>
  <c r="G321" i="5" l="1"/>
  <c r="G176" i="6"/>
  <c r="G161" i="6"/>
  <c r="G178" i="6"/>
  <c r="G322" i="5" l="1"/>
  <c r="G169" i="6"/>
  <c r="G164" i="6"/>
  <c r="H158" i="6" s="1"/>
  <c r="H174" i="6"/>
  <c r="G324" i="5"/>
  <c r="G326" i="5"/>
  <c r="H160" i="6" l="1"/>
  <c r="G171" i="6"/>
  <c r="H167" i="6" l="1"/>
  <c r="E15" i="12"/>
  <c r="G323" i="5"/>
  <c r="H168" i="6"/>
  <c r="H175" i="6" l="1"/>
  <c r="H162" i="6"/>
  <c r="H321" i="5" l="1"/>
  <c r="H176" i="6"/>
  <c r="H161" i="6"/>
  <c r="H178" i="6"/>
  <c r="H169" i="6" l="1"/>
  <c r="H322" i="5"/>
  <c r="H164" i="6"/>
  <c r="I158" i="6" s="1"/>
  <c r="I174" i="6"/>
  <c r="H324" i="5"/>
  <c r="H326" i="5"/>
  <c r="I160" i="6" l="1"/>
  <c r="H171" i="6"/>
  <c r="H323" i="5" l="1"/>
  <c r="I167" i="6"/>
  <c r="F15" i="12"/>
  <c r="I168" i="6"/>
  <c r="I175" i="6" l="1"/>
  <c r="I162" i="6"/>
  <c r="I321" i="5" l="1"/>
  <c r="I176" i="6"/>
  <c r="I161" i="6"/>
  <c r="I178" i="6"/>
  <c r="I324" i="5" l="1"/>
  <c r="J174" i="6"/>
  <c r="I322" i="5"/>
  <c r="I326" i="5" s="1"/>
  <c r="I169" i="6"/>
  <c r="I164" i="6"/>
  <c r="J158" i="6" s="1"/>
  <c r="I171" i="6" l="1"/>
  <c r="J160" i="6"/>
  <c r="J168" i="6" s="1"/>
  <c r="J167" i="6" l="1"/>
  <c r="G15" i="12"/>
  <c r="I323" i="5"/>
  <c r="J175" i="6" l="1"/>
  <c r="J162" i="6"/>
  <c r="J321" i="5" l="1"/>
  <c r="J176" i="6"/>
  <c r="J178" i="6" s="1"/>
  <c r="J161" i="6"/>
  <c r="K174" i="6" l="1"/>
  <c r="J324" i="5"/>
  <c r="J322" i="5"/>
  <c r="J169" i="6"/>
  <c r="J171" i="6" s="1"/>
  <c r="J164" i="6"/>
  <c r="K158" i="6" s="1"/>
  <c r="J326" i="5"/>
  <c r="K160" i="6" l="1"/>
  <c r="K168" i="6" s="1"/>
  <c r="K167" i="6"/>
  <c r="H15" i="12"/>
  <c r="J323" i="5"/>
  <c r="K175" i="6" l="1"/>
  <c r="K162" i="6"/>
  <c r="K321" i="5" l="1"/>
  <c r="K176" i="6"/>
  <c r="K161" i="6"/>
  <c r="K178" i="6"/>
  <c r="L174" i="6" l="1"/>
  <c r="K324" i="5"/>
  <c r="K169" i="6"/>
  <c r="K171" i="6" s="1"/>
  <c r="K322" i="5"/>
  <c r="K164" i="6"/>
  <c r="L158" i="6" s="1"/>
  <c r="K326" i="5"/>
  <c r="L160" i="6" l="1"/>
  <c r="L168" i="6" s="1"/>
  <c r="L167" i="6"/>
  <c r="C29" i="12"/>
  <c r="K323" i="5"/>
  <c r="L175" i="6" l="1"/>
  <c r="L162" i="6"/>
  <c r="L321" i="5" l="1"/>
  <c r="L176" i="6"/>
  <c r="L161" i="6"/>
  <c r="L178" i="6"/>
  <c r="L324" i="5" l="1"/>
  <c r="M174" i="6"/>
  <c r="L322" i="5"/>
  <c r="L169" i="6"/>
  <c r="L171" i="6" s="1"/>
  <c r="L164" i="6"/>
  <c r="M158" i="6" s="1"/>
  <c r="L326" i="5"/>
  <c r="D29" i="12" l="1"/>
  <c r="L323" i="5"/>
  <c r="M167" i="6"/>
  <c r="M162" i="6"/>
  <c r="M161" i="6" s="1"/>
  <c r="M160" i="6"/>
  <c r="M168" i="6" s="1"/>
  <c r="M322" i="5" l="1"/>
  <c r="M169" i="6"/>
  <c r="M164" i="6"/>
  <c r="N158" i="6" s="1"/>
  <c r="M321" i="5"/>
  <c r="M326" i="5" s="1"/>
  <c r="M176" i="6"/>
  <c r="M171" i="6"/>
  <c r="M175" i="6"/>
  <c r="M178" i="6" s="1"/>
  <c r="M324" i="5" l="1"/>
  <c r="N174" i="6"/>
  <c r="M323" i="5"/>
  <c r="E29" i="12"/>
  <c r="N167" i="6"/>
  <c r="N162" i="6"/>
  <c r="N160" i="6"/>
  <c r="N168" i="6" s="1"/>
  <c r="N161" i="6"/>
  <c r="N169" i="6" l="1"/>
  <c r="N322" i="5"/>
  <c r="N171" i="6"/>
  <c r="N175" i="6"/>
  <c r="N178" i="6" s="1"/>
  <c r="N176" i="6"/>
  <c r="N321" i="5"/>
  <c r="N326" i="5" s="1"/>
  <c r="N164" i="6"/>
  <c r="O158" i="6" s="1"/>
  <c r="N324" i="5" l="1"/>
  <c r="O174" i="6"/>
  <c r="O160" i="6"/>
  <c r="O168" i="6" s="1"/>
  <c r="O162" i="6"/>
  <c r="O161" i="6"/>
  <c r="N323" i="5"/>
  <c r="F29" i="12"/>
  <c r="O167" i="6"/>
  <c r="O169" i="6" l="1"/>
  <c r="O322" i="5"/>
  <c r="O176" i="6"/>
  <c r="O321" i="5"/>
  <c r="O326" i="5" s="1"/>
  <c r="O164" i="6"/>
  <c r="P158" i="6" s="1"/>
  <c r="O171" i="6"/>
  <c r="O175" i="6"/>
  <c r="O178" i="6" s="1"/>
  <c r="O324" i="5" l="1"/>
  <c r="P174" i="6"/>
  <c r="O323" i="5"/>
  <c r="P167" i="6"/>
  <c r="G29" i="12"/>
  <c r="P162" i="6"/>
  <c r="P160" i="6"/>
  <c r="P176" i="6" l="1"/>
  <c r="D176" i="6" s="1"/>
  <c r="P321" i="5"/>
  <c r="D162" i="6"/>
  <c r="P161" i="6"/>
  <c r="P168" i="6"/>
  <c r="D168" i="6" s="1"/>
  <c r="D160" i="6"/>
  <c r="I554" i="5" s="1"/>
  <c r="I555" i="5" s="1"/>
  <c r="I585" i="5" s="1"/>
  <c r="P175" i="6" l="1"/>
  <c r="P322" i="5"/>
  <c r="P169" i="6"/>
  <c r="D169" i="6" s="1"/>
  <c r="D161" i="6"/>
  <c r="P164" i="6"/>
  <c r="D164" i="6" s="1"/>
  <c r="E191" i="6" s="1"/>
  <c r="D321" i="5"/>
  <c r="M39" i="12"/>
  <c r="I587" i="5"/>
  <c r="J44" i="4" s="1"/>
  <c r="J45" i="4" s="1"/>
  <c r="J49" i="4" s="1"/>
  <c r="P326" i="5"/>
  <c r="D326" i="5" s="1"/>
  <c r="I588" i="5" l="1"/>
  <c r="D322" i="5"/>
  <c r="L39" i="12"/>
  <c r="E193" i="6"/>
  <c r="P171" i="6"/>
  <c r="J51" i="4"/>
  <c r="J53" i="4" s="1"/>
  <c r="J55" i="4" s="1"/>
  <c r="J57" i="4" s="1"/>
  <c r="D175" i="6"/>
  <c r="P178" i="6"/>
  <c r="E201" i="6" l="1"/>
  <c r="P323" i="5"/>
  <c r="D171" i="6"/>
  <c r="H29" i="12"/>
  <c r="I591" i="5"/>
  <c r="P324" i="5"/>
  <c r="D178" i="6"/>
  <c r="E207" i="6" s="1"/>
  <c r="I590" i="5" l="1"/>
  <c r="E200" i="6"/>
  <c r="E427" i="5"/>
  <c r="E208" i="6" l="1"/>
  <c r="E195" i="6"/>
  <c r="E373" i="5" l="1"/>
  <c r="E209" i="6"/>
  <c r="E425" i="5"/>
  <c r="E194" i="6"/>
  <c r="E211" i="6"/>
  <c r="E428" i="5" l="1"/>
  <c r="E376" i="5"/>
  <c r="F207" i="6"/>
  <c r="E426" i="5"/>
  <c r="E374" i="5"/>
  <c r="E202" i="6"/>
  <c r="E197" i="6"/>
  <c r="F191" i="6" s="1"/>
  <c r="E204" i="6" l="1"/>
  <c r="F193" i="6"/>
  <c r="F427" i="5"/>
  <c r="F201" i="6" l="1"/>
  <c r="E375" i="5"/>
  <c r="F200" i="6"/>
  <c r="C16" i="12"/>
  <c r="F208" i="6" l="1"/>
  <c r="F195" i="6"/>
  <c r="F373" i="5" l="1"/>
  <c r="F209" i="6"/>
  <c r="F425" i="5"/>
  <c r="F194" i="6"/>
  <c r="F211" i="6"/>
  <c r="F376" i="5" l="1"/>
  <c r="G207" i="6"/>
  <c r="F428" i="5"/>
  <c r="F374" i="5"/>
  <c r="F202" i="6"/>
  <c r="F426" i="5"/>
  <c r="F197" i="6"/>
  <c r="G191" i="6" s="1"/>
  <c r="G193" i="6" l="1"/>
  <c r="F204" i="6"/>
  <c r="G427" i="5"/>
  <c r="F375" i="5" l="1"/>
  <c r="D16" i="12"/>
  <c r="G200" i="6"/>
  <c r="G201" i="6"/>
  <c r="G208" i="6" l="1"/>
  <c r="G195" i="6"/>
  <c r="G209" i="6" l="1"/>
  <c r="G425" i="5"/>
  <c r="G373" i="5"/>
  <c r="G194" i="6"/>
  <c r="G211" i="6"/>
  <c r="G374" i="5" l="1"/>
  <c r="G426" i="5"/>
  <c r="G202" i="6"/>
  <c r="G197" i="6"/>
  <c r="H191" i="6" s="1"/>
  <c r="H207" i="6"/>
  <c r="G376" i="5"/>
  <c r="G428" i="5"/>
  <c r="G204" i="6" l="1"/>
  <c r="H193" i="6"/>
  <c r="H427" i="5"/>
  <c r="H201" i="6" l="1"/>
  <c r="G375" i="5"/>
  <c r="H200" i="6"/>
  <c r="E16" i="12"/>
  <c r="H208" i="6" l="1"/>
  <c r="H195" i="6"/>
  <c r="H425" i="5" l="1"/>
  <c r="H373" i="5"/>
  <c r="H209" i="6"/>
  <c r="H194" i="6"/>
  <c r="H211" i="6"/>
  <c r="I207" i="6" l="1"/>
  <c r="H376" i="5"/>
  <c r="H428" i="5"/>
  <c r="H374" i="5"/>
  <c r="H202" i="6"/>
  <c r="H426" i="5"/>
  <c r="H197" i="6"/>
  <c r="I191" i="6" s="1"/>
  <c r="I193" i="6" l="1"/>
  <c r="H204" i="6"/>
  <c r="I427" i="5"/>
  <c r="H375" i="5" l="1"/>
  <c r="I200" i="6"/>
  <c r="F16" i="12"/>
  <c r="I201" i="6"/>
  <c r="I208" i="6" l="1"/>
  <c r="I195" i="6"/>
  <c r="I373" i="5" l="1"/>
  <c r="I209" i="6"/>
  <c r="I425" i="5"/>
  <c r="I194" i="6"/>
  <c r="I211" i="6"/>
  <c r="I374" i="5" l="1"/>
  <c r="I202" i="6"/>
  <c r="I426" i="5"/>
  <c r="I197" i="6"/>
  <c r="J191" i="6" s="1"/>
  <c r="J207" i="6"/>
  <c r="I428" i="5"/>
  <c r="I376" i="5"/>
  <c r="J427" i="5" l="1"/>
  <c r="J193" i="6"/>
  <c r="J201" i="6" s="1"/>
  <c r="I204" i="6"/>
  <c r="G16" i="12" l="1"/>
  <c r="I375" i="5"/>
  <c r="J200" i="6"/>
  <c r="J208" i="6" l="1"/>
  <c r="J195" i="6"/>
  <c r="J209" i="6" l="1"/>
  <c r="J425" i="5"/>
  <c r="J373" i="5"/>
  <c r="J194" i="6"/>
  <c r="J211" i="6"/>
  <c r="J374" i="5" l="1"/>
  <c r="J426" i="5"/>
  <c r="J202" i="6"/>
  <c r="J204" i="6" s="1"/>
  <c r="J197" i="6"/>
  <c r="K191" i="6" s="1"/>
  <c r="J376" i="5"/>
  <c r="K207" i="6"/>
  <c r="J428" i="5"/>
  <c r="K195" i="6" l="1"/>
  <c r="K193" i="6"/>
  <c r="K201" i="6" s="1"/>
  <c r="K427" i="5"/>
  <c r="J375" i="5"/>
  <c r="H16" i="12"/>
  <c r="K200" i="6"/>
  <c r="K373" i="5" l="1"/>
  <c r="K209" i="6"/>
  <c r="K425" i="5"/>
  <c r="K208" i="6"/>
  <c r="K211" i="6" s="1"/>
  <c r="K194" i="6"/>
  <c r="K374" i="5" l="1"/>
  <c r="K202" i="6"/>
  <c r="K204" i="6" s="1"/>
  <c r="K426" i="5"/>
  <c r="L207" i="6"/>
  <c r="K376" i="5"/>
  <c r="K428" i="5"/>
  <c r="K197" i="6"/>
  <c r="L191" i="6" s="1"/>
  <c r="L193" i="6" l="1"/>
  <c r="L201" i="6" s="1"/>
  <c r="L427" i="5"/>
  <c r="C30" i="12"/>
  <c r="K375" i="5"/>
  <c r="L200" i="6"/>
  <c r="L208" i="6" l="1"/>
  <c r="L195" i="6"/>
  <c r="L373" i="5" l="1"/>
  <c r="L209" i="6"/>
  <c r="L425" i="5"/>
  <c r="L194" i="6"/>
  <c r="L211" i="6"/>
  <c r="M207" i="6" l="1"/>
  <c r="L428" i="5"/>
  <c r="L376" i="5"/>
  <c r="L374" i="5"/>
  <c r="L202" i="6"/>
  <c r="L204" i="6" s="1"/>
  <c r="L426" i="5"/>
  <c r="L197" i="6"/>
  <c r="M191" i="6" s="1"/>
  <c r="M200" i="6" l="1"/>
  <c r="M195" i="6" s="1"/>
  <c r="D30" i="12"/>
  <c r="L375" i="5"/>
  <c r="M193" i="6"/>
  <c r="M201" i="6" s="1"/>
  <c r="M427" i="5"/>
  <c r="M373" i="5" l="1"/>
  <c r="M209" i="6"/>
  <c r="M425" i="5"/>
  <c r="M194" i="6"/>
  <c r="M197" i="6"/>
  <c r="N191" i="6" s="1"/>
  <c r="M208" i="6"/>
  <c r="M211" i="6" s="1"/>
  <c r="N193" i="6" l="1"/>
  <c r="N201" i="6" s="1"/>
  <c r="N207" i="6"/>
  <c r="M428" i="5"/>
  <c r="M376" i="5"/>
  <c r="M426" i="5"/>
  <c r="M374" i="5"/>
  <c r="M202" i="6"/>
  <c r="M204" i="6" s="1"/>
  <c r="N427" i="5" l="1"/>
  <c r="E30" i="12"/>
  <c r="M375" i="5"/>
  <c r="N200" i="6"/>
  <c r="N208" i="6" l="1"/>
  <c r="N195" i="6"/>
  <c r="N425" i="5" l="1"/>
  <c r="N209" i="6"/>
  <c r="N373" i="5"/>
  <c r="N194" i="6"/>
  <c r="N211" i="6"/>
  <c r="N376" i="5" l="1"/>
  <c r="N428" i="5"/>
  <c r="O207" i="6"/>
  <c r="N374" i="5"/>
  <c r="N426" i="5"/>
  <c r="N202" i="6"/>
  <c r="N204" i="6" s="1"/>
  <c r="N197" i="6"/>
  <c r="O191" i="6" s="1"/>
  <c r="O193" i="6" l="1"/>
  <c r="O201" i="6" s="1"/>
  <c r="F30" i="12"/>
  <c r="N375" i="5"/>
  <c r="O200" i="6"/>
  <c r="O195" i="6" s="1"/>
  <c r="O427" i="5"/>
  <c r="O373" i="5" l="1"/>
  <c r="O209" i="6"/>
  <c r="O425" i="5"/>
  <c r="O194" i="6"/>
  <c r="O208" i="6"/>
  <c r="O211" i="6" s="1"/>
  <c r="O428" i="5" l="1"/>
  <c r="O376" i="5"/>
  <c r="P207" i="6"/>
  <c r="O374" i="5"/>
  <c r="O202" i="6"/>
  <c r="O204" i="6" s="1"/>
  <c r="O426" i="5"/>
  <c r="O197" i="6"/>
  <c r="P191" i="6" s="1"/>
  <c r="P427" i="5" l="1"/>
  <c r="P193" i="6"/>
  <c r="O375" i="5"/>
  <c r="P200" i="6"/>
  <c r="G30" i="12"/>
  <c r="P201" i="6" l="1"/>
  <c r="D201" i="6" s="1"/>
  <c r="D193" i="6"/>
  <c r="J554" i="5" s="1"/>
  <c r="J555" i="5" s="1"/>
  <c r="J585" i="5" s="1"/>
  <c r="P208" i="6"/>
  <c r="P195" i="6"/>
  <c r="P209" i="6" l="1"/>
  <c r="D209" i="6" s="1"/>
  <c r="P373" i="5"/>
  <c r="P425" i="5"/>
  <c r="D195" i="6"/>
  <c r="P194" i="6"/>
  <c r="D208" i="6"/>
  <c r="P211" i="6"/>
  <c r="P202" i="6" l="1"/>
  <c r="P374" i="5"/>
  <c r="P426" i="5"/>
  <c r="D194" i="6"/>
  <c r="P197" i="6"/>
  <c r="D197" i="6" s="1"/>
  <c r="E217" i="6" s="1"/>
  <c r="D211" i="6"/>
  <c r="E233" i="6" s="1"/>
  <c r="P428" i="5"/>
  <c r="P376" i="5"/>
  <c r="M40" i="12"/>
  <c r="D373" i="5"/>
  <c r="J587" i="5"/>
  <c r="K44" i="4" s="1"/>
  <c r="K45" i="4" s="1"/>
  <c r="K49" i="4" s="1"/>
  <c r="D425" i="5"/>
  <c r="E219" i="6" l="1"/>
  <c r="K51" i="4"/>
  <c r="K53" i="4" s="1"/>
  <c r="K55" i="4" s="1"/>
  <c r="K57" i="4" s="1"/>
  <c r="D426" i="5"/>
  <c r="L40" i="12"/>
  <c r="D374" i="5"/>
  <c r="J588" i="5"/>
  <c r="D202" i="6"/>
  <c r="P204" i="6"/>
  <c r="P375" i="5" l="1"/>
  <c r="H30" i="12"/>
  <c r="D204" i="6"/>
  <c r="J591" i="5"/>
  <c r="E227" i="6"/>
  <c r="J590" i="5" l="1"/>
  <c r="E226" i="6"/>
  <c r="E234" i="6" l="1"/>
  <c r="E221" i="6"/>
  <c r="E235" i="6" l="1"/>
  <c r="E237" i="6" s="1"/>
  <c r="F233" i="6" s="1"/>
  <c r="E220" i="6"/>
  <c r="E228" i="6" l="1"/>
  <c r="E223" i="6"/>
  <c r="F217" i="6" s="1"/>
  <c r="F219" i="6" l="1"/>
  <c r="E230" i="6"/>
  <c r="F226" i="6" l="1"/>
  <c r="C17" i="12"/>
  <c r="F227" i="6"/>
  <c r="F234" i="6" l="1"/>
  <c r="F221" i="6"/>
  <c r="F235" i="6" l="1"/>
  <c r="F220" i="6"/>
  <c r="F237" i="6"/>
  <c r="G233" i="6" s="1"/>
  <c r="F228" i="6" l="1"/>
  <c r="F223" i="6"/>
  <c r="G217" i="6" s="1"/>
  <c r="G219" i="6" l="1"/>
  <c r="F230" i="6"/>
  <c r="D17" i="12" l="1"/>
  <c r="G226" i="6"/>
  <c r="G227" i="6"/>
  <c r="G234" i="6" l="1"/>
  <c r="G221" i="6"/>
  <c r="G235" i="6" l="1"/>
  <c r="G220" i="6"/>
  <c r="G228" i="6" l="1"/>
  <c r="G223" i="6"/>
  <c r="H217" i="6" s="1"/>
  <c r="G237" i="6"/>
  <c r="H233" i="6" s="1"/>
  <c r="H219" i="6" l="1"/>
  <c r="G230" i="6"/>
  <c r="E17" i="12" l="1"/>
  <c r="H226" i="6"/>
  <c r="H227" i="6"/>
  <c r="H234" i="6" l="1"/>
  <c r="H221" i="6"/>
  <c r="H235" i="6" l="1"/>
  <c r="H220" i="6"/>
  <c r="H237" i="6"/>
  <c r="I233" i="6" s="1"/>
  <c r="H228" i="6" l="1"/>
  <c r="H223" i="6"/>
  <c r="I217" i="6" s="1"/>
  <c r="I219" i="6" l="1"/>
  <c r="H230" i="6"/>
  <c r="I226" i="6" l="1"/>
  <c r="F17" i="12"/>
  <c r="I227" i="6"/>
  <c r="I234" i="6" l="1"/>
  <c r="I221" i="6"/>
  <c r="I235" i="6" l="1"/>
  <c r="I220" i="6"/>
  <c r="I237" i="6"/>
  <c r="J233" i="6" s="1"/>
  <c r="I228" i="6" l="1"/>
  <c r="I223" i="6"/>
  <c r="J217" i="6" s="1"/>
  <c r="J219" i="6" l="1"/>
  <c r="J227" i="6" s="1"/>
  <c r="I230" i="6"/>
  <c r="G17" i="12" l="1"/>
  <c r="J226" i="6"/>
  <c r="J234" i="6" l="1"/>
  <c r="J221" i="6"/>
  <c r="J235" i="6" l="1"/>
  <c r="J220" i="6"/>
  <c r="J237" i="6"/>
  <c r="K233" i="6" s="1"/>
  <c r="J228" i="6" l="1"/>
  <c r="J230" i="6" s="1"/>
  <c r="J223" i="6"/>
  <c r="K217" i="6" s="1"/>
  <c r="K219" i="6" l="1"/>
  <c r="K227" i="6" s="1"/>
  <c r="H17" i="12"/>
  <c r="K226" i="6"/>
  <c r="K234" i="6" l="1"/>
  <c r="K221" i="6"/>
  <c r="K235" i="6" l="1"/>
  <c r="K220" i="6"/>
  <c r="K237" i="6"/>
  <c r="L233" i="6" s="1"/>
  <c r="K228" i="6" l="1"/>
  <c r="K230" i="6" s="1"/>
  <c r="K223" i="6"/>
  <c r="L217" i="6" s="1"/>
  <c r="L219" i="6" l="1"/>
  <c r="L227" i="6" s="1"/>
  <c r="L226" i="6"/>
  <c r="C31" i="12"/>
  <c r="L234" i="6" l="1"/>
  <c r="L221" i="6"/>
  <c r="L235" i="6" l="1"/>
  <c r="L220" i="6"/>
  <c r="L237" i="6"/>
  <c r="M233" i="6" s="1"/>
  <c r="L228" i="6" l="1"/>
  <c r="L230" i="6" s="1"/>
  <c r="L223" i="6"/>
  <c r="M217" i="6" s="1"/>
  <c r="M219" i="6" l="1"/>
  <c r="M227" i="6" s="1"/>
  <c r="D31" i="12"/>
  <c r="M226" i="6"/>
  <c r="M234" i="6" l="1"/>
  <c r="M221" i="6"/>
  <c r="M235" i="6" l="1"/>
  <c r="M220" i="6"/>
  <c r="M237" i="6"/>
  <c r="N233" i="6" s="1"/>
  <c r="M228" i="6" l="1"/>
  <c r="M230" i="6" s="1"/>
  <c r="M223" i="6"/>
  <c r="N217" i="6" s="1"/>
  <c r="N219" i="6" l="1"/>
  <c r="N227" i="6" s="1"/>
  <c r="N226" i="6"/>
  <c r="E31" i="12"/>
  <c r="N234" i="6" l="1"/>
  <c r="N221" i="6"/>
  <c r="N235" i="6" l="1"/>
  <c r="N220" i="6"/>
  <c r="N237" i="6"/>
  <c r="O233" i="6" s="1"/>
  <c r="N228" i="6" l="1"/>
  <c r="N230" i="6" s="1"/>
  <c r="N223" i="6"/>
  <c r="O217" i="6" s="1"/>
  <c r="O219" i="6" l="1"/>
  <c r="O227" i="6" s="1"/>
  <c r="F31" i="12"/>
  <c r="O226" i="6"/>
  <c r="O234" i="6" l="1"/>
  <c r="O221" i="6"/>
  <c r="O235" i="6" l="1"/>
  <c r="O220" i="6"/>
  <c r="O237" i="6"/>
  <c r="P233" i="6" s="1"/>
  <c r="O228" i="6" l="1"/>
  <c r="O230" i="6" s="1"/>
  <c r="O223" i="6"/>
  <c r="P217" i="6" s="1"/>
  <c r="P219" i="6" l="1"/>
  <c r="P226" i="6"/>
  <c r="G31" i="12"/>
  <c r="P221" i="6" l="1"/>
  <c r="P227" i="6"/>
  <c r="D227" i="6" s="1"/>
  <c r="D219" i="6"/>
  <c r="K554" i="5" s="1"/>
  <c r="K555" i="5" s="1"/>
  <c r="K585" i="5" s="1"/>
  <c r="P235" i="6" l="1"/>
  <c r="D235" i="6" s="1"/>
  <c r="D221" i="6"/>
  <c r="P220" i="6"/>
  <c r="P234" i="6"/>
  <c r="D234" i="6" l="1"/>
  <c r="P237" i="6"/>
  <c r="D237" i="6" s="1"/>
  <c r="E266" i="6" s="1"/>
  <c r="P228" i="6"/>
  <c r="D220" i="6"/>
  <c r="P223" i="6"/>
  <c r="D223" i="6" s="1"/>
  <c r="E250" i="6" s="1"/>
  <c r="K587" i="5"/>
  <c r="L44" i="4" s="1"/>
  <c r="L45" i="4" s="1"/>
  <c r="L49" i="4" s="1"/>
  <c r="M41" i="12"/>
  <c r="L51" i="4" l="1"/>
  <c r="L53" i="4" s="1"/>
  <c r="L55" i="4" s="1"/>
  <c r="K588" i="5"/>
  <c r="L57" i="4" s="1"/>
  <c r="L41" i="12"/>
  <c r="E252" i="6"/>
  <c r="D228" i="6"/>
  <c r="P230" i="6"/>
  <c r="E479" i="5"/>
  <c r="E260" i="6" l="1"/>
  <c r="D230" i="6"/>
  <c r="H31" i="12"/>
  <c r="K591" i="5"/>
  <c r="K590" i="5" l="1"/>
  <c r="E259" i="6"/>
  <c r="E267" i="6" l="1"/>
  <c r="E254" i="6"/>
  <c r="E477" i="5" l="1"/>
  <c r="E268" i="6"/>
  <c r="E253" i="6"/>
  <c r="E270" i="6"/>
  <c r="E480" i="5" l="1"/>
  <c r="F266" i="6"/>
  <c r="E261" i="6"/>
  <c r="E478" i="5"/>
  <c r="E256" i="6"/>
  <c r="F250" i="6" s="1"/>
  <c r="F479" i="5" l="1"/>
  <c r="F252" i="6"/>
  <c r="E263" i="6"/>
  <c r="C18" i="12" l="1"/>
  <c r="F259" i="6"/>
  <c r="F260" i="6"/>
  <c r="F267" i="6" l="1"/>
  <c r="F254" i="6"/>
  <c r="F268" i="6" l="1"/>
  <c r="F477" i="5"/>
  <c r="F253" i="6"/>
  <c r="F270" i="6"/>
  <c r="F480" i="5" l="1"/>
  <c r="G266" i="6"/>
  <c r="F478" i="5"/>
  <c r="F261" i="6"/>
  <c r="F256" i="6"/>
  <c r="G250" i="6" s="1"/>
  <c r="G252" i="6" l="1"/>
  <c r="G479" i="5"/>
  <c r="F263" i="6"/>
  <c r="G259" i="6" l="1"/>
  <c r="D18" i="12"/>
  <c r="G260" i="6"/>
  <c r="G267" i="6" l="1"/>
  <c r="G254" i="6"/>
  <c r="G477" i="5" l="1"/>
  <c r="G268" i="6"/>
  <c r="G253" i="6"/>
  <c r="G270" i="6" l="1"/>
  <c r="G261" i="6"/>
  <c r="G478" i="5"/>
  <c r="G256" i="6"/>
  <c r="H250" i="6" s="1"/>
  <c r="H252" i="6" l="1"/>
  <c r="G263" i="6"/>
  <c r="H266" i="6"/>
  <c r="G480" i="5"/>
  <c r="H479" i="5" l="1"/>
  <c r="H259" i="6"/>
  <c r="E18" i="12"/>
  <c r="H260" i="6"/>
  <c r="H267" i="6" l="1"/>
  <c r="H254" i="6"/>
  <c r="H268" i="6" l="1"/>
  <c r="H270" i="6" s="1"/>
  <c r="H477" i="5"/>
  <c r="H253" i="6"/>
  <c r="H480" i="5" l="1"/>
  <c r="I266" i="6"/>
  <c r="H261" i="6"/>
  <c r="H478" i="5"/>
  <c r="H256" i="6"/>
  <c r="I250" i="6" s="1"/>
  <c r="I252" i="6" l="1"/>
  <c r="H263" i="6"/>
  <c r="I479" i="5"/>
  <c r="F18" i="12" l="1"/>
  <c r="I259" i="6"/>
  <c r="I260" i="6"/>
  <c r="I267" i="6" l="1"/>
  <c r="I254" i="6"/>
  <c r="I268" i="6" l="1"/>
  <c r="I477" i="5"/>
  <c r="I253" i="6"/>
  <c r="I270" i="6"/>
  <c r="J266" i="6" l="1"/>
  <c r="I480" i="5"/>
  <c r="I478" i="5"/>
  <c r="I261" i="6"/>
  <c r="I256" i="6"/>
  <c r="J250" i="6" s="1"/>
  <c r="J252" i="6" l="1"/>
  <c r="J260" i="6" s="1"/>
  <c r="I263" i="6"/>
  <c r="J479" i="5"/>
  <c r="G18" i="12" l="1"/>
  <c r="J259" i="6"/>
  <c r="J267" i="6" l="1"/>
  <c r="J254" i="6"/>
  <c r="J268" i="6" l="1"/>
  <c r="J477" i="5"/>
  <c r="J253" i="6"/>
  <c r="J270" i="6"/>
  <c r="J480" i="5" l="1"/>
  <c r="K266" i="6"/>
  <c r="J261" i="6"/>
  <c r="J263" i="6" s="1"/>
  <c r="J478" i="5"/>
  <c r="J256" i="6"/>
  <c r="K250" i="6" s="1"/>
  <c r="K252" i="6" l="1"/>
  <c r="K260" i="6" s="1"/>
  <c r="H18" i="12"/>
  <c r="K259" i="6"/>
  <c r="K479" i="5"/>
  <c r="K267" i="6" l="1"/>
  <c r="K254" i="6"/>
  <c r="K268" i="6" l="1"/>
  <c r="K270" i="6" s="1"/>
  <c r="K477" i="5"/>
  <c r="K253" i="6"/>
  <c r="K480" i="5" l="1"/>
  <c r="L266" i="6"/>
  <c r="K261" i="6"/>
  <c r="K263" i="6" s="1"/>
  <c r="K478" i="5"/>
  <c r="K256" i="6"/>
  <c r="L250" i="6" s="1"/>
  <c r="L252" i="6" l="1"/>
  <c r="L260" i="6" s="1"/>
  <c r="L479" i="5"/>
  <c r="C32" i="12"/>
  <c r="L259" i="6"/>
  <c r="L267" i="6" l="1"/>
  <c r="L254" i="6"/>
  <c r="L268" i="6" l="1"/>
  <c r="L477" i="5"/>
  <c r="L253" i="6"/>
  <c r="L270" i="6"/>
  <c r="M266" i="6" l="1"/>
  <c r="L480" i="5"/>
  <c r="L478" i="5"/>
  <c r="L261" i="6"/>
  <c r="L263" i="6" s="1"/>
  <c r="L256" i="6"/>
  <c r="M250" i="6" s="1"/>
  <c r="M254" i="6" l="1"/>
  <c r="M252" i="6"/>
  <c r="M260" i="6" s="1"/>
  <c r="D32" i="12"/>
  <c r="M259" i="6"/>
  <c r="M479" i="5"/>
  <c r="M268" i="6" l="1"/>
  <c r="M477" i="5"/>
  <c r="M267" i="6"/>
  <c r="M270" i="6" s="1"/>
  <c r="M253" i="6"/>
  <c r="M478" i="5" l="1"/>
  <c r="M261" i="6"/>
  <c r="M263" i="6" s="1"/>
  <c r="M256" i="6"/>
  <c r="N250" i="6" s="1"/>
  <c r="N266" i="6"/>
  <c r="M480" i="5"/>
  <c r="N252" i="6" l="1"/>
  <c r="N260" i="6" s="1"/>
  <c r="N259" i="6"/>
  <c r="E32" i="12"/>
  <c r="N479" i="5"/>
  <c r="N267" i="6" l="1"/>
  <c r="N254" i="6"/>
  <c r="N268" i="6" l="1"/>
  <c r="N477" i="5"/>
  <c r="N253" i="6"/>
  <c r="N270" i="6"/>
  <c r="O266" i="6" l="1"/>
  <c r="N480" i="5"/>
  <c r="N261" i="6"/>
  <c r="N263" i="6" s="1"/>
  <c r="N478" i="5"/>
  <c r="N256" i="6"/>
  <c r="O250" i="6" s="1"/>
  <c r="O259" i="6" l="1"/>
  <c r="F32" i="12"/>
  <c r="O252" i="6"/>
  <c r="O260" i="6" s="1"/>
  <c r="O254" i="6"/>
  <c r="O479" i="5"/>
  <c r="O268" i="6" l="1"/>
  <c r="O477" i="5"/>
  <c r="O253" i="6"/>
  <c r="O267" i="6"/>
  <c r="O270" i="6" s="1"/>
  <c r="O480" i="5" l="1"/>
  <c r="P266" i="6"/>
  <c r="O261" i="6"/>
  <c r="O263" i="6" s="1"/>
  <c r="O478" i="5"/>
  <c r="O256" i="6"/>
  <c r="P250" i="6" s="1"/>
  <c r="P479" i="5" l="1"/>
  <c r="P252" i="6"/>
  <c r="P259" i="6"/>
  <c r="G32" i="12"/>
  <c r="P260" i="6" l="1"/>
  <c r="D260" i="6" s="1"/>
  <c r="D252" i="6"/>
  <c r="L554" i="5" s="1"/>
  <c r="L555" i="5" s="1"/>
  <c r="L585" i="5" s="1"/>
  <c r="P254" i="6"/>
  <c r="P477" i="5" l="1"/>
  <c r="P268" i="6"/>
  <c r="D268" i="6" s="1"/>
  <c r="D254" i="6"/>
  <c r="P253" i="6"/>
  <c r="P267" i="6"/>
  <c r="M42" i="12" l="1"/>
  <c r="D477" i="5"/>
  <c r="L587" i="5"/>
  <c r="M44" i="4" s="1"/>
  <c r="M45" i="4" s="1"/>
  <c r="M49" i="4" s="1"/>
  <c r="P478" i="5"/>
  <c r="P261" i="6"/>
  <c r="D253" i="6"/>
  <c r="P256" i="6"/>
  <c r="D256" i="6" s="1"/>
  <c r="E276" i="6" s="1"/>
  <c r="D267" i="6"/>
  <c r="P270" i="6"/>
  <c r="D270" i="6" l="1"/>
  <c r="E292" i="6" s="1"/>
  <c r="P480" i="5"/>
  <c r="E278" i="6"/>
  <c r="M51" i="4"/>
  <c r="M53" i="4" s="1"/>
  <c r="M55" i="4" s="1"/>
  <c r="M57" i="4" s="1"/>
  <c r="L42" i="12"/>
  <c r="L588" i="5"/>
  <c r="D478" i="5"/>
  <c r="D261" i="6"/>
  <c r="P263" i="6"/>
  <c r="H32" i="12" l="1"/>
  <c r="D263" i="6"/>
  <c r="L591" i="5"/>
  <c r="E286" i="6"/>
  <c r="E531" i="5"/>
  <c r="E285" i="6" l="1"/>
  <c r="L590" i="5"/>
  <c r="E293" i="6" l="1"/>
  <c r="E280" i="6"/>
  <c r="E294" i="6" l="1"/>
  <c r="E529" i="5"/>
  <c r="E279" i="6"/>
  <c r="E296" i="6"/>
  <c r="E287" i="6" l="1"/>
  <c r="E530" i="5"/>
  <c r="E282" i="6"/>
  <c r="F276" i="6" s="1"/>
  <c r="E532" i="5"/>
  <c r="F292" i="6"/>
  <c r="F278" i="6" l="1"/>
  <c r="F531" i="5"/>
  <c r="E289" i="6"/>
  <c r="F285" i="6" l="1"/>
  <c r="C19" i="12"/>
  <c r="F286" i="6"/>
  <c r="F293" i="6" l="1"/>
  <c r="F280" i="6"/>
  <c r="F294" i="6" l="1"/>
  <c r="F529" i="5"/>
  <c r="F279" i="6"/>
  <c r="F296" i="6"/>
  <c r="G292" i="6" l="1"/>
  <c r="F532" i="5"/>
  <c r="F530" i="5"/>
  <c r="F287" i="6"/>
  <c r="F282" i="6"/>
  <c r="G276" i="6" s="1"/>
  <c r="G278" i="6" l="1"/>
  <c r="F289" i="6"/>
  <c r="G531" i="5"/>
  <c r="G285" i="6" l="1"/>
  <c r="D19" i="12"/>
  <c r="G286" i="6"/>
  <c r="G293" i="6" l="1"/>
  <c r="G280" i="6"/>
  <c r="G529" i="5" l="1"/>
  <c r="G294" i="6"/>
  <c r="G279" i="6"/>
  <c r="G296" i="6"/>
  <c r="G530" i="5" l="1"/>
  <c r="G287" i="6"/>
  <c r="G282" i="6"/>
  <c r="H276" i="6" s="1"/>
  <c r="H292" i="6"/>
  <c r="G532" i="5"/>
  <c r="H531" i="5" l="1"/>
  <c r="H278" i="6"/>
  <c r="G289" i="6"/>
  <c r="E19" i="12" l="1"/>
  <c r="H285" i="6"/>
  <c r="H286" i="6"/>
  <c r="H293" i="6" l="1"/>
  <c r="H280" i="6"/>
  <c r="H529" i="5" l="1"/>
  <c r="H294" i="6"/>
  <c r="H279" i="6"/>
  <c r="H296" i="6"/>
  <c r="I292" i="6" l="1"/>
  <c r="H532" i="5"/>
  <c r="H530" i="5"/>
  <c r="H287" i="6"/>
  <c r="H282" i="6"/>
  <c r="I276" i="6" s="1"/>
  <c r="I278" i="6" l="1"/>
  <c r="H289" i="6"/>
  <c r="I531" i="5"/>
  <c r="F19" i="12" l="1"/>
  <c r="I285" i="6"/>
  <c r="I286" i="6"/>
  <c r="I293" i="6" l="1"/>
  <c r="I280" i="6"/>
  <c r="I294" i="6" l="1"/>
  <c r="I529" i="5"/>
  <c r="I279" i="6"/>
  <c r="I296" i="6"/>
  <c r="I532" i="5" l="1"/>
  <c r="J292" i="6"/>
  <c r="I287" i="6"/>
  <c r="I530" i="5"/>
  <c r="I282" i="6"/>
  <c r="J276" i="6" s="1"/>
  <c r="J278" i="6" l="1"/>
  <c r="J286" i="6" s="1"/>
  <c r="I289" i="6"/>
  <c r="J531" i="5"/>
  <c r="J285" i="6" l="1"/>
  <c r="G19" i="12"/>
  <c r="J293" i="6" l="1"/>
  <c r="J280" i="6"/>
  <c r="J529" i="5" l="1"/>
  <c r="J294" i="6"/>
  <c r="J279" i="6"/>
  <c r="J296" i="6"/>
  <c r="K292" i="6" l="1"/>
  <c r="J532" i="5"/>
  <c r="J287" i="6"/>
  <c r="J289" i="6" s="1"/>
  <c r="J530" i="5"/>
  <c r="J282" i="6"/>
  <c r="K276" i="6" s="1"/>
  <c r="K278" i="6" l="1"/>
  <c r="K286" i="6" s="1"/>
  <c r="H19" i="12"/>
  <c r="K285" i="6"/>
  <c r="K531" i="5"/>
  <c r="K293" i="6" l="1"/>
  <c r="K280" i="6"/>
  <c r="K529" i="5" l="1"/>
  <c r="K294" i="6"/>
  <c r="K279" i="6"/>
  <c r="K296" i="6"/>
  <c r="L292" i="6" l="1"/>
  <c r="K532" i="5"/>
  <c r="K530" i="5"/>
  <c r="K287" i="6"/>
  <c r="K289" i="6" s="1"/>
  <c r="K282" i="6"/>
  <c r="L276" i="6" s="1"/>
  <c r="L531" i="5" l="1"/>
  <c r="L278" i="6"/>
  <c r="L286" i="6" s="1"/>
  <c r="C33" i="12"/>
  <c r="L285" i="6"/>
  <c r="L293" i="6" l="1"/>
  <c r="L280" i="6"/>
  <c r="L529" i="5" l="1"/>
  <c r="L294" i="6"/>
  <c r="L279" i="6"/>
  <c r="L296" i="6"/>
  <c r="M292" i="6" l="1"/>
  <c r="L532" i="5"/>
  <c r="L287" i="6"/>
  <c r="L289" i="6" s="1"/>
  <c r="L530" i="5"/>
  <c r="L282" i="6"/>
  <c r="M276" i="6" s="1"/>
  <c r="M531" i="5" l="1"/>
  <c r="M278" i="6"/>
  <c r="M286" i="6" s="1"/>
  <c r="D33" i="12"/>
  <c r="M285" i="6"/>
  <c r="M293" i="6" l="1"/>
  <c r="M280" i="6"/>
  <c r="M294" i="6" l="1"/>
  <c r="M529" i="5"/>
  <c r="M279" i="6"/>
  <c r="M296" i="6"/>
  <c r="M532" i="5" l="1"/>
  <c r="N292" i="6"/>
  <c r="M530" i="5"/>
  <c r="M287" i="6"/>
  <c r="M289" i="6" s="1"/>
  <c r="M282" i="6"/>
  <c r="N276" i="6" s="1"/>
  <c r="N278" i="6" l="1"/>
  <c r="N286" i="6" s="1"/>
  <c r="N285" i="6"/>
  <c r="E33" i="12"/>
  <c r="N531" i="5"/>
  <c r="N293" i="6" l="1"/>
  <c r="N280" i="6"/>
  <c r="N529" i="5" l="1"/>
  <c r="N294" i="6"/>
  <c r="N279" i="6"/>
  <c r="N296" i="6"/>
  <c r="O292" i="6" l="1"/>
  <c r="N532" i="5"/>
  <c r="N530" i="5"/>
  <c r="N287" i="6"/>
  <c r="N289" i="6" s="1"/>
  <c r="N282" i="6"/>
  <c r="O276" i="6" s="1"/>
  <c r="O278" i="6" l="1"/>
  <c r="O286" i="6" s="1"/>
  <c r="F33" i="12"/>
  <c r="O285" i="6"/>
  <c r="O531" i="5"/>
  <c r="O293" i="6" l="1"/>
  <c r="O280" i="6"/>
  <c r="O529" i="5" l="1"/>
  <c r="O294" i="6"/>
  <c r="O279" i="6"/>
  <c r="O296" i="6"/>
  <c r="O532" i="5" l="1"/>
  <c r="P292" i="6"/>
  <c r="O530" i="5"/>
  <c r="O287" i="6"/>
  <c r="O289" i="6" s="1"/>
  <c r="O282" i="6"/>
  <c r="P276" i="6" s="1"/>
  <c r="P278" i="6" l="1"/>
  <c r="P285" i="6"/>
  <c r="G33" i="12"/>
  <c r="P531" i="5"/>
  <c r="P280" i="6" l="1"/>
  <c r="P286" i="6"/>
  <c r="D286" i="6" s="1"/>
  <c r="D278" i="6"/>
  <c r="M554" i="5" s="1"/>
  <c r="M555" i="5" s="1"/>
  <c r="M585" i="5" s="1"/>
  <c r="P529" i="5" l="1"/>
  <c r="P294" i="6"/>
  <c r="D294" i="6" s="1"/>
  <c r="D280" i="6"/>
  <c r="P279" i="6"/>
  <c r="P293" i="6"/>
  <c r="P530" i="5" l="1"/>
  <c r="P287" i="6"/>
  <c r="D279" i="6"/>
  <c r="P282" i="6"/>
  <c r="D282" i="6" s="1"/>
  <c r="D293" i="6"/>
  <c r="P296" i="6"/>
  <c r="D529" i="5"/>
  <c r="M43" i="12"/>
  <c r="M587" i="5"/>
  <c r="P532" i="5" l="1"/>
  <c r="D296" i="6"/>
  <c r="D287" i="6"/>
  <c r="P289" i="6"/>
  <c r="L43" i="12"/>
  <c r="M588" i="5"/>
  <c r="D530" i="5"/>
  <c r="N44" i="4"/>
  <c r="N45" i="4" s="1"/>
  <c r="D46" i="3"/>
  <c r="D47" i="3" s="1"/>
  <c r="D44" i="4"/>
  <c r="N49" i="4" l="1"/>
  <c r="D45" i="4"/>
  <c r="D289" i="6"/>
  <c r="M590" i="5" s="1"/>
  <c r="H33" i="12"/>
  <c r="M591" i="5"/>
  <c r="N51" i="4" l="1"/>
  <c r="D49" i="4"/>
  <c r="D50" i="3" s="1"/>
  <c r="N53" i="4" l="1"/>
  <c r="N55" i="4" s="1"/>
  <c r="D51" i="4"/>
  <c r="D52" i="3" s="1"/>
  <c r="D55" i="4" l="1"/>
  <c r="D53" i="3" s="1"/>
  <c r="D54" i="3" s="1"/>
  <c r="N57" i="4"/>
  <c r="D57" i="4" s="1"/>
  <c r="D56" i="3" s="1"/>
</calcChain>
</file>

<file path=xl/comments1.xml><?xml version="1.0" encoding="utf-8"?>
<comments xmlns="http://schemas.openxmlformats.org/spreadsheetml/2006/main">
  <authors>
    <author>Leslie</author>
    <author>Ray Massey</author>
  </authors>
  <commentList>
    <comment ref="F34" authorId="0" shapeId="0">
      <text>
        <r>
          <rPr>
            <sz val="8"/>
            <color indexed="81"/>
            <rFont val="Tahoma"/>
            <family val="2"/>
          </rPr>
          <t xml:space="preserve">This cell is the amount of depreciation you will be able to claim each year based on a 10 year depreciable life. (salvage value is taken out)
</t>
        </r>
        <r>
          <rPr>
            <b/>
            <sz val="8"/>
            <color indexed="81"/>
            <rFont val="Tahoma"/>
            <family val="2"/>
          </rPr>
          <t>Please Note:
actual deductable tax depreciation will depend on the method elected, could be higher in earlier years or lower in later years.</t>
        </r>
      </text>
    </comment>
    <comment ref="F137" authorId="1" shapeId="0">
      <text>
        <r>
          <rPr>
            <sz val="8"/>
            <color indexed="81"/>
            <rFont val="Tahoma"/>
            <family val="2"/>
          </rPr>
          <t xml:space="preserve">Sum of federal and state marginal income tax rates.
</t>
        </r>
      </text>
    </comment>
  </commentList>
</comments>
</file>

<file path=xl/sharedStrings.xml><?xml version="1.0" encoding="utf-8"?>
<sst xmlns="http://schemas.openxmlformats.org/spreadsheetml/2006/main" count="2455" uniqueCount="344">
  <si>
    <t>Name of Company or Operation</t>
  </si>
  <si>
    <t>Type of Operation</t>
  </si>
  <si>
    <t>Consulting &amp; Permitting Costs:</t>
  </si>
  <si>
    <t>Water Supply:</t>
  </si>
  <si>
    <t>Utilities &amp; Stand by Power:</t>
  </si>
  <si>
    <t>Acres of Land Purchased:</t>
  </si>
  <si>
    <t>Dollars per Acres Paid for Land:</t>
  </si>
  <si>
    <t>Slat savers</t>
  </si>
  <si>
    <t>Alarm systems</t>
  </si>
  <si>
    <t>Loading chute</t>
  </si>
  <si>
    <t>Temp electric</t>
  </si>
  <si>
    <t>Dead animal disposal facility</t>
  </si>
  <si>
    <t>Depreciation</t>
  </si>
  <si>
    <t>Finisher Building (s):</t>
  </si>
  <si>
    <t>Total Value of Existing Buildings &amp; Equipment</t>
  </si>
  <si>
    <t>Average Years of Depreciation Remaining</t>
  </si>
  <si>
    <t>Turns Per Year</t>
  </si>
  <si>
    <t>Payment Per Pig Space</t>
  </si>
  <si>
    <t>Amount of Loan</t>
  </si>
  <si>
    <t>Insurance</t>
  </si>
  <si>
    <t>Miscellaneous</t>
  </si>
  <si>
    <t>Repairs</t>
  </si>
  <si>
    <t>Supplies</t>
  </si>
  <si>
    <t>Utilities</t>
  </si>
  <si>
    <t>Other (overwrite this)</t>
  </si>
  <si>
    <t xml:space="preserve"> </t>
  </si>
  <si>
    <t>Annual Total</t>
  </si>
  <si>
    <t>Premium</t>
  </si>
  <si>
    <t>Monthly Payment</t>
  </si>
  <si>
    <t>Proceeds From New Term Loan</t>
  </si>
  <si>
    <t>Equity Contribution</t>
  </si>
  <si>
    <t>Interest on Existing Term Debt</t>
  </si>
  <si>
    <t>Principal on Existing Term Debt</t>
  </si>
  <si>
    <t>Interest on New Term Debt</t>
  </si>
  <si>
    <t>Principal on New Term Debt</t>
  </si>
  <si>
    <t>New Construction Costs</t>
  </si>
  <si>
    <t>Year 1</t>
  </si>
  <si>
    <t>Year 2</t>
  </si>
  <si>
    <t>Year 3</t>
  </si>
  <si>
    <t>Year 4</t>
  </si>
  <si>
    <t>Year 5</t>
  </si>
  <si>
    <t>Year 6</t>
  </si>
  <si>
    <t>Year 7</t>
  </si>
  <si>
    <t>Year 8</t>
  </si>
  <si>
    <t>Year 9</t>
  </si>
  <si>
    <t>Year 10</t>
  </si>
  <si>
    <t>Line of Credit Interest Rate</t>
  </si>
  <si>
    <t xml:space="preserve">  </t>
  </si>
  <si>
    <t>Existing Debt #1</t>
  </si>
  <si>
    <t>Principal Balance</t>
  </si>
  <si>
    <t>Existing Debt #2</t>
  </si>
  <si>
    <t>Existing Debt #3</t>
  </si>
  <si>
    <t>Existing Debt #4</t>
  </si>
  <si>
    <t>Existing Debt #5</t>
  </si>
  <si>
    <t>Project Start Up Date</t>
  </si>
  <si>
    <t>Original Amt of Loan</t>
  </si>
  <si>
    <t>Pay Periods/Year</t>
  </si>
  <si>
    <t>Annual Interest Rate</t>
  </si>
  <si>
    <t>Interest</t>
  </si>
  <si>
    <t>Principal</t>
  </si>
  <si>
    <t>Number of Periods</t>
  </si>
  <si>
    <t>Interest Rate/Period</t>
  </si>
  <si>
    <t>Date of Next Payment</t>
  </si>
  <si>
    <t xml:space="preserve"># Payments Already </t>
  </si>
  <si>
    <t>Month</t>
  </si>
  <si>
    <t>Loan #1</t>
  </si>
  <si>
    <t>Loan #2</t>
  </si>
  <si>
    <t>Loan #3</t>
  </si>
  <si>
    <t>Loan #4</t>
  </si>
  <si>
    <t>Loan #5</t>
  </si>
  <si>
    <t>Total</t>
  </si>
  <si>
    <t>New Term Loan #1</t>
  </si>
  <si>
    <t>New Term Loan #2</t>
  </si>
  <si>
    <t>New Term Loan #3</t>
  </si>
  <si>
    <t>New Term Loan #4</t>
  </si>
  <si>
    <t>Date of First Payment</t>
  </si>
  <si>
    <t>Payments</t>
  </si>
  <si>
    <t>In Payment</t>
  </si>
  <si>
    <t>Out Payment</t>
  </si>
  <si>
    <t>Prorated Month 1 Payment</t>
  </si>
  <si>
    <t>Pig Flow</t>
  </si>
  <si>
    <t>Concatenation section for COUNTIF calculations</t>
  </si>
  <si>
    <t>Days from entry to payment</t>
  </si>
  <si>
    <t>Start Month - 1</t>
  </si>
  <si>
    <t>Start Year</t>
  </si>
  <si>
    <t>"database range" - order ok</t>
  </si>
  <si>
    <t>"criteria range" - order ok</t>
  </si>
  <si>
    <t>Days from exit to payment</t>
  </si>
  <si>
    <t>Pay Mnth</t>
  </si>
  <si>
    <t>Pay Yr</t>
  </si>
  <si>
    <t>#groups</t>
  </si>
  <si>
    <t>GH</t>
  </si>
  <si>
    <t>Days Between Turns</t>
  </si>
  <si>
    <t>Pay Mnth &amp; Pay Yr</t>
  </si>
  <si>
    <t>Days for Clean Up</t>
  </si>
  <si>
    <t>Date in Fin.</t>
  </si>
  <si>
    <t>In Payment date</t>
  </si>
  <si>
    <t>In Payment Date</t>
  </si>
  <si>
    <t>In Payment Month</t>
  </si>
  <si>
    <t>In Pay Mth</t>
  </si>
  <si>
    <t>In Pay Yr</t>
  </si>
  <si>
    <t>In Payment Year</t>
  </si>
  <si>
    <t>Date out Fin.</t>
  </si>
  <si>
    <t>Out Payment Date</t>
  </si>
  <si>
    <t>Out Payment Month</t>
  </si>
  <si>
    <t>Out Pay Mth</t>
  </si>
  <si>
    <t>Out Pay Yr</t>
  </si>
  <si>
    <t>Out Payment Year</t>
  </si>
  <si>
    <t xml:space="preserve">                    Group</t>
  </si>
  <si>
    <t>Depreciation - Buildings &amp; Equipment</t>
  </si>
  <si>
    <t>Years to depreciate</t>
  </si>
  <si>
    <t>Depreciation=</t>
  </si>
  <si>
    <t>LINE OF CREDIT PRINCIPAL REMAINING</t>
  </si>
  <si>
    <t>BY YEAR AND MONTH</t>
  </si>
  <si>
    <t>BEGINNING</t>
  </si>
  <si>
    <t>BALANCE</t>
  </si>
  <si>
    <t>Starting Month</t>
  </si>
  <si>
    <t>January</t>
  </si>
  <si>
    <t>February</t>
  </si>
  <si>
    <t>March</t>
  </si>
  <si>
    <t>April</t>
  </si>
  <si>
    <t>May</t>
  </si>
  <si>
    <t>June</t>
  </si>
  <si>
    <t>July</t>
  </si>
  <si>
    <t>August</t>
  </si>
  <si>
    <t>September</t>
  </si>
  <si>
    <t>October</t>
  </si>
  <si>
    <t>November</t>
  </si>
  <si>
    <t xml:space="preserve">ENDING </t>
  </si>
  <si>
    <t>December</t>
  </si>
  <si>
    <t>Loan Fees</t>
  </si>
  <si>
    <t xml:space="preserve">    Medicare Tax</t>
  </si>
  <si>
    <t>Line of Credit Balance</t>
  </si>
  <si>
    <t>Disbursement of New Term Debt</t>
  </si>
  <si>
    <t>Disbursement</t>
  </si>
  <si>
    <t>Weighted Average Rate on New Term  Debt</t>
  </si>
  <si>
    <t>Ln #1</t>
  </si>
  <si>
    <t>Ln #2</t>
  </si>
  <si>
    <t>Ln #3</t>
  </si>
  <si>
    <t>Ln #4</t>
  </si>
  <si>
    <t>Ln #5</t>
  </si>
  <si>
    <t>Loan #1 Begins Ammort</t>
  </si>
  <si>
    <t>Loan #2 Begins Ammort</t>
  </si>
  <si>
    <t>Loan #3 Begins Ammort</t>
  </si>
  <si>
    <t>Loan #4 Begins Ammort</t>
  </si>
  <si>
    <t>Cumulative Construction Advances</t>
  </si>
  <si>
    <t>Accrued Interest</t>
  </si>
  <si>
    <t>Total Term Loans Closed in Period</t>
  </si>
  <si>
    <t>Cumulative Term Loans Closed</t>
  </si>
  <si>
    <t>Construction Expense Accruing Interest</t>
  </si>
  <si>
    <t>Interest Expense for the Period</t>
  </si>
  <si>
    <t>Construction Period Ending</t>
  </si>
  <si>
    <t>Construction Completed</t>
  </si>
  <si>
    <t>Cumulative Construction</t>
  </si>
  <si>
    <t>Construction Interest to Term Loan</t>
  </si>
  <si>
    <t>First Payment Due</t>
  </si>
  <si>
    <t>Term Loan For Construction Interest</t>
  </si>
  <si>
    <t>Self Employment / FICA Taxes:</t>
  </si>
  <si>
    <t>(+ Depreciation - Principal Payments)</t>
  </si>
  <si>
    <t>Sample Farm</t>
  </si>
  <si>
    <t>Net Income Before Interest, Taxes &amp; Depreciation</t>
  </si>
  <si>
    <t>Cost of Financing</t>
  </si>
  <si>
    <t>Total Cost of Financing</t>
  </si>
  <si>
    <t>Receipts</t>
  </si>
  <si>
    <t>Total Receipts</t>
  </si>
  <si>
    <t>Expenses</t>
  </si>
  <si>
    <t>Total Expenses</t>
  </si>
  <si>
    <t>Taxable Net Farm Income</t>
  </si>
  <si>
    <t>After Tax Net Farm Income</t>
  </si>
  <si>
    <t>Average Annual Income Statement</t>
  </si>
  <si>
    <t>Payment Number</t>
  </si>
  <si>
    <t>Payment Month</t>
  </si>
  <si>
    <t>Loan Payment</t>
  </si>
  <si>
    <t>Interest Payment</t>
  </si>
  <si>
    <t>Principal Payment</t>
  </si>
  <si>
    <t>Interest Payments</t>
  </si>
  <si>
    <t>Principal Payments</t>
  </si>
  <si>
    <t>Monthly</t>
  </si>
  <si>
    <t>Construction</t>
  </si>
  <si>
    <t>Months btwn payments</t>
  </si>
  <si>
    <t>Salvage Value of Existing Buildings &amp; Equipment</t>
  </si>
  <si>
    <t>Months between payments</t>
  </si>
  <si>
    <t>Total new construction costs:</t>
  </si>
  <si>
    <t>New Construction Costs:</t>
  </si>
  <si>
    <t>Depreciatable Value</t>
  </si>
  <si>
    <t>Straight line depreciation (based on 10 years)</t>
  </si>
  <si>
    <t>Beginning at construction:</t>
  </si>
  <si>
    <t>Beginning after construction:</t>
  </si>
  <si>
    <t>Loan 1</t>
  </si>
  <si>
    <t>Loan 2</t>
  </si>
  <si>
    <t>Loan 3</t>
  </si>
  <si>
    <t>Loan 4</t>
  </si>
  <si>
    <t>Loan 5</t>
  </si>
  <si>
    <t>Yes</t>
  </si>
  <si>
    <t xml:space="preserve">Month &amp; Year of 1st Payment </t>
  </si>
  <si>
    <t>Construction ended</t>
  </si>
  <si>
    <t>Number of years for loan</t>
  </si>
  <si>
    <t>Month &amp; year of next payment</t>
  </si>
  <si>
    <t>Term debt interest rate</t>
  </si>
  <si>
    <t>Number of payments already made</t>
  </si>
  <si>
    <t>Amount of original loan</t>
  </si>
  <si>
    <t>Amount of loan</t>
  </si>
  <si>
    <t xml:space="preserve">Month &amp; year of 1st payment </t>
  </si>
  <si>
    <t>Loan payment (principal and interest)</t>
  </si>
  <si>
    <t>Salvage value of new buildings &amp; equipment:</t>
  </si>
  <si>
    <t>Salvage value:</t>
  </si>
  <si>
    <t>Construction begins</t>
  </si>
  <si>
    <t>Stock date</t>
  </si>
  <si>
    <t>Building schedule:  (% of total completed/month)</t>
  </si>
  <si>
    <t>Income</t>
  </si>
  <si>
    <t>Total Inflow</t>
  </si>
  <si>
    <t>Expenditures</t>
  </si>
  <si>
    <t>Total Outflow</t>
  </si>
  <si>
    <t>Custom hire</t>
  </si>
  <si>
    <t>Fuel, oil &amp; gasoline</t>
  </si>
  <si>
    <t>Hired labor</t>
  </si>
  <si>
    <t xml:space="preserve">Professional fees </t>
  </si>
  <si>
    <t>Rent or lease</t>
  </si>
  <si>
    <t>Property taxes</t>
  </si>
  <si>
    <t>Pressure washing</t>
  </si>
  <si>
    <t>Manure hauling costs</t>
  </si>
  <si>
    <t>Total variable costs</t>
  </si>
  <si>
    <t>Salvage value and depreciation:</t>
  </si>
  <si>
    <t>Construction:</t>
  </si>
  <si>
    <t>Monthly payment received based on pig space?</t>
  </si>
  <si>
    <t>Check variables:</t>
  </si>
  <si>
    <t>Interest rate on construction advances</t>
  </si>
  <si>
    <t>Existing Debt</t>
  </si>
  <si>
    <t>New Debt</t>
  </si>
  <si>
    <t>Note: Model will accrue interest on construction expenditures up until the time the permanent loans in "New Debt Worksheet" start amortizing.</t>
  </si>
  <si>
    <t>Line of Credit (LOC)</t>
  </si>
  <si>
    <t>LOC interest rate</t>
  </si>
  <si>
    <t xml:space="preserve">LOC balance </t>
  </si>
  <si>
    <t>Initial fill (head)</t>
  </si>
  <si>
    <t>Turns per year</t>
  </si>
  <si>
    <t>Days allowed for clean up per turn</t>
  </si>
  <si>
    <t>Finishing mortality</t>
  </si>
  <si>
    <t xml:space="preserve">Percent culled </t>
  </si>
  <si>
    <t>Sort bonus per head</t>
  </si>
  <si>
    <t>Percent of pigs in-sort bonus</t>
  </si>
  <si>
    <t>Percent marketed bonus per head</t>
  </si>
  <si>
    <t>Average weight out bonus per head</t>
  </si>
  <si>
    <t>Feed efficiency bonus per head</t>
  </si>
  <si>
    <t>Base payment per pound of gain ($)</t>
  </si>
  <si>
    <t>Average in weight (lbs)</t>
  </si>
  <si>
    <t>In payment per pig</t>
  </si>
  <si>
    <t>Average out weight (lbs)</t>
  </si>
  <si>
    <t>Out payment per pig</t>
  </si>
  <si>
    <t>Head marketed per turn</t>
  </si>
  <si>
    <t>Head marketed &amp; transferred per turn</t>
  </si>
  <si>
    <t>Total bonus payment per turn</t>
  </si>
  <si>
    <t>Total payment per year</t>
  </si>
  <si>
    <t>Total monthly payment</t>
  </si>
  <si>
    <t>Initial cash equity available:</t>
  </si>
  <si>
    <t>Rate on term debt covering construction interest</t>
  </si>
  <si>
    <t>Loan payment (Principal and Interest)</t>
  </si>
  <si>
    <t>Annual manure nutrient value</t>
  </si>
  <si>
    <t>Combined State and Federal income tax rate</t>
  </si>
  <si>
    <t>In payments</t>
  </si>
  <si>
    <t>Out payments</t>
  </si>
  <si>
    <t>Payment and production data:</t>
  </si>
  <si>
    <t>Financial data:</t>
  </si>
  <si>
    <t>Construction loan</t>
  </si>
  <si>
    <t>Annual Variable Costs:</t>
  </si>
  <si>
    <t>Average</t>
  </si>
  <si>
    <t>Years 1-10</t>
  </si>
  <si>
    <t>Years 11-20</t>
  </si>
  <si>
    <t>Site preparation</t>
  </si>
  <si>
    <t>Lagoon construction/ manure storage</t>
  </si>
  <si>
    <t>Monthly payment</t>
  </si>
  <si>
    <t>Estimated combined taxes</t>
  </si>
  <si>
    <t>Cash available after taxes for family living/owner draws</t>
  </si>
  <si>
    <t>Manure nutrient value</t>
  </si>
  <si>
    <t>Average Annual Profitability Estimate</t>
  </si>
  <si>
    <t>Loss carry forward</t>
  </si>
  <si>
    <t>10 year average</t>
  </si>
  <si>
    <t>Existing buildings and equipment:</t>
  </si>
  <si>
    <t>Base payment per turn</t>
  </si>
  <si>
    <t>Tax Rate Information:</t>
  </si>
  <si>
    <t>Total cost of financing</t>
  </si>
  <si>
    <t>Year 11*</t>
  </si>
  <si>
    <t>* Note:  Year 11 is based only on cash flows of year 10 and is presented to Illustrate potential tax effects of the project when interest and depreciation deductions are "used up".</t>
  </si>
  <si>
    <t>Proceeds from New Term Loan</t>
  </si>
  <si>
    <t>Equity contribution</t>
  </si>
  <si>
    <t>Total income from operations</t>
  </si>
  <si>
    <t>Cash Flow Budget</t>
  </si>
  <si>
    <t>Net Cash Flow  (+ or -)</t>
  </si>
  <si>
    <t>Total Outflows</t>
  </si>
  <si>
    <t xml:space="preserve">Net Cash Flow  (+ or -) </t>
  </si>
  <si>
    <t>Cash Flow Budget (10 year)</t>
  </si>
  <si>
    <t>Cash Transactions</t>
  </si>
  <si>
    <t>Projected Total</t>
  </si>
  <si>
    <t>Beginning cash balance</t>
  </si>
  <si>
    <t>Net cash flow (+ or -)</t>
  </si>
  <si>
    <t>New borrowing</t>
  </si>
  <si>
    <t xml:space="preserve">Cash balance, end of period </t>
  </si>
  <si>
    <t>Accumulated borrowing</t>
  </si>
  <si>
    <t>Balance, beginning of period</t>
  </si>
  <si>
    <t>Debt repayment</t>
  </si>
  <si>
    <t xml:space="preserve">Balance, end of period </t>
  </si>
  <si>
    <t>Accumulated interest</t>
  </si>
  <si>
    <t>Interest of current period</t>
  </si>
  <si>
    <t>Interest repaid</t>
  </si>
  <si>
    <t>End of period accumulated interest</t>
  </si>
  <si>
    <t>New loan repayment   - Principal</t>
  </si>
  <si>
    <t>Other income</t>
  </si>
  <si>
    <t>Contract Finishing</t>
  </si>
  <si>
    <t xml:space="preserve">The Swine Contract Finishing Cash Flow Tool was designed to be used by producers to help evaluate swine contract finishing options.    </t>
  </si>
  <si>
    <t xml:space="preserve">Note: This spreadsheet is protected so that users can only enter information in the light grey cells.  There is no password. </t>
  </si>
  <si>
    <t>This worksheet is for educational purposes only.  Its use is not supported by the University of Missouri and the user assumes all risks associated with its use.</t>
  </si>
  <si>
    <t>No</t>
  </si>
  <si>
    <t>Net Farm Income (including value of manure)</t>
  </si>
  <si>
    <t>Net Farm Income</t>
  </si>
  <si>
    <t>Cash available after taxes for family living/owner draws (+ Depreciation - Principal Payments)</t>
  </si>
  <si>
    <t>Swine Contract Finishing Financial Model</t>
  </si>
  <si>
    <t>Note: For tax purposes, enter 0% salvage value for full depreciation; for investment analysis, enter the percent of value remaining after 10 years.</t>
  </si>
  <si>
    <t>Note: Stock date is the date pigs are put in the building or if you are on a per pig space payment, the date first payment is received.</t>
  </si>
  <si>
    <t>Note: Only enter cash value that will be put into the project, do not count non-cash equity such as land.</t>
  </si>
  <si>
    <t>Note:  Date of first payment must be 1 month or more after the end of construction.</t>
  </si>
  <si>
    <t xml:space="preserve">Note:  If "New Loans" plus any cash equity (entered in D128) are less than construction costs, model will run up the Line of Credit (LOC). </t>
  </si>
  <si>
    <t>Manure nutrients sold?</t>
  </si>
  <si>
    <t>Proceeds from Working Capital Line of Credit</t>
  </si>
  <si>
    <t xml:space="preserve">Interest Payments Line of Credit  </t>
  </si>
  <si>
    <t xml:space="preserve">Principal Payments Line of Credit  </t>
  </si>
  <si>
    <t>Accumulated Interest Line of Credit</t>
  </si>
  <si>
    <t>Interest Payments Line of Credit</t>
  </si>
  <si>
    <t>Principal Payments Line of Credit</t>
  </si>
  <si>
    <t xml:space="preserve">Interest Payments Line of Credit </t>
  </si>
  <si>
    <t xml:space="preserve">Principal Payments Line of Credit </t>
  </si>
  <si>
    <t>Proceeds From Line of Credit</t>
  </si>
  <si>
    <t>Line of Credit Loan Balance (End of year)</t>
  </si>
  <si>
    <t>Peak Line of Credit Balance</t>
  </si>
  <si>
    <t>Net Cash Flow  (+ or -) without Line of Credit</t>
  </si>
  <si>
    <t xml:space="preserve">                                    - Interest</t>
  </si>
  <si>
    <t>Summery of Line of Credit Needs</t>
  </si>
  <si>
    <t>Note:  This will be $0 if there is no beginning balance on Line of Credit.</t>
  </si>
  <si>
    <t>Updated: 12/2020</t>
  </si>
  <si>
    <t>Ray Massey</t>
  </si>
  <si>
    <t>Professor, University of Missouri</t>
  </si>
  <si>
    <t>Agricultural Business and Policy Extension</t>
  </si>
  <si>
    <t>Developed by:</t>
  </si>
  <si>
    <t>Data specific to the scenario are entered in the light grey cells on the DataInput sheet.  This is the only sheet setup for data input. The other tabs show the scenario outcomes based on the DataInput tab.</t>
  </si>
  <si>
    <t>Manure value and manure hauling costs are only allocated twice a year, in March and October. The model is set up to start allocating the value and costs after four months of operation (based on stock date). Manure value is assumed to add to cash flow because it either offsets a fertilizer expense or brings in cash via sales. If it offsets a fertilizer expense, it is not considered taxable income.</t>
  </si>
  <si>
    <t xml:space="preserve">Under the Annual Variable Costs some of the variables will begin charging a percent of the annual total based on the percent of construction complete and other will not begin charging until after construction is complete and the building is stocked.  Fuel, Oil &amp; Gasoline, Insurance, Miscellaneous, Professional Feeds, Rent of Lease, Property Tax, Utilities and Other Categories under the Beginning at Construction section accrue expenses while the building it under construction and before it is stocked. The remaining variable costs will begin charging once the building is stocked.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</si>
</sst>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6" formatCode="&quot;$&quot;#,##0_);[Red]\(&quot;$&quot;#,##0\)"/>
    <numFmt numFmtId="7" formatCode="&quot;$&quot;#,##0.00_);\(&quot;$&quot;#,##0.00\)"/>
    <numFmt numFmtId="164" formatCode="&quot;$&quot;#,##0"/>
    <numFmt numFmtId="165" formatCode="&quot;$&quot;#,##0.00"/>
    <numFmt numFmtId="166" formatCode="mmmm\-yy"/>
    <numFmt numFmtId="167" formatCode="0.0%"/>
    <numFmt numFmtId="171" formatCode="#,##0.0"/>
    <numFmt numFmtId="172" formatCode="mmmm"/>
    <numFmt numFmtId="174" formatCode="mmm\-yyyy"/>
    <numFmt numFmtId="175" formatCode="mmmm\ d\,\ yyyy"/>
    <numFmt numFmtId="176" formatCode="mm/dd/yyyy"/>
    <numFmt numFmtId="179" formatCode="#,##0.000"/>
    <numFmt numFmtId="182" formatCode="[$-409]mmm\-yy;@"/>
    <numFmt numFmtId="190" formatCode="mmmm\ yyyy;@"/>
    <numFmt numFmtId="193" formatCode="[$-409]d\-mmm\-yy;@"/>
  </numFmts>
  <fonts count="42" x14ac:knownFonts="1">
    <font>
      <sz val="10"/>
      <name val="Arial"/>
    </font>
    <font>
      <sz val="10"/>
      <name val="Arial"/>
    </font>
    <font>
      <b/>
      <sz val="10"/>
      <name val="Arial"/>
      <family val="2"/>
    </font>
    <font>
      <sz val="10"/>
      <name val="Arial"/>
      <family val="2"/>
    </font>
    <font>
      <b/>
      <sz val="10"/>
      <name val="Arial"/>
      <family val="2"/>
    </font>
    <font>
      <b/>
      <sz val="12"/>
      <name val="Times New Roman"/>
      <family val="1"/>
    </font>
    <font>
      <sz val="10"/>
      <color indexed="8"/>
      <name val="Arial"/>
      <family val="2"/>
    </font>
    <font>
      <b/>
      <sz val="10"/>
      <color indexed="8"/>
      <name val="Arial"/>
      <family val="2"/>
    </font>
    <font>
      <b/>
      <u/>
      <sz val="10"/>
      <color indexed="8"/>
      <name val="Arial"/>
      <family val="2"/>
    </font>
    <font>
      <sz val="10"/>
      <color indexed="10"/>
      <name val="Arial"/>
      <family val="2"/>
    </font>
    <font>
      <sz val="16"/>
      <color indexed="10"/>
      <name val="Arial"/>
      <family val="2"/>
    </font>
    <font>
      <b/>
      <sz val="12"/>
      <name val="Arial"/>
      <family val="2"/>
    </font>
    <font>
      <sz val="8"/>
      <name val="Arial"/>
      <family val="2"/>
    </font>
    <font>
      <sz val="10"/>
      <color indexed="23"/>
      <name val="Arial"/>
      <family val="2"/>
    </font>
    <font>
      <b/>
      <sz val="10"/>
      <color indexed="23"/>
      <name val="Arial"/>
      <family val="2"/>
    </font>
    <font>
      <sz val="1"/>
      <color indexed="8"/>
      <name val="Arial"/>
      <family val="2"/>
    </font>
    <font>
      <sz val="1"/>
      <name val="Arial"/>
      <family val="2"/>
    </font>
    <font>
      <sz val="1"/>
      <color indexed="8"/>
      <name val="Arial"/>
      <family val="2"/>
    </font>
    <font>
      <sz val="1"/>
      <name val="Arial"/>
      <family val="2"/>
    </font>
    <font>
      <b/>
      <sz val="1"/>
      <color indexed="8"/>
      <name val="Arial"/>
      <family val="2"/>
    </font>
    <font>
      <sz val="10"/>
      <color indexed="16"/>
      <name val="Arial"/>
      <family val="2"/>
    </font>
    <font>
      <sz val="10"/>
      <color indexed="9"/>
      <name val="Arial"/>
      <family val="2"/>
    </font>
    <font>
      <sz val="10"/>
      <color indexed="8"/>
      <name val="Arial"/>
      <family val="2"/>
    </font>
    <font>
      <sz val="1"/>
      <color indexed="8"/>
      <name val="Arial"/>
      <family val="2"/>
    </font>
    <font>
      <sz val="10"/>
      <color indexed="8"/>
      <name val="Arial"/>
      <family val="2"/>
    </font>
    <font>
      <sz val="10"/>
      <color indexed="16"/>
      <name val="Arial"/>
      <family val="2"/>
    </font>
    <font>
      <sz val="10"/>
      <color indexed="23"/>
      <name val="Arial"/>
      <family val="2"/>
    </font>
    <font>
      <sz val="1"/>
      <color indexed="23"/>
      <name val="Arial"/>
      <family val="2"/>
    </font>
    <font>
      <sz val="14"/>
      <name val="Arial"/>
      <family val="2"/>
    </font>
    <font>
      <sz val="11"/>
      <name val="Arial"/>
      <family val="2"/>
    </font>
    <font>
      <sz val="13"/>
      <name val="Arial"/>
      <family val="2"/>
    </font>
    <font>
      <sz val="10"/>
      <color indexed="9"/>
      <name val="Arial"/>
      <family val="2"/>
    </font>
    <font>
      <sz val="1"/>
      <color indexed="9"/>
      <name val="Arial"/>
      <family val="2"/>
    </font>
    <font>
      <b/>
      <sz val="16"/>
      <color indexed="9"/>
      <name val="Arial"/>
      <family val="2"/>
    </font>
    <font>
      <sz val="5"/>
      <name val="Arial"/>
      <family val="2"/>
    </font>
    <font>
      <sz val="5"/>
      <name val="Arial"/>
      <family val="2"/>
    </font>
    <font>
      <sz val="12"/>
      <color indexed="60"/>
      <name val="Arial"/>
      <family val="2"/>
    </font>
    <font>
      <b/>
      <sz val="10"/>
      <color indexed="9"/>
      <name val="Arial"/>
      <family val="2"/>
    </font>
    <font>
      <sz val="8"/>
      <color indexed="81"/>
      <name val="Tahoma"/>
      <family val="2"/>
    </font>
    <font>
      <b/>
      <sz val="8"/>
      <color indexed="81"/>
      <name val="Tahoma"/>
      <family val="2"/>
    </font>
    <font>
      <sz val="8"/>
      <name val="Arial"/>
      <family val="2"/>
    </font>
    <font>
      <sz val="10"/>
      <color indexed="9"/>
      <name val="Arial"/>
      <family val="2"/>
    </font>
  </fonts>
  <fills count="9">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right/>
      <top style="thin">
        <color indexed="23"/>
      </top>
      <bottom style="thin">
        <color indexed="64"/>
      </bottom>
      <diagonal/>
    </border>
    <border>
      <left/>
      <right/>
      <top/>
      <bottom style="thin">
        <color indexed="23"/>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9" fontId="1" fillId="0" borderId="0" applyFont="0" applyFill="0" applyBorder="0" applyAlignment="0" applyProtection="0"/>
  </cellStyleXfs>
  <cellXfs count="38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0" xfId="0" applyFont="1" applyBorder="1"/>
    <xf numFmtId="5" fontId="0" fillId="0" borderId="0" xfId="0" applyNumberFormat="1" applyBorder="1"/>
    <xf numFmtId="5" fontId="3" fillId="0" borderId="9" xfId="0" applyNumberFormat="1" applyFont="1" applyBorder="1" applyAlignment="1">
      <alignment horizontal="center"/>
    </xf>
    <xf numFmtId="5" fontId="2" fillId="0" borderId="0" xfId="0" applyNumberFormat="1" applyFont="1" applyBorder="1"/>
    <xf numFmtId="0" fontId="3" fillId="0" borderId="0" xfId="0" applyFont="1" applyAlignment="1">
      <alignment horizontal="center"/>
    </xf>
    <xf numFmtId="1" fontId="0" fillId="0" borderId="0" xfId="0" applyNumberFormat="1"/>
    <xf numFmtId="0" fontId="2" fillId="0" borderId="0" xfId="0" applyFont="1"/>
    <xf numFmtId="17" fontId="0" fillId="0" borderId="0" xfId="0" applyNumberFormat="1"/>
    <xf numFmtId="0" fontId="0" fillId="0" borderId="0" xfId="0" applyAlignment="1">
      <alignment wrapText="1"/>
    </xf>
    <xf numFmtId="0" fontId="0" fillId="2" borderId="9" xfId="0" applyFill="1" applyBorder="1"/>
    <xf numFmtId="164" fontId="0" fillId="0" borderId="0" xfId="0" applyNumberFormat="1"/>
    <xf numFmtId="0" fontId="3" fillId="0" borderId="0" xfId="0" applyFont="1" applyBorder="1"/>
    <xf numFmtId="0" fontId="4" fillId="0" borderId="0" xfId="0" applyFont="1" applyBorder="1"/>
    <xf numFmtId="5" fontId="3" fillId="0" borderId="0" xfId="0" applyNumberFormat="1" applyFont="1" applyBorder="1"/>
    <xf numFmtId="5" fontId="3" fillId="0" borderId="10" xfId="0" applyNumberFormat="1" applyFont="1" applyBorder="1"/>
    <xf numFmtId="0" fontId="4" fillId="0" borderId="0" xfId="0" applyFont="1" applyBorder="1" applyAlignment="1">
      <alignment horizontal="center"/>
    </xf>
    <xf numFmtId="172" fontId="2" fillId="0" borderId="11" xfId="0" applyNumberFormat="1" applyFont="1" applyBorder="1" applyAlignment="1">
      <alignment horizontal="center"/>
    </xf>
    <xf numFmtId="0" fontId="2" fillId="0" borderId="11" xfId="0" applyFont="1" applyBorder="1" applyAlignment="1">
      <alignment horizontal="center"/>
    </xf>
    <xf numFmtId="0" fontId="4" fillId="0" borderId="12" xfId="0" applyFont="1" applyBorder="1" applyAlignment="1">
      <alignment horizontal="center"/>
    </xf>
    <xf numFmtId="5" fontId="3" fillId="0" borderId="13" xfId="0" applyNumberFormat="1" applyFont="1" applyBorder="1" applyAlignment="1">
      <alignment horizontal="center"/>
    </xf>
    <xf numFmtId="5" fontId="3" fillId="0" borderId="14" xfId="0" applyNumberFormat="1" applyFont="1" applyBorder="1" applyAlignment="1">
      <alignment horizontal="center"/>
    </xf>
    <xf numFmtId="0" fontId="0" fillId="0" borderId="0" xfId="0" applyAlignment="1">
      <alignment horizontal="center"/>
    </xf>
    <xf numFmtId="5" fontId="3" fillId="0" borderId="15" xfId="0" applyNumberFormat="1" applyFont="1" applyBorder="1" applyAlignment="1">
      <alignment horizontal="center"/>
    </xf>
    <xf numFmtId="0" fontId="4" fillId="0" borderId="11" xfId="0" applyFont="1" applyBorder="1" applyAlignment="1">
      <alignment horizontal="center"/>
    </xf>
    <xf numFmtId="5" fontId="0" fillId="0" borderId="0" xfId="0" applyNumberFormat="1" applyAlignment="1">
      <alignment horizontal="center"/>
    </xf>
    <xf numFmtId="0" fontId="3" fillId="0" borderId="0" xfId="0" applyFont="1"/>
    <xf numFmtId="1" fontId="0" fillId="3" borderId="9" xfId="0" applyNumberFormat="1" applyFill="1" applyBorder="1"/>
    <xf numFmtId="0" fontId="5" fillId="0" borderId="0" xfId="0" applyFont="1"/>
    <xf numFmtId="37" fontId="0" fillId="0" borderId="0" xfId="0" applyNumberFormat="1"/>
    <xf numFmtId="0" fontId="5" fillId="0" borderId="16" xfId="0" applyFont="1" applyBorder="1" applyAlignment="1">
      <alignment horizontal="centerContinuous"/>
    </xf>
    <xf numFmtId="0" fontId="5" fillId="0" borderId="10" xfId="0" applyFont="1" applyBorder="1" applyAlignment="1">
      <alignment horizontal="centerContinuous"/>
    </xf>
    <xf numFmtId="0" fontId="0" fillId="0" borderId="17" xfId="0" applyBorder="1" applyAlignment="1">
      <alignment horizontal="centerContinuous"/>
    </xf>
    <xf numFmtId="0" fontId="0" fillId="0" borderId="18" xfId="0" applyBorder="1" applyAlignment="1">
      <alignment horizontal="centerContinuous"/>
    </xf>
    <xf numFmtId="0" fontId="0" fillId="0" borderId="19" xfId="0" applyBorder="1" applyAlignment="1">
      <alignment horizontal="centerContinuous"/>
    </xf>
    <xf numFmtId="0" fontId="0" fillId="0" borderId="16" xfId="0" applyBorder="1"/>
    <xf numFmtId="0" fontId="0" fillId="0" borderId="10" xfId="0" applyBorder="1"/>
    <xf numFmtId="0" fontId="0" fillId="0" borderId="20" xfId="0" applyBorder="1"/>
    <xf numFmtId="0" fontId="0" fillId="0" borderId="0" xfId="0" applyAlignment="1">
      <alignment horizontal="center" wrapText="1"/>
    </xf>
    <xf numFmtId="0" fontId="0" fillId="0" borderId="0" xfId="0" quotePrefix="1" applyAlignment="1">
      <alignment horizontal="center"/>
    </xf>
    <xf numFmtId="164" fontId="6" fillId="0" borderId="0" xfId="0" applyNumberFormat="1" applyFont="1" applyFill="1" applyBorder="1" applyAlignment="1">
      <alignment horizontal="center"/>
    </xf>
    <xf numFmtId="167" fontId="6" fillId="0" borderId="0" xfId="0" applyNumberFormat="1" applyFont="1" applyFill="1" applyBorder="1"/>
    <xf numFmtId="0" fontId="6" fillId="0" borderId="0" xfId="0" applyFont="1" applyFill="1" applyBorder="1"/>
    <xf numFmtId="167" fontId="6" fillId="0" borderId="0" xfId="0" applyNumberFormat="1" applyFont="1" applyFill="1" applyBorder="1" applyAlignment="1">
      <alignment horizontal="center"/>
    </xf>
    <xf numFmtId="165" fontId="6" fillId="0" borderId="0" xfId="0" applyNumberFormat="1" applyFont="1" applyFill="1" applyBorder="1" applyAlignment="1">
      <alignment horizontal="center"/>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17" fontId="6" fillId="0" borderId="0" xfId="0" applyNumberFormat="1" applyFont="1" applyFill="1" applyBorder="1" applyAlignment="1">
      <alignment horizontal="center"/>
    </xf>
    <xf numFmtId="0" fontId="7" fillId="0" borderId="0" xfId="0" applyFont="1" applyFill="1" applyBorder="1"/>
    <xf numFmtId="176" fontId="6" fillId="0" borderId="0" xfId="0" applyNumberFormat="1" applyFont="1" applyFill="1" applyBorder="1" applyAlignment="1">
      <alignment horizontal="left"/>
    </xf>
    <xf numFmtId="18" fontId="6" fillId="0" borderId="0" xfId="0" applyNumberFormat="1" applyFont="1" applyFill="1" applyBorder="1" applyAlignment="1">
      <alignment horizontal="left"/>
    </xf>
    <xf numFmtId="18" fontId="0" fillId="0" borderId="0" xfId="0" applyNumberFormat="1" applyBorder="1"/>
    <xf numFmtId="176" fontId="0" fillId="0" borderId="0" xfId="0" applyNumberFormat="1" applyBorder="1"/>
    <xf numFmtId="0" fontId="3" fillId="0" borderId="0" xfId="0" applyFont="1" applyFill="1" applyBorder="1"/>
    <xf numFmtId="164" fontId="6" fillId="4" borderId="0" xfId="0" applyNumberFormat="1" applyFont="1" applyFill="1" applyBorder="1" applyAlignment="1">
      <alignment horizontal="center"/>
    </xf>
    <xf numFmtId="165" fontId="7" fillId="0" borderId="0" xfId="0" applyNumberFormat="1" applyFont="1" applyFill="1" applyBorder="1" applyAlignment="1">
      <alignment horizontal="center"/>
    </xf>
    <xf numFmtId="164" fontId="6" fillId="4" borderId="0" xfId="0" applyNumberFormat="1" applyFont="1" applyFill="1" applyBorder="1" applyAlignment="1">
      <alignment horizontal="left"/>
    </xf>
    <xf numFmtId="164" fontId="6" fillId="0" borderId="0" xfId="0" applyNumberFormat="1" applyFont="1" applyFill="1" applyBorder="1" applyAlignment="1">
      <alignment horizontal="left"/>
    </xf>
    <xf numFmtId="0" fontId="10" fillId="0" borderId="0" xfId="0" applyFont="1" applyFill="1" applyBorder="1"/>
    <xf numFmtId="0" fontId="0" fillId="0" borderId="0" xfId="0" applyBorder="1" applyAlignment="1">
      <alignment horizontal="left" indent="1"/>
    </xf>
    <xf numFmtId="5" fontId="3" fillId="0" borderId="0" xfId="0" applyNumberFormat="1" applyFont="1" applyBorder="1" applyAlignment="1">
      <alignment horizontal="left" indent="1"/>
    </xf>
    <xf numFmtId="5" fontId="3" fillId="0" borderId="0" xfId="0" applyNumberFormat="1" applyFont="1" applyBorder="1" applyAlignment="1">
      <alignment horizontal="left" indent="2"/>
    </xf>
    <xf numFmtId="0" fontId="3" fillId="0" borderId="10" xfId="0" applyFont="1" applyBorder="1" applyAlignment="1">
      <alignment horizontal="center" wrapText="1"/>
    </xf>
    <xf numFmtId="0" fontId="0" fillId="5" borderId="0" xfId="0" applyFill="1"/>
    <xf numFmtId="0" fontId="0" fillId="4" borderId="0" xfId="0" applyFill="1"/>
    <xf numFmtId="0" fontId="0" fillId="4" borderId="0" xfId="0" applyFill="1" applyBorder="1"/>
    <xf numFmtId="0" fontId="2" fillId="4" borderId="0" xfId="0" applyFont="1" applyFill="1" applyBorder="1" applyAlignment="1">
      <alignment horizontal="center"/>
    </xf>
    <xf numFmtId="164" fontId="0" fillId="4" borderId="0" xfId="0" applyNumberFormat="1" applyFill="1"/>
    <xf numFmtId="0" fontId="2" fillId="4" borderId="0" xfId="0" applyFont="1" applyFill="1" applyBorder="1"/>
    <xf numFmtId="1" fontId="0" fillId="4" borderId="0" xfId="0" applyNumberFormat="1" applyFill="1" applyBorder="1"/>
    <xf numFmtId="164" fontId="0" fillId="4" borderId="0" xfId="0" applyNumberFormat="1" applyFill="1" applyBorder="1"/>
    <xf numFmtId="0" fontId="3" fillId="4" borderId="0" xfId="0" applyFont="1" applyFill="1"/>
    <xf numFmtId="164" fontId="3" fillId="4" borderId="0" xfId="0" applyNumberFormat="1" applyFont="1" applyFill="1" applyAlignment="1">
      <alignment horizontal="right"/>
    </xf>
    <xf numFmtId="10" fontId="3" fillId="4" borderId="0" xfId="0" applyNumberFormat="1" applyFont="1" applyFill="1" applyAlignment="1">
      <alignment horizontal="right"/>
    </xf>
    <xf numFmtId="0" fontId="3" fillId="4" borderId="0" xfId="0" applyFont="1" applyFill="1" applyAlignment="1">
      <alignment horizontal="center"/>
    </xf>
    <xf numFmtId="164" fontId="3" fillId="4" borderId="0" xfId="0" applyNumberFormat="1" applyFont="1" applyFill="1" applyAlignment="1">
      <alignment horizontal="center"/>
    </xf>
    <xf numFmtId="0" fontId="0" fillId="4" borderId="0" xfId="0" applyFill="1" applyAlignment="1">
      <alignment horizontal="left"/>
    </xf>
    <xf numFmtId="0" fontId="3" fillId="0" borderId="0" xfId="0" applyFont="1" applyBorder="1" applyAlignment="1">
      <alignment horizontal="center"/>
    </xf>
    <xf numFmtId="0" fontId="3" fillId="4" borderId="0" xfId="0" applyFont="1" applyFill="1" applyAlignment="1">
      <alignment horizontal="center" wrapText="1"/>
    </xf>
    <xf numFmtId="0" fontId="0" fillId="4" borderId="18" xfId="0" applyFill="1" applyBorder="1"/>
    <xf numFmtId="0" fontId="3" fillId="4" borderId="0" xfId="0" applyFont="1" applyFill="1" applyAlignment="1">
      <alignment wrapText="1"/>
    </xf>
    <xf numFmtId="0" fontId="3" fillId="4" borderId="18" xfId="0" applyFont="1" applyFill="1" applyBorder="1" applyAlignment="1">
      <alignment horizontal="center"/>
    </xf>
    <xf numFmtId="1" fontId="3" fillId="4" borderId="18" xfId="0" applyNumberFormat="1" applyFont="1" applyFill="1" applyBorder="1" applyAlignment="1">
      <alignment horizontal="center"/>
    </xf>
    <xf numFmtId="175" fontId="6" fillId="0" borderId="0" xfId="0" applyNumberFormat="1" applyFont="1" applyFill="1" applyBorder="1" applyAlignment="1">
      <alignment horizontal="center"/>
    </xf>
    <xf numFmtId="0" fontId="7" fillId="0" borderId="0" xfId="0" applyFont="1" applyFill="1" applyBorder="1" applyAlignment="1">
      <alignment horizontal="left"/>
    </xf>
    <xf numFmtId="0" fontId="17" fillId="0" borderId="0" xfId="0" applyFont="1" applyFill="1" applyBorder="1"/>
    <xf numFmtId="164" fontId="17" fillId="0" borderId="0" xfId="0" applyNumberFormat="1" applyFont="1" applyFill="1" applyBorder="1" applyAlignment="1">
      <alignment horizontal="center"/>
    </xf>
    <xf numFmtId="0" fontId="7" fillId="0" borderId="0" xfId="0" applyFont="1" applyFill="1" applyBorder="1" applyAlignment="1">
      <alignment horizontal="center"/>
    </xf>
    <xf numFmtId="167" fontId="6" fillId="4" borderId="0" xfId="0" applyNumberFormat="1" applyFont="1" applyFill="1" applyBorder="1" applyAlignment="1">
      <alignment horizontal="center"/>
    </xf>
    <xf numFmtId="0" fontId="15" fillId="0" borderId="0" xfId="0" applyFont="1" applyFill="1" applyBorder="1"/>
    <xf numFmtId="0" fontId="16" fillId="0" borderId="0" xfId="0" applyFont="1" applyBorder="1"/>
    <xf numFmtId="167" fontId="15" fillId="0" borderId="0" xfId="0" applyNumberFormat="1" applyFont="1" applyFill="1" applyBorder="1" applyAlignment="1">
      <alignment horizontal="center"/>
    </xf>
    <xf numFmtId="164" fontId="15" fillId="0" borderId="0" xfId="0" applyNumberFormat="1" applyFont="1" applyFill="1" applyBorder="1" applyAlignment="1">
      <alignment horizontal="center"/>
    </xf>
    <xf numFmtId="0" fontId="6" fillId="0" borderId="0" xfId="0" applyFont="1" applyFill="1" applyBorder="1" applyAlignment="1">
      <alignment horizontal="left"/>
    </xf>
    <xf numFmtId="0" fontId="18" fillId="0" borderId="0" xfId="0" applyFont="1"/>
    <xf numFmtId="164" fontId="6" fillId="4" borderId="0" xfId="0" applyNumberFormat="1" applyFont="1" applyFill="1" applyBorder="1" applyAlignment="1">
      <alignment horizontal="right" indent="2"/>
    </xf>
    <xf numFmtId="164" fontId="6" fillId="4" borderId="0" xfId="0" applyNumberFormat="1" applyFont="1" applyFill="1" applyBorder="1" applyAlignment="1">
      <alignment horizontal="right" indent="3"/>
    </xf>
    <xf numFmtId="167" fontId="0" fillId="0" borderId="0" xfId="0" applyNumberFormat="1" applyBorder="1"/>
    <xf numFmtId="0" fontId="17" fillId="4" borderId="0" xfId="0" applyFont="1" applyFill="1" applyBorder="1"/>
    <xf numFmtId="164" fontId="17" fillId="4" borderId="0" xfId="0" applyNumberFormat="1" applyFont="1" applyFill="1" applyBorder="1" applyAlignment="1">
      <alignment horizontal="right" indent="3"/>
    </xf>
    <xf numFmtId="167" fontId="17" fillId="4" borderId="0" xfId="0" applyNumberFormat="1" applyFont="1" applyFill="1" applyBorder="1" applyAlignment="1">
      <alignment horizontal="center"/>
    </xf>
    <xf numFmtId="17" fontId="17" fillId="4" borderId="0" xfId="0" applyNumberFormat="1" applyFont="1" applyFill="1" applyBorder="1" applyAlignment="1">
      <alignment horizontal="center"/>
    </xf>
    <xf numFmtId="0" fontId="18" fillId="4" borderId="0" xfId="0" applyFont="1" applyFill="1"/>
    <xf numFmtId="0" fontId="6" fillId="0" borderId="0" xfId="0" applyFont="1" applyFill="1" applyBorder="1" applyAlignment="1">
      <alignment horizontal="left" indent="1"/>
    </xf>
    <xf numFmtId="9" fontId="6" fillId="4" borderId="0" xfId="2" applyFont="1" applyFill="1" applyBorder="1" applyAlignment="1">
      <alignment horizontal="right" indent="3"/>
    </xf>
    <xf numFmtId="10" fontId="6" fillId="4" borderId="0" xfId="0" applyNumberFormat="1" applyFont="1" applyFill="1" applyBorder="1" applyAlignment="1">
      <alignment horizontal="center"/>
    </xf>
    <xf numFmtId="165" fontId="17" fillId="0" borderId="0" xfId="0" applyNumberFormat="1" applyFont="1" applyFill="1" applyBorder="1" applyAlignment="1">
      <alignment horizontal="center"/>
    </xf>
    <xf numFmtId="165" fontId="19" fillId="0" borderId="0" xfId="0" applyNumberFormat="1" applyFont="1" applyFill="1" applyBorder="1" applyAlignment="1">
      <alignment horizontal="center"/>
    </xf>
    <xf numFmtId="0" fontId="19" fillId="0" borderId="0" xfId="0" applyFont="1" applyFill="1" applyBorder="1" applyAlignment="1">
      <alignment horizontal="left"/>
    </xf>
    <xf numFmtId="164" fontId="17" fillId="4" borderId="0" xfId="0" applyNumberFormat="1" applyFont="1" applyFill="1" applyBorder="1" applyAlignment="1">
      <alignment horizontal="center"/>
    </xf>
    <xf numFmtId="10" fontId="17" fillId="4" borderId="0" xfId="2" applyNumberFormat="1" applyFont="1" applyFill="1" applyBorder="1" applyAlignment="1">
      <alignment horizontal="right" indent="2"/>
    </xf>
    <xf numFmtId="0" fontId="6" fillId="4" borderId="0" xfId="0" applyFont="1" applyFill="1" applyBorder="1"/>
    <xf numFmtId="37" fontId="6" fillId="4" borderId="0" xfId="0" applyNumberFormat="1" applyFont="1" applyFill="1" applyBorder="1" applyAlignment="1">
      <alignment horizontal="right" indent="3"/>
    </xf>
    <xf numFmtId="165" fontId="6" fillId="4" borderId="0" xfId="0" applyNumberFormat="1" applyFont="1" applyFill="1" applyBorder="1" applyAlignment="1">
      <alignment horizontal="right" indent="3"/>
    </xf>
    <xf numFmtId="0" fontId="7" fillId="4" borderId="0" xfId="0" applyFont="1" applyFill="1" applyBorder="1" applyAlignment="1">
      <alignment horizontal="center"/>
    </xf>
    <xf numFmtId="0" fontId="6" fillId="4" borderId="0" xfId="0" applyFont="1" applyFill="1" applyBorder="1" applyAlignment="1">
      <alignment horizontal="left"/>
    </xf>
    <xf numFmtId="9" fontId="15" fillId="4" borderId="0" xfId="2" applyFont="1" applyFill="1" applyBorder="1" applyAlignment="1">
      <alignment horizontal="center"/>
    </xf>
    <xf numFmtId="3" fontId="6" fillId="4" borderId="0" xfId="0" applyNumberFormat="1" applyFont="1" applyFill="1" applyBorder="1" applyAlignment="1">
      <alignment horizontal="right" indent="3"/>
    </xf>
    <xf numFmtId="171" fontId="6" fillId="4" borderId="0" xfId="0" applyNumberFormat="1" applyFont="1" applyFill="1" applyBorder="1" applyAlignment="1">
      <alignment horizontal="right" indent="3"/>
    </xf>
    <xf numFmtId="167" fontId="6" fillId="4" borderId="0" xfId="2" applyNumberFormat="1" applyFont="1" applyFill="1" applyBorder="1" applyAlignment="1">
      <alignment horizontal="right" indent="3"/>
    </xf>
    <xf numFmtId="165" fontId="6" fillId="4" borderId="0" xfId="0" applyNumberFormat="1" applyFont="1" applyFill="1" applyBorder="1" applyAlignment="1">
      <alignment horizontal="center"/>
    </xf>
    <xf numFmtId="165" fontId="17" fillId="4" borderId="0" xfId="0" applyNumberFormat="1" applyFont="1" applyFill="1" applyBorder="1" applyAlignment="1">
      <alignment horizontal="center"/>
    </xf>
    <xf numFmtId="10" fontId="6" fillId="4" borderId="0" xfId="2" applyNumberFormat="1" applyFont="1" applyFill="1" applyBorder="1" applyAlignment="1">
      <alignment horizontal="right" indent="2"/>
    </xf>
    <xf numFmtId="3" fontId="6" fillId="4" borderId="0" xfId="0" applyNumberFormat="1" applyFont="1" applyFill="1" applyBorder="1" applyAlignment="1">
      <alignment horizontal="right" indent="2"/>
    </xf>
    <xf numFmtId="3" fontId="6" fillId="4" borderId="0" xfId="0" applyNumberFormat="1" applyFont="1" applyFill="1" applyBorder="1" applyAlignment="1">
      <alignment horizontal="center"/>
    </xf>
    <xf numFmtId="0" fontId="15" fillId="4" borderId="0" xfId="0" applyFont="1" applyFill="1" applyBorder="1"/>
    <xf numFmtId="0" fontId="9" fillId="4" borderId="0" xfId="0" applyFont="1" applyFill="1" applyBorder="1"/>
    <xf numFmtId="0" fontId="6" fillId="4" borderId="0" xfId="0" applyFont="1" applyFill="1" applyBorder="1" applyAlignment="1">
      <alignment horizontal="center"/>
    </xf>
    <xf numFmtId="167" fontId="0" fillId="4" borderId="0" xfId="0" applyNumberFormat="1" applyFill="1" applyBorder="1"/>
    <xf numFmtId="167" fontId="6" fillId="4" borderId="0" xfId="0" applyNumberFormat="1" applyFont="1" applyFill="1" applyBorder="1"/>
    <xf numFmtId="0" fontId="7" fillId="4" borderId="0" xfId="0" applyFont="1" applyFill="1" applyBorder="1"/>
    <xf numFmtId="0" fontId="8" fillId="4" borderId="0" xfId="0" applyFont="1" applyFill="1" applyBorder="1"/>
    <xf numFmtId="167" fontId="15" fillId="4" borderId="0" xfId="0" applyNumberFormat="1" applyFont="1" applyFill="1" applyBorder="1" applyAlignment="1">
      <alignment horizontal="center"/>
    </xf>
    <xf numFmtId="17" fontId="6" fillId="4" borderId="0" xfId="0" applyNumberFormat="1" applyFont="1" applyFill="1" applyBorder="1" applyAlignment="1">
      <alignment horizontal="center"/>
    </xf>
    <xf numFmtId="176" fontId="6" fillId="4" borderId="0" xfId="0" applyNumberFormat="1" applyFont="1" applyFill="1" applyBorder="1" applyAlignment="1">
      <alignment horizontal="left"/>
    </xf>
    <xf numFmtId="175" fontId="6" fillId="4" borderId="0" xfId="0" applyNumberFormat="1" applyFont="1" applyFill="1" applyBorder="1" applyAlignment="1">
      <alignment horizontal="center"/>
    </xf>
    <xf numFmtId="174" fontId="6" fillId="4" borderId="0" xfId="0" applyNumberFormat="1" applyFont="1" applyFill="1" applyBorder="1" applyAlignment="1">
      <alignment horizontal="center"/>
    </xf>
    <xf numFmtId="0" fontId="20" fillId="4" borderId="0" xfId="0" applyFont="1" applyFill="1" applyBorder="1"/>
    <xf numFmtId="0" fontId="22" fillId="4" borderId="0" xfId="0" applyFont="1" applyFill="1"/>
    <xf numFmtId="0" fontId="23" fillId="4" borderId="0" xfId="0" applyFont="1" applyFill="1"/>
    <xf numFmtId="0" fontId="22" fillId="4" borderId="0" xfId="0" applyFont="1" applyFill="1" applyBorder="1"/>
    <xf numFmtId="0" fontId="23" fillId="4" borderId="0" xfId="0" applyFont="1" applyFill="1" applyBorder="1"/>
    <xf numFmtId="0" fontId="6" fillId="0" borderId="0" xfId="0" applyFont="1" applyFill="1" applyBorder="1" applyAlignment="1">
      <alignment horizontal="right"/>
    </xf>
    <xf numFmtId="0" fontId="24" fillId="0" borderId="0" xfId="0" applyFont="1" applyFill="1" applyBorder="1"/>
    <xf numFmtId="5" fontId="2" fillId="4" borderId="0" xfId="0" applyNumberFormat="1" applyFont="1" applyFill="1" applyBorder="1"/>
    <xf numFmtId="0" fontId="3" fillId="4" borderId="10" xfId="0" applyFont="1" applyFill="1" applyBorder="1" applyAlignment="1">
      <alignment horizontal="center"/>
    </xf>
    <xf numFmtId="0" fontId="0" fillId="5" borderId="0" xfId="0" applyFill="1" applyBorder="1"/>
    <xf numFmtId="0" fontId="20" fillId="0" borderId="0" xfId="0" applyFont="1" applyFill="1" applyBorder="1" applyAlignment="1">
      <alignment horizontal="left" indent="1"/>
    </xf>
    <xf numFmtId="5" fontId="3" fillId="4" borderId="0" xfId="0" applyNumberFormat="1" applyFont="1" applyFill="1" applyBorder="1" applyAlignment="1">
      <alignment horizontal="center"/>
    </xf>
    <xf numFmtId="0" fontId="17" fillId="4" borderId="0" xfId="0" applyFont="1" applyFill="1"/>
    <xf numFmtId="0" fontId="6" fillId="0" borderId="0" xfId="0" applyFont="1" applyFill="1" applyBorder="1" applyAlignment="1"/>
    <xf numFmtId="190" fontId="6" fillId="0" borderId="0" xfId="0" applyNumberFormat="1" applyFont="1" applyFill="1" applyBorder="1" applyAlignment="1">
      <alignment horizontal="left" indent="1"/>
    </xf>
    <xf numFmtId="0" fontId="6" fillId="0" borderId="0" xfId="0" applyFont="1" applyFill="1" applyBorder="1" applyAlignment="1">
      <alignment wrapText="1"/>
    </xf>
    <xf numFmtId="0" fontId="20" fillId="0" borderId="0" xfId="0" applyFont="1" applyFill="1" applyBorder="1" applyAlignment="1">
      <alignment horizontal="left"/>
    </xf>
    <xf numFmtId="0" fontId="20" fillId="0" borderId="0" xfId="0" applyFont="1" applyFill="1" applyBorder="1"/>
    <xf numFmtId="0" fontId="17" fillId="0" borderId="0" xfId="0" applyFont="1" applyFill="1" applyBorder="1" applyAlignment="1">
      <alignment horizontal="left" indent="1"/>
    </xf>
    <xf numFmtId="0" fontId="26" fillId="5" borderId="0" xfId="0" applyFont="1" applyFill="1"/>
    <xf numFmtId="0" fontId="26" fillId="5" borderId="0" xfId="0" applyFont="1" applyFill="1" applyBorder="1"/>
    <xf numFmtId="0" fontId="11" fillId="0" borderId="0" xfId="0" applyFont="1" applyBorder="1" applyAlignment="1">
      <alignment horizontal="center"/>
    </xf>
    <xf numFmtId="5" fontId="3" fillId="0" borderId="10" xfId="0" applyNumberFormat="1" applyFont="1" applyBorder="1" applyAlignment="1">
      <alignment horizontal="left" indent="1"/>
    </xf>
    <xf numFmtId="5" fontId="3" fillId="0" borderId="0" xfId="0" applyNumberFormat="1" applyFont="1" applyBorder="1" applyAlignment="1">
      <alignment horizontal="right" indent="3"/>
    </xf>
    <xf numFmtId="5" fontId="3" fillId="0" borderId="10" xfId="0" applyNumberFormat="1" applyFont="1" applyBorder="1" applyAlignment="1">
      <alignment horizontal="right" indent="3"/>
    </xf>
    <xf numFmtId="0" fontId="3" fillId="0" borderId="0" xfId="0" applyFont="1" applyAlignment="1">
      <alignment horizontal="right" indent="3"/>
    </xf>
    <xf numFmtId="166" fontId="3" fillId="0" borderId="10" xfId="0" applyNumberFormat="1" applyFont="1" applyBorder="1" applyAlignment="1">
      <alignment horizontal="center" wrapText="1"/>
    </xf>
    <xf numFmtId="166" fontId="3" fillId="0" borderId="0" xfId="0" applyNumberFormat="1" applyFont="1" applyBorder="1" applyAlignment="1">
      <alignment horizontal="center"/>
    </xf>
    <xf numFmtId="166" fontId="3" fillId="0" borderId="10" xfId="0" applyNumberFormat="1" applyFont="1" applyBorder="1" applyAlignment="1">
      <alignment horizontal="center"/>
    </xf>
    <xf numFmtId="0" fontId="0" fillId="0" borderId="10" xfId="0" applyBorder="1" applyAlignment="1">
      <alignment horizontal="left" indent="1"/>
    </xf>
    <xf numFmtId="0" fontId="3" fillId="0" borderId="0" xfId="0" applyFont="1" applyBorder="1" applyAlignment="1">
      <alignment horizontal="left" indent="1"/>
    </xf>
    <xf numFmtId="0" fontId="3" fillId="0" borderId="10" xfId="0" applyFont="1" applyBorder="1"/>
    <xf numFmtId="0" fontId="3" fillId="4" borderId="0" xfId="0" applyFont="1" applyFill="1" applyBorder="1"/>
    <xf numFmtId="190" fontId="6" fillId="0" borderId="10" xfId="0" applyNumberFormat="1" applyFont="1" applyFill="1" applyBorder="1" applyAlignment="1">
      <alignment horizontal="center"/>
    </xf>
    <xf numFmtId="5" fontId="3" fillId="4" borderId="0" xfId="0" quotePrefix="1" applyNumberFormat="1" applyFont="1" applyFill="1" applyBorder="1" applyAlignment="1">
      <alignment horizontal="center"/>
    </xf>
    <xf numFmtId="0" fontId="3" fillId="4" borderId="10" xfId="0" applyFont="1" applyFill="1" applyBorder="1"/>
    <xf numFmtId="0" fontId="3" fillId="0" borderId="10" xfId="0" applyFont="1" applyBorder="1" applyAlignment="1">
      <alignment horizontal="left" indent="1"/>
    </xf>
    <xf numFmtId="0" fontId="3" fillId="0" borderId="0" xfId="0" applyFont="1" applyFill="1" applyBorder="1" applyAlignment="1">
      <alignment horizontal="left"/>
    </xf>
    <xf numFmtId="190" fontId="6" fillId="4" borderId="0" xfId="0" applyNumberFormat="1" applyFont="1" applyFill="1" applyBorder="1" applyAlignment="1">
      <alignment horizontal="center"/>
    </xf>
    <xf numFmtId="0" fontId="3" fillId="4" borderId="0" xfId="0" applyFont="1" applyFill="1" applyBorder="1" applyAlignment="1">
      <alignment horizontal="left" indent="1"/>
    </xf>
    <xf numFmtId="0" fontId="3" fillId="4" borderId="0" xfId="0" applyFont="1" applyFill="1" applyBorder="1" applyAlignment="1">
      <alignment horizontal="center"/>
    </xf>
    <xf numFmtId="190" fontId="6" fillId="4" borderId="10" xfId="0" applyNumberFormat="1" applyFont="1" applyFill="1" applyBorder="1" applyAlignment="1">
      <alignment horizontal="center"/>
    </xf>
    <xf numFmtId="0" fontId="3" fillId="4" borderId="10" xfId="0" applyFont="1" applyFill="1" applyBorder="1" applyAlignment="1">
      <alignment horizontal="left" indent="1"/>
    </xf>
    <xf numFmtId="0" fontId="2" fillId="5" borderId="0" xfId="0" applyFont="1" applyFill="1" applyBorder="1"/>
    <xf numFmtId="0" fontId="3" fillId="4" borderId="10" xfId="0" applyFont="1" applyFill="1" applyBorder="1" applyAlignment="1">
      <alignment horizontal="left"/>
    </xf>
    <xf numFmtId="5" fontId="3" fillId="4" borderId="0" xfId="0" applyNumberFormat="1" applyFont="1" applyFill="1" applyBorder="1" applyAlignment="1">
      <alignment horizontal="right" indent="2"/>
    </xf>
    <xf numFmtId="0" fontId="3" fillId="4" borderId="0" xfId="0" applyFont="1" applyFill="1" applyBorder="1" applyAlignment="1">
      <alignment horizontal="right" indent="2"/>
    </xf>
    <xf numFmtId="5" fontId="3" fillId="4" borderId="10" xfId="0" applyNumberFormat="1" applyFont="1" applyFill="1" applyBorder="1" applyAlignment="1">
      <alignment horizontal="right" indent="2"/>
    </xf>
    <xf numFmtId="166" fontId="3" fillId="4" borderId="10" xfId="0" applyNumberFormat="1" applyFont="1" applyFill="1" applyBorder="1" applyAlignment="1">
      <alignment horizontal="center"/>
    </xf>
    <xf numFmtId="0" fontId="0" fillId="4" borderId="0" xfId="0" applyFill="1" applyBorder="1" applyAlignment="1">
      <alignment horizontal="center"/>
    </xf>
    <xf numFmtId="0" fontId="0" fillId="0" borderId="0" xfId="0" applyBorder="1" applyAlignment="1">
      <alignment horizontal="center"/>
    </xf>
    <xf numFmtId="0" fontId="3" fillId="4" borderId="0" xfId="0" applyFont="1" applyFill="1" applyBorder="1" applyAlignment="1">
      <alignment horizontal="left"/>
    </xf>
    <xf numFmtId="172" fontId="26" fillId="5" borderId="0" xfId="0" applyNumberFormat="1" applyFont="1" applyFill="1" applyBorder="1"/>
    <xf numFmtId="14" fontId="0" fillId="5" borderId="0" xfId="0" applyNumberFormat="1" applyFill="1"/>
    <xf numFmtId="17" fontId="0" fillId="5" borderId="0" xfId="0" applyNumberFormat="1" applyFill="1" applyBorder="1"/>
    <xf numFmtId="1" fontId="0" fillId="5" borderId="0" xfId="0" applyNumberFormat="1" applyFill="1" applyBorder="1"/>
    <xf numFmtId="15" fontId="0" fillId="5" borderId="0" xfId="0" applyNumberFormat="1" applyFill="1" applyBorder="1"/>
    <xf numFmtId="164" fontId="0" fillId="5" borderId="0" xfId="0" applyNumberFormat="1" applyFill="1" applyBorder="1"/>
    <xf numFmtId="0" fontId="3" fillId="4" borderId="0" xfId="0" applyFont="1" applyFill="1" applyAlignment="1">
      <alignment horizontal="left" indent="1"/>
    </xf>
    <xf numFmtId="175" fontId="0" fillId="4" borderId="0" xfId="0" applyNumberFormat="1" applyFill="1" applyBorder="1"/>
    <xf numFmtId="0" fontId="3" fillId="4" borderId="0" xfId="0" applyFont="1" applyFill="1" applyAlignment="1">
      <alignment horizontal="left" indent="2"/>
    </xf>
    <xf numFmtId="0" fontId="6" fillId="0" borderId="0" xfId="0" applyFont="1" applyFill="1" applyBorder="1" applyAlignment="1">
      <alignment horizontal="left" indent="2"/>
    </xf>
    <xf numFmtId="0" fontId="13" fillId="4" borderId="0" xfId="0" applyFont="1" applyFill="1"/>
    <xf numFmtId="0" fontId="13" fillId="4" borderId="0" xfId="0" applyFont="1" applyFill="1" applyAlignment="1">
      <alignment wrapText="1"/>
    </xf>
    <xf numFmtId="0" fontId="14" fillId="4" borderId="0" xfId="0" applyFont="1" applyFill="1" applyAlignment="1">
      <alignment horizontal="center"/>
    </xf>
    <xf numFmtId="0" fontId="26" fillId="4" borderId="0" xfId="0" applyFont="1" applyFill="1" applyBorder="1"/>
    <xf numFmtId="0" fontId="26" fillId="4" borderId="0" xfId="0" applyFont="1" applyFill="1"/>
    <xf numFmtId="0" fontId="27" fillId="4" borderId="0" xfId="0" applyFont="1" applyFill="1"/>
    <xf numFmtId="164" fontId="26" fillId="4" borderId="0" xfId="0" applyNumberFormat="1" applyFont="1" applyFill="1" applyBorder="1" applyAlignment="1">
      <alignment horizontal="center"/>
    </xf>
    <xf numFmtId="0" fontId="27" fillId="4" borderId="0" xfId="0" applyFont="1" applyFill="1" applyBorder="1"/>
    <xf numFmtId="0" fontId="16" fillId="4" borderId="0" xfId="0" applyFont="1" applyFill="1" applyBorder="1"/>
    <xf numFmtId="0" fontId="31" fillId="4" borderId="0" xfId="0" applyFont="1" applyFill="1" applyBorder="1"/>
    <xf numFmtId="0" fontId="31" fillId="4" borderId="0" xfId="0" applyFont="1" applyFill="1"/>
    <xf numFmtId="0" fontId="32" fillId="4" borderId="0" xfId="0" applyFont="1" applyFill="1"/>
    <xf numFmtId="175" fontId="31" fillId="4" borderId="0" xfId="0" applyNumberFormat="1" applyFont="1" applyFill="1" applyBorder="1" applyAlignment="1">
      <alignment horizontal="center"/>
    </xf>
    <xf numFmtId="164" fontId="31" fillId="4" borderId="0" xfId="0" applyNumberFormat="1" applyFont="1" applyFill="1" applyBorder="1" applyAlignment="1">
      <alignment horizontal="center"/>
    </xf>
    <xf numFmtId="0" fontId="32" fillId="4" borderId="0" xfId="0" applyFont="1" applyFill="1" applyBorder="1"/>
    <xf numFmtId="0" fontId="2" fillId="4" borderId="0" xfId="0" applyFont="1" applyFill="1" applyAlignment="1">
      <alignment horizontal="center" wrapText="1"/>
    </xf>
    <xf numFmtId="0" fontId="2" fillId="4" borderId="0" xfId="0" quotePrefix="1" applyFont="1" applyFill="1" applyAlignment="1">
      <alignment horizontal="left" wrapText="1" indent="11"/>
    </xf>
    <xf numFmtId="0" fontId="2" fillId="4" borderId="0" xfId="0" quotePrefix="1" applyFont="1" applyFill="1" applyAlignment="1">
      <alignment horizontal="left" wrapText="1" indent="9"/>
    </xf>
    <xf numFmtId="0" fontId="2" fillId="4" borderId="0" xfId="0" applyFont="1" applyFill="1" applyAlignment="1">
      <alignment horizontal="left" wrapText="1" indent="6"/>
    </xf>
    <xf numFmtId="0" fontId="0" fillId="4" borderId="0" xfId="0" quotePrefix="1" applyFill="1" applyAlignment="1">
      <alignment horizontal="left" wrapText="1"/>
    </xf>
    <xf numFmtId="0" fontId="34" fillId="4" borderId="0" xfId="0" applyFont="1" applyFill="1" applyAlignment="1">
      <alignment wrapText="1"/>
    </xf>
    <xf numFmtId="0" fontId="34" fillId="4" borderId="0" xfId="0" applyFont="1" applyFill="1"/>
    <xf numFmtId="0" fontId="3" fillId="4" borderId="0" xfId="0" applyFont="1" applyFill="1" applyAlignment="1">
      <alignment horizontal="left" wrapText="1"/>
    </xf>
    <xf numFmtId="0" fontId="0" fillId="4" borderId="0" xfId="0" applyFill="1" applyAlignment="1">
      <alignment wrapText="1"/>
    </xf>
    <xf numFmtId="0" fontId="35" fillId="4" borderId="0" xfId="0" applyFont="1" applyFill="1" applyAlignment="1">
      <alignment wrapText="1"/>
    </xf>
    <xf numFmtId="0" fontId="36" fillId="4" borderId="0" xfId="0" applyFont="1" applyFill="1" applyBorder="1" applyAlignment="1" applyProtection="1">
      <alignment horizontal="center" vertical="top" wrapText="1"/>
      <protection locked="0"/>
    </xf>
    <xf numFmtId="0" fontId="36" fillId="6" borderId="21" xfId="0" applyFont="1" applyFill="1" applyBorder="1" applyAlignment="1" applyProtection="1">
      <alignment horizontal="center" vertical="top" wrapText="1"/>
      <protection locked="0"/>
    </xf>
    <xf numFmtId="0" fontId="33" fillId="4" borderId="0" xfId="0" applyFont="1" applyFill="1" applyBorder="1" applyAlignment="1">
      <alignment horizontal="center"/>
    </xf>
    <xf numFmtId="0" fontId="3" fillId="0" borderId="18" xfId="0" applyFont="1" applyBorder="1"/>
    <xf numFmtId="0" fontId="1" fillId="4" borderId="0" xfId="0" applyFont="1" applyFill="1"/>
    <xf numFmtId="0" fontId="1" fillId="4" borderId="0" xfId="0" applyFont="1" applyFill="1" applyAlignment="1">
      <alignment wrapText="1"/>
    </xf>
    <xf numFmtId="0" fontId="0" fillId="4" borderId="0" xfId="0" applyFill="1" applyAlignment="1">
      <alignment horizontal="left" wrapText="1"/>
    </xf>
    <xf numFmtId="5" fontId="0" fillId="4" borderId="0" xfId="0" quotePrefix="1" applyNumberFormat="1" applyFill="1" applyBorder="1"/>
    <xf numFmtId="5" fontId="0" fillId="4" borderId="0" xfId="0" applyNumberFormat="1" applyFill="1" applyBorder="1"/>
    <xf numFmtId="0" fontId="33" fillId="4" borderId="0" xfId="0" applyFont="1" applyFill="1" applyBorder="1" applyAlignment="1"/>
    <xf numFmtId="5" fontId="3" fillId="4" borderId="0" xfId="0" applyNumberFormat="1" applyFont="1" applyFill="1" applyBorder="1"/>
    <xf numFmtId="10" fontId="3" fillId="4" borderId="0" xfId="0" applyNumberFormat="1" applyFont="1" applyFill="1" applyBorder="1"/>
    <xf numFmtId="166" fontId="3" fillId="4" borderId="0" xfId="0" applyNumberFormat="1" applyFont="1" applyFill="1" applyBorder="1" applyAlignment="1">
      <alignment horizontal="center"/>
    </xf>
    <xf numFmtId="0" fontId="3" fillId="4" borderId="0" xfId="0" applyFont="1" applyFill="1" applyAlignment="1">
      <alignment horizontal="left"/>
    </xf>
    <xf numFmtId="166" fontId="3" fillId="4" borderId="0" xfId="0" applyNumberFormat="1" applyFont="1" applyFill="1" applyAlignment="1">
      <alignment horizontal="right"/>
    </xf>
    <xf numFmtId="0" fontId="3" fillId="4" borderId="0" xfId="0" applyFont="1" applyFill="1" applyAlignment="1">
      <alignment horizontal="right"/>
    </xf>
    <xf numFmtId="17" fontId="3" fillId="4" borderId="0" xfId="0" applyNumberFormat="1" applyFont="1" applyFill="1"/>
    <xf numFmtId="1" fontId="3" fillId="4" borderId="0" xfId="0" applyNumberFormat="1" applyFont="1" applyFill="1"/>
    <xf numFmtId="0" fontId="2" fillId="4" borderId="0" xfId="0" applyFont="1" applyFill="1" applyAlignment="1">
      <alignment horizontal="center"/>
    </xf>
    <xf numFmtId="0" fontId="3" fillId="4" borderId="10" xfId="0" applyFont="1" applyFill="1" applyBorder="1" applyAlignment="1">
      <alignment horizontal="center" wrapText="1"/>
    </xf>
    <xf numFmtId="0" fontId="3" fillId="4" borderId="0" xfId="0" applyFont="1" applyFill="1" applyBorder="1" applyAlignment="1">
      <alignment horizontal="center" wrapText="1"/>
    </xf>
    <xf numFmtId="17" fontId="3" fillId="4" borderId="0" xfId="0" applyNumberFormat="1" applyFont="1" applyFill="1" applyAlignment="1">
      <alignment horizontal="center"/>
    </xf>
    <xf numFmtId="1" fontId="3" fillId="4" borderId="0" xfId="0" applyNumberFormat="1" applyFont="1" applyFill="1" applyAlignment="1">
      <alignment horizontal="center"/>
    </xf>
    <xf numFmtId="5" fontId="3" fillId="4" borderId="0" xfId="0" applyNumberFormat="1" applyFont="1" applyFill="1" applyBorder="1" applyAlignment="1">
      <alignment wrapText="1"/>
    </xf>
    <xf numFmtId="17" fontId="3" fillId="4" borderId="10" xfId="0" applyNumberFormat="1" applyFont="1" applyFill="1" applyBorder="1" applyAlignment="1">
      <alignment horizontal="center"/>
    </xf>
    <xf numFmtId="1" fontId="3" fillId="4" borderId="10" xfId="0" applyNumberFormat="1" applyFont="1" applyFill="1" applyBorder="1" applyAlignment="1">
      <alignment horizontal="center"/>
    </xf>
    <xf numFmtId="164" fontId="3" fillId="4" borderId="10" xfId="0" applyNumberFormat="1" applyFont="1" applyFill="1" applyBorder="1" applyAlignment="1">
      <alignment horizontal="center"/>
    </xf>
    <xf numFmtId="17" fontId="3" fillId="4" borderId="0" xfId="0" applyNumberFormat="1" applyFont="1" applyFill="1" applyAlignment="1">
      <alignment horizontal="right"/>
    </xf>
    <xf numFmtId="0" fontId="13" fillId="4" borderId="0" xfId="0" applyFont="1" applyFill="1" applyBorder="1" applyAlignment="1">
      <alignment horizontal="center"/>
    </xf>
    <xf numFmtId="6" fontId="3" fillId="4" borderId="0" xfId="1" applyNumberFormat="1" applyFont="1" applyFill="1" applyAlignment="1">
      <alignment horizontal="center"/>
    </xf>
    <xf numFmtId="5" fontId="13" fillId="4" borderId="0" xfId="0" applyNumberFormat="1" applyFont="1" applyFill="1" applyBorder="1" applyAlignment="1">
      <alignment wrapText="1"/>
    </xf>
    <xf numFmtId="166" fontId="3" fillId="4" borderId="0" xfId="0" applyNumberFormat="1" applyFont="1" applyFill="1" applyAlignment="1">
      <alignment horizontal="center"/>
    </xf>
    <xf numFmtId="0" fontId="13" fillId="4" borderId="0" xfId="0" applyFont="1" applyFill="1" applyBorder="1"/>
    <xf numFmtId="0" fontId="21" fillId="4" borderId="0" xfId="0" applyFont="1" applyFill="1"/>
    <xf numFmtId="0" fontId="21" fillId="4" borderId="0" xfId="0" applyFont="1" applyFill="1" applyBorder="1"/>
    <xf numFmtId="164" fontId="21" fillId="4" borderId="0" xfId="0" applyNumberFormat="1" applyFont="1" applyFill="1"/>
    <xf numFmtId="10" fontId="21" fillId="4" borderId="0" xfId="0" applyNumberFormat="1" applyFont="1" applyFill="1"/>
    <xf numFmtId="179" fontId="21" fillId="4" borderId="0" xfId="0" applyNumberFormat="1" applyFont="1" applyFill="1"/>
    <xf numFmtId="0" fontId="21" fillId="4" borderId="0" xfId="0" applyFont="1" applyFill="1" applyAlignment="1">
      <alignment wrapText="1"/>
    </xf>
    <xf numFmtId="0" fontId="21" fillId="4" borderId="0" xfId="0" applyFont="1" applyFill="1" applyAlignment="1">
      <alignment horizontal="center" wrapText="1"/>
    </xf>
    <xf numFmtId="182" fontId="21" fillId="4" borderId="0" xfId="0" applyNumberFormat="1" applyFont="1" applyFill="1"/>
    <xf numFmtId="0" fontId="37" fillId="4" borderId="0" xfId="0" applyFont="1" applyFill="1" applyAlignment="1">
      <alignment horizontal="center"/>
    </xf>
    <xf numFmtId="5" fontId="21" fillId="4" borderId="0" xfId="0" applyNumberFormat="1" applyFont="1" applyFill="1"/>
    <xf numFmtId="7" fontId="21" fillId="4" borderId="0" xfId="0" applyNumberFormat="1" applyFont="1" applyFill="1"/>
    <xf numFmtId="5" fontId="21" fillId="4" borderId="0" xfId="0" quotePrefix="1" applyNumberFormat="1" applyFont="1" applyFill="1"/>
    <xf numFmtId="0" fontId="21" fillId="4" borderId="0" xfId="0" quotePrefix="1" applyFont="1" applyFill="1"/>
    <xf numFmtId="165" fontId="21" fillId="4" borderId="0" xfId="0" applyNumberFormat="1" applyFont="1" applyFill="1"/>
    <xf numFmtId="5" fontId="3" fillId="4" borderId="0" xfId="0" quotePrefix="1" applyNumberFormat="1" applyFont="1" applyFill="1" applyBorder="1" applyAlignment="1">
      <alignment horizontal="right" indent="2"/>
    </xf>
    <xf numFmtId="5" fontId="3" fillId="4" borderId="18" xfId="0" applyNumberFormat="1" applyFont="1" applyFill="1" applyBorder="1" applyAlignment="1">
      <alignment horizontal="right" indent="2"/>
    </xf>
    <xf numFmtId="0" fontId="3" fillId="0" borderId="0" xfId="0" applyFont="1" applyBorder="1" applyAlignment="1">
      <alignment horizontal="left" wrapText="1"/>
    </xf>
    <xf numFmtId="193" fontId="0" fillId="0" borderId="0" xfId="0" applyNumberFormat="1"/>
    <xf numFmtId="164" fontId="17" fillId="0" borderId="22" xfId="0" applyNumberFormat="1" applyFont="1" applyFill="1" applyBorder="1" applyAlignment="1">
      <alignment horizontal="right" indent="2"/>
    </xf>
    <xf numFmtId="164" fontId="17" fillId="4" borderId="23" xfId="0" applyNumberFormat="1" applyFont="1" applyFill="1" applyBorder="1" applyAlignment="1">
      <alignment horizontal="right" indent="2"/>
    </xf>
    <xf numFmtId="9" fontId="15" fillId="0" borderId="0" xfId="2" applyFont="1" applyFill="1" applyBorder="1" applyAlignment="1">
      <alignment horizontal="right"/>
    </xf>
    <xf numFmtId="9" fontId="3" fillId="4" borderId="0" xfId="0" applyNumberFormat="1" applyFont="1" applyFill="1" applyBorder="1" applyAlignment="1">
      <alignment horizontal="right" indent="2"/>
    </xf>
    <xf numFmtId="164" fontId="6" fillId="4" borderId="0" xfId="0" applyNumberFormat="1" applyFont="1" applyFill="1" applyBorder="1" applyAlignment="1">
      <alignment horizontal="right" indent="1"/>
    </xf>
    <xf numFmtId="9" fontId="6" fillId="4" borderId="0" xfId="2" applyFont="1" applyFill="1" applyBorder="1" applyAlignment="1">
      <alignment horizontal="right" indent="2"/>
    </xf>
    <xf numFmtId="164" fontId="6" fillId="0" borderId="0" xfId="0" applyNumberFormat="1" applyFont="1" applyFill="1" applyBorder="1" applyAlignment="1">
      <alignment horizontal="right" indent="2"/>
    </xf>
    <xf numFmtId="0" fontId="3" fillId="0" borderId="0" xfId="0" applyFont="1" applyBorder="1" applyAlignment="1"/>
    <xf numFmtId="5" fontId="3" fillId="0" borderId="0" xfId="0" applyNumberFormat="1" applyFont="1" applyBorder="1" applyAlignment="1">
      <alignment horizontal="right" indent="1"/>
    </xf>
    <xf numFmtId="5" fontId="0" fillId="0" borderId="0" xfId="0" applyNumberFormat="1" applyBorder="1" applyAlignment="1">
      <alignment horizontal="right" indent="1"/>
    </xf>
    <xf numFmtId="5" fontId="3" fillId="0" borderId="10" xfId="0" applyNumberFormat="1" applyFont="1" applyBorder="1" applyAlignment="1">
      <alignment horizontal="right" indent="1"/>
    </xf>
    <xf numFmtId="5" fontId="0" fillId="0" borderId="10" xfId="0" applyNumberFormat="1" applyBorder="1" applyAlignment="1">
      <alignment horizontal="right" indent="1"/>
    </xf>
    <xf numFmtId="0" fontId="3" fillId="0" borderId="0" xfId="0" applyFont="1" applyBorder="1" applyAlignment="1">
      <alignment horizontal="right" indent="1"/>
    </xf>
    <xf numFmtId="5" fontId="3" fillId="0" borderId="0" xfId="0" quotePrefix="1" applyNumberFormat="1" applyFont="1" applyBorder="1" applyAlignment="1">
      <alignment horizontal="right" indent="1"/>
    </xf>
    <xf numFmtId="5" fontId="3" fillId="4" borderId="0" xfId="0" applyNumberFormat="1" applyFont="1" applyFill="1" applyBorder="1" applyAlignment="1"/>
    <xf numFmtId="0" fontId="3" fillId="4" borderId="0" xfId="0" applyFont="1" applyFill="1" applyBorder="1" applyAlignment="1"/>
    <xf numFmtId="5" fontId="3" fillId="4" borderId="0" xfId="0" applyNumberFormat="1" applyFont="1" applyFill="1" applyBorder="1" applyAlignment="1">
      <alignment horizontal="right" indent="1"/>
    </xf>
    <xf numFmtId="5" fontId="3" fillId="4" borderId="10" xfId="0" applyNumberFormat="1" applyFont="1" applyFill="1" applyBorder="1" applyAlignment="1">
      <alignment horizontal="right" indent="1"/>
    </xf>
    <xf numFmtId="0" fontId="3" fillId="4" borderId="0" xfId="0" applyFont="1" applyFill="1" applyBorder="1" applyAlignment="1">
      <alignment horizontal="right" indent="1"/>
    </xf>
    <xf numFmtId="5" fontId="3" fillId="4" borderId="0" xfId="0" applyNumberFormat="1" applyFont="1" applyFill="1" applyBorder="1" applyAlignment="1">
      <alignment horizontal="right"/>
    </xf>
    <xf numFmtId="0" fontId="3" fillId="4" borderId="0" xfId="0" applyFont="1" applyFill="1" applyBorder="1" applyAlignment="1">
      <alignment horizontal="right"/>
    </xf>
    <xf numFmtId="0" fontId="30" fillId="4" borderId="0" xfId="0" applyFont="1" applyFill="1" applyBorder="1" applyAlignment="1"/>
    <xf numFmtId="190" fontId="6" fillId="4" borderId="10" xfId="0" applyNumberFormat="1" applyFont="1" applyFill="1" applyBorder="1" applyAlignment="1"/>
    <xf numFmtId="164" fontId="6" fillId="7" borderId="24" xfId="0" applyNumberFormat="1" applyFont="1" applyFill="1" applyBorder="1" applyAlignment="1" applyProtection="1">
      <alignment horizontal="right" indent="2"/>
      <protection locked="0"/>
    </xf>
    <xf numFmtId="37" fontId="6" fillId="7" borderId="24" xfId="0" applyNumberFormat="1" applyFont="1" applyFill="1" applyBorder="1" applyAlignment="1" applyProtection="1">
      <alignment horizontal="right" indent="2"/>
      <protection locked="0"/>
    </xf>
    <xf numFmtId="165" fontId="6" fillId="7" borderId="24" xfId="0" applyNumberFormat="1" applyFont="1" applyFill="1" applyBorder="1" applyAlignment="1" applyProtection="1">
      <alignment horizontal="right" indent="2"/>
      <protection locked="0"/>
    </xf>
    <xf numFmtId="164" fontId="6" fillId="7" borderId="25" xfId="0" applyNumberFormat="1" applyFont="1" applyFill="1" applyBorder="1" applyAlignment="1" applyProtection="1">
      <alignment horizontal="right" indent="2"/>
      <protection locked="0"/>
    </xf>
    <xf numFmtId="0" fontId="28" fillId="4" borderId="0" xfId="0" applyFont="1" applyFill="1" applyBorder="1" applyAlignment="1">
      <alignment horizontal="center"/>
    </xf>
    <xf numFmtId="0" fontId="6" fillId="7" borderId="24" xfId="0" applyNumberFormat="1" applyFont="1" applyFill="1" applyBorder="1" applyAlignment="1" applyProtection="1">
      <alignment horizontal="right" indent="2"/>
      <protection locked="0"/>
    </xf>
    <xf numFmtId="164" fontId="6" fillId="7" borderId="24" xfId="0" applyNumberFormat="1" applyFont="1" applyFill="1" applyBorder="1" applyAlignment="1" applyProtection="1">
      <alignment horizontal="center"/>
      <protection locked="0"/>
    </xf>
    <xf numFmtId="1" fontId="6" fillId="7" borderId="24" xfId="0" applyNumberFormat="1" applyFont="1" applyFill="1" applyBorder="1" applyAlignment="1" applyProtection="1">
      <alignment horizontal="right" indent="3"/>
      <protection locked="0"/>
    </xf>
    <xf numFmtId="9" fontId="6" fillId="7" borderId="24" xfId="2" applyFont="1" applyFill="1" applyBorder="1" applyAlignment="1" applyProtection="1">
      <alignment horizontal="right" indent="2"/>
      <protection locked="0"/>
    </xf>
    <xf numFmtId="3" fontId="6" fillId="7" borderId="24" xfId="0" applyNumberFormat="1" applyFont="1" applyFill="1" applyBorder="1" applyAlignment="1" applyProtection="1">
      <alignment horizontal="center"/>
      <protection locked="0"/>
    </xf>
    <xf numFmtId="3" fontId="6" fillId="7" borderId="24" xfId="0" applyNumberFormat="1" applyFont="1" applyFill="1" applyBorder="1" applyAlignment="1" applyProtection="1">
      <alignment horizontal="right" indent="2"/>
      <protection locked="0"/>
    </xf>
    <xf numFmtId="171" fontId="6" fillId="7" borderId="24" xfId="0" applyNumberFormat="1" applyFont="1" applyFill="1" applyBorder="1" applyAlignment="1" applyProtection="1">
      <alignment horizontal="right" indent="2"/>
      <protection locked="0"/>
    </xf>
    <xf numFmtId="167" fontId="6" fillId="7" borderId="24" xfId="2" applyNumberFormat="1" applyFont="1" applyFill="1" applyBorder="1" applyAlignment="1" applyProtection="1">
      <alignment horizontal="right" indent="2"/>
      <protection locked="0"/>
    </xf>
    <xf numFmtId="164" fontId="6" fillId="7" borderId="24" xfId="0" applyNumberFormat="1" applyFont="1" applyFill="1" applyBorder="1" applyAlignment="1" applyProtection="1">
      <alignment horizontal="right" indent="3"/>
      <protection locked="0"/>
    </xf>
    <xf numFmtId="164" fontId="6" fillId="7" borderId="24" xfId="0" applyNumberFormat="1" applyFont="1" applyFill="1" applyBorder="1" applyAlignment="1" applyProtection="1">
      <alignment horizontal="right" indent="1"/>
      <protection locked="0"/>
    </xf>
    <xf numFmtId="3" fontId="6" fillId="7" borderId="24" xfId="0" applyNumberFormat="1" applyFont="1" applyFill="1" applyBorder="1" applyAlignment="1" applyProtection="1">
      <alignment horizontal="right" indent="1"/>
      <protection locked="0"/>
    </xf>
    <xf numFmtId="174" fontId="6" fillId="7" borderId="24" xfId="0" applyNumberFormat="1" applyFont="1" applyFill="1" applyBorder="1" applyAlignment="1" applyProtection="1">
      <alignment horizontal="center"/>
      <protection locked="0"/>
    </xf>
    <xf numFmtId="10" fontId="6" fillId="7" borderId="24" xfId="2" applyNumberFormat="1" applyFont="1" applyFill="1" applyBorder="1" applyAlignment="1" applyProtection="1">
      <alignment horizontal="right" indent="1"/>
      <protection locked="0"/>
    </xf>
    <xf numFmtId="10" fontId="6" fillId="7" borderId="24" xfId="2" applyNumberFormat="1" applyFont="1" applyFill="1" applyBorder="1" applyAlignment="1" applyProtection="1">
      <alignment horizontal="right" indent="2"/>
      <protection locked="0"/>
    </xf>
    <xf numFmtId="1" fontId="6" fillId="7" borderId="24" xfId="0" applyNumberFormat="1" applyFont="1" applyFill="1" applyBorder="1" applyAlignment="1" applyProtection="1">
      <alignment horizontal="center"/>
      <protection locked="0"/>
    </xf>
    <xf numFmtId="0" fontId="30" fillId="4" borderId="0" xfId="0" applyFont="1" applyFill="1" applyBorder="1" applyAlignment="1">
      <alignment horizontal="center"/>
    </xf>
    <xf numFmtId="0" fontId="20" fillId="0" borderId="0" xfId="0" applyFont="1" applyFill="1" applyBorder="1" applyAlignment="1">
      <alignment horizontal="left" wrapText="1"/>
    </xf>
    <xf numFmtId="0" fontId="40" fillId="4" borderId="0" xfId="0" applyFont="1" applyFill="1"/>
    <xf numFmtId="0" fontId="40" fillId="4" borderId="18" xfId="0" applyFont="1" applyFill="1" applyBorder="1" applyAlignment="1"/>
    <xf numFmtId="0" fontId="40" fillId="4" borderId="18" xfId="0" applyFont="1" applyFill="1" applyBorder="1" applyAlignment="1">
      <alignment horizontal="right"/>
    </xf>
    <xf numFmtId="164" fontId="17" fillId="0" borderId="0" xfId="0" applyNumberFormat="1" applyFont="1" applyFill="1" applyBorder="1" applyAlignment="1">
      <alignment horizontal="right" indent="2"/>
    </xf>
    <xf numFmtId="0" fontId="20" fillId="0" borderId="0" xfId="0" applyFont="1" applyFill="1" applyBorder="1" applyAlignment="1"/>
    <xf numFmtId="175" fontId="21" fillId="0" borderId="0" xfId="0" applyNumberFormat="1" applyFont="1" applyFill="1" applyBorder="1" applyAlignment="1"/>
    <xf numFmtId="190" fontId="6" fillId="0" borderId="0" xfId="0" applyNumberFormat="1" applyFont="1" applyFill="1" applyBorder="1" applyAlignment="1">
      <alignment horizontal="center"/>
    </xf>
    <xf numFmtId="0" fontId="41" fillId="0" borderId="0" xfId="0" applyFont="1" applyFill="1" applyBorder="1"/>
    <xf numFmtId="0" fontId="41" fillId="4" borderId="0" xfId="0" applyFont="1" applyFill="1" applyBorder="1"/>
    <xf numFmtId="165" fontId="41" fillId="4" borderId="0" xfId="0" applyNumberFormat="1" applyFont="1" applyFill="1" applyBorder="1" applyAlignment="1">
      <alignment horizontal="center"/>
    </xf>
    <xf numFmtId="0" fontId="41" fillId="4" borderId="0" xfId="0" applyFont="1" applyFill="1"/>
    <xf numFmtId="0" fontId="41" fillId="0" borderId="0" xfId="0" applyFont="1"/>
    <xf numFmtId="164" fontId="41" fillId="0" borderId="0" xfId="0" applyNumberFormat="1" applyFont="1" applyFill="1" applyBorder="1" applyAlignment="1">
      <alignment horizontal="center"/>
    </xf>
    <xf numFmtId="3" fontId="41" fillId="4" borderId="0" xfId="0" applyNumberFormat="1" applyFont="1" applyFill="1" applyBorder="1" applyAlignment="1">
      <alignment horizontal="center"/>
    </xf>
    <xf numFmtId="10" fontId="41" fillId="0" borderId="0" xfId="0" applyNumberFormat="1" applyFont="1" applyFill="1" applyBorder="1" applyAlignment="1">
      <alignment horizontal="center"/>
    </xf>
    <xf numFmtId="10" fontId="41" fillId="4" borderId="0" xfId="0" applyNumberFormat="1" applyFont="1" applyFill="1" applyBorder="1" applyAlignment="1">
      <alignment horizontal="center"/>
    </xf>
    <xf numFmtId="167" fontId="41" fillId="0" borderId="0" xfId="0" applyNumberFormat="1" applyFont="1" applyFill="1" applyBorder="1" applyAlignment="1">
      <alignment horizontal="center"/>
    </xf>
    <xf numFmtId="167" fontId="41" fillId="4" borderId="0" xfId="0" applyNumberFormat="1" applyFont="1" applyFill="1" applyBorder="1" applyAlignment="1">
      <alignment horizontal="center"/>
    </xf>
    <xf numFmtId="3" fontId="41" fillId="0" borderId="0" xfId="0" applyNumberFormat="1" applyFont="1" applyFill="1" applyBorder="1" applyAlignment="1">
      <alignment horizontal="center"/>
    </xf>
    <xf numFmtId="164" fontId="41" fillId="4" borderId="0" xfId="0" applyNumberFormat="1" applyFont="1" applyFill="1" applyBorder="1" applyAlignment="1">
      <alignment horizontal="center"/>
    </xf>
    <xf numFmtId="165" fontId="41" fillId="0" borderId="0" xfId="0" applyNumberFormat="1" applyFont="1" applyFill="1" applyBorder="1" applyAlignment="1">
      <alignment horizontal="center"/>
    </xf>
    <xf numFmtId="5" fontId="3" fillId="0" borderId="0" xfId="0" applyNumberFormat="1" applyFont="1" applyBorder="1" applyAlignment="1">
      <alignment wrapText="1"/>
    </xf>
    <xf numFmtId="0" fontId="2" fillId="8" borderId="0" xfId="0" quotePrefix="1" applyFont="1" applyFill="1" applyAlignment="1">
      <alignment horizontal="left"/>
    </xf>
    <xf numFmtId="0" fontId="2" fillId="4" borderId="0" xfId="0" quotePrefix="1" applyFont="1" applyFill="1" applyAlignment="1">
      <alignment wrapText="1"/>
    </xf>
    <xf numFmtId="0" fontId="0" fillId="8" borderId="0" xfId="0" applyFill="1"/>
    <xf numFmtId="0" fontId="21" fillId="8" borderId="0" xfId="0" applyFont="1" applyFill="1" applyBorder="1" applyAlignment="1">
      <alignment horizontal="center"/>
    </xf>
    <xf numFmtId="0" fontId="40" fillId="8" borderId="0" xfId="0" applyFont="1" applyFill="1"/>
    <xf numFmtId="0" fontId="3" fillId="8" borderId="0" xfId="0" applyFont="1" applyFill="1"/>
    <xf numFmtId="0" fontId="0" fillId="8" borderId="0" xfId="0" applyFill="1" applyBorder="1"/>
    <xf numFmtId="0" fontId="34" fillId="8" borderId="0" xfId="0" applyFont="1" applyFill="1"/>
    <xf numFmtId="0" fontId="1" fillId="8" borderId="0" xfId="0" applyFont="1" applyFill="1"/>
    <xf numFmtId="0" fontId="35" fillId="8" borderId="0" xfId="0" applyFont="1" applyFill="1"/>
    <xf numFmtId="0" fontId="0" fillId="4" borderId="0" xfId="0" applyFont="1" applyFill="1" applyAlignment="1">
      <alignment wrapText="1"/>
    </xf>
    <xf numFmtId="0" fontId="33" fillId="5" borderId="26" xfId="0" applyFont="1" applyFill="1" applyBorder="1" applyAlignment="1">
      <alignment horizontal="center"/>
    </xf>
    <xf numFmtId="0" fontId="33" fillId="5" borderId="27" xfId="0" applyFont="1" applyFill="1" applyBorder="1" applyAlignment="1">
      <alignment horizontal="center"/>
    </xf>
    <xf numFmtId="0" fontId="33" fillId="5" borderId="15" xfId="0" applyFont="1" applyFill="1" applyBorder="1" applyAlignment="1">
      <alignment horizontal="center"/>
    </xf>
    <xf numFmtId="0" fontId="0" fillId="5" borderId="26" xfId="0" applyFill="1" applyBorder="1" applyAlignment="1">
      <alignment horizontal="center"/>
    </xf>
    <xf numFmtId="0" fontId="0" fillId="5" borderId="27" xfId="0" applyFill="1" applyBorder="1" applyAlignment="1">
      <alignment horizontal="center"/>
    </xf>
    <xf numFmtId="0" fontId="0" fillId="5" borderId="15" xfId="0" applyFill="1" applyBorder="1" applyAlignment="1">
      <alignment horizontal="center"/>
    </xf>
    <xf numFmtId="0" fontId="20" fillId="0" borderId="0" xfId="0" applyFont="1" applyFill="1" applyBorder="1" applyAlignment="1">
      <alignment horizontal="left" wrapText="1"/>
    </xf>
    <xf numFmtId="0" fontId="20" fillId="0" borderId="0" xfId="0" applyFont="1" applyFill="1" applyBorder="1" applyAlignment="1">
      <alignment wrapText="1"/>
    </xf>
    <xf numFmtId="0" fontId="7" fillId="0" borderId="0" xfId="0" applyFont="1" applyFill="1" applyBorder="1" applyAlignment="1">
      <alignment horizontal="left"/>
    </xf>
    <xf numFmtId="0" fontId="7" fillId="7" borderId="10" xfId="0" applyFont="1" applyFill="1" applyBorder="1" applyAlignment="1" applyProtection="1">
      <alignment horizontal="center"/>
      <protection locked="0"/>
    </xf>
    <xf numFmtId="0" fontId="20" fillId="0" borderId="0" xfId="0" applyFont="1" applyFill="1" applyBorder="1" applyAlignment="1">
      <alignment horizontal="left"/>
    </xf>
    <xf numFmtId="0" fontId="6" fillId="0" borderId="0" xfId="0" applyFont="1" applyFill="1" applyBorder="1" applyAlignment="1">
      <alignment horizontal="left"/>
    </xf>
    <xf numFmtId="0" fontId="28" fillId="0" borderId="0" xfId="0" applyFont="1" applyBorder="1" applyAlignment="1">
      <alignment horizontal="center"/>
    </xf>
    <xf numFmtId="0" fontId="3" fillId="0" borderId="0" xfId="0" applyFont="1" applyBorder="1" applyAlignment="1">
      <alignment horizontal="center"/>
    </xf>
    <xf numFmtId="0" fontId="25" fillId="0" borderId="0" xfId="0" applyFont="1" applyBorder="1" applyAlignment="1">
      <alignment horizontal="left" indent="1"/>
    </xf>
    <xf numFmtId="0" fontId="29" fillId="0" borderId="0" xfId="0" applyFont="1" applyBorder="1" applyAlignment="1">
      <alignment horizontal="center"/>
    </xf>
    <xf numFmtId="0" fontId="30" fillId="0" borderId="0" xfId="0" applyFont="1" applyBorder="1" applyAlignment="1">
      <alignment horizontal="center"/>
    </xf>
    <xf numFmtId="0" fontId="30" fillId="4" borderId="0" xfId="0" applyFont="1" applyFill="1" applyBorder="1" applyAlignment="1">
      <alignment horizontal="center"/>
    </xf>
    <xf numFmtId="0" fontId="3" fillId="4" borderId="0" xfId="0" applyFont="1" applyFill="1" applyBorder="1" applyAlignment="1">
      <alignment horizontal="center"/>
    </xf>
    <xf numFmtId="0" fontId="28" fillId="4" borderId="0" xfId="0" applyFont="1" applyFill="1" applyBorder="1" applyAlignment="1">
      <alignment horizontal="center"/>
    </xf>
    <xf numFmtId="0" fontId="2" fillId="4" borderId="10" xfId="0" applyFont="1" applyFill="1" applyBorder="1" applyAlignment="1">
      <alignment horizontal="center"/>
    </xf>
    <xf numFmtId="0" fontId="2" fillId="4" borderId="0" xfId="0" applyFont="1" applyFill="1" applyAlignment="1">
      <alignment horizontal="center"/>
    </xf>
    <xf numFmtId="0" fontId="3" fillId="5" borderId="26" xfId="0" applyFont="1" applyFill="1" applyBorder="1" applyAlignment="1">
      <alignment horizontal="center"/>
    </xf>
    <xf numFmtId="0" fontId="3" fillId="5" borderId="27" xfId="0" applyFont="1" applyFill="1" applyBorder="1" applyAlignment="1">
      <alignment horizontal="center"/>
    </xf>
    <xf numFmtId="0" fontId="3" fillId="5" borderId="15" xfId="0" applyFont="1" applyFill="1" applyBorder="1" applyAlignment="1">
      <alignment horizontal="center"/>
    </xf>
  </cellXfs>
  <cellStyles count="3">
    <cellStyle name="Normal" xfId="0" builtinId="0"/>
    <cellStyle name="Normal 2" xfId="1"/>
    <cellStyle name="Percent" xfId="2" builtinId="5"/>
  </cellStyles>
  <dxfs count="11">
    <dxf>
      <font>
        <color indexed="10"/>
      </font>
      <fill>
        <patternFill>
          <bgColor indexed="9"/>
        </patternFill>
      </fill>
    </dxf>
    <dxf>
      <font>
        <color indexed="10"/>
      </font>
      <fill>
        <patternFill>
          <bgColor indexed="9"/>
        </patternFill>
      </fill>
    </dxf>
    <dxf>
      <font>
        <color theme="5" tint="-0.24994659260841701"/>
      </font>
    </dxf>
    <dxf>
      <font>
        <color theme="5" tint="-0.24994659260841701"/>
      </font>
    </dxf>
    <dxf>
      <font>
        <color theme="5" tint="-0.24994659260841701"/>
      </font>
    </dxf>
    <dxf>
      <font>
        <color theme="5" tint="-0.24994659260841701"/>
      </font>
    </dxf>
    <dxf>
      <font>
        <color theme="5" tint="-0.24994659260841701"/>
      </font>
    </dxf>
    <dxf>
      <font>
        <color indexed="10"/>
      </font>
    </dxf>
    <dxf>
      <font>
        <color indexed="10"/>
      </font>
    </dxf>
    <dxf>
      <font>
        <color indexed="10"/>
      </font>
    </dxf>
    <dxf>
      <font>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75" b="1" i="0" u="none" strike="noStrike" baseline="0">
                <a:solidFill>
                  <a:srgbClr val="000000"/>
                </a:solidFill>
                <a:latin typeface="Arial"/>
                <a:ea typeface="Arial"/>
                <a:cs typeface="Arial"/>
              </a:defRPr>
            </a:pPr>
            <a:r>
              <a:rPr lang="en-US"/>
              <a:t>Principal and Interest Paid</a:t>
            </a:r>
          </a:p>
        </c:rich>
      </c:tx>
      <c:layout>
        <c:manualLayout>
          <c:xMode val="edge"/>
          <c:yMode val="edge"/>
          <c:x val="0.21818181818181817"/>
          <c:y val="2.0408163265306121E-2"/>
        </c:manualLayout>
      </c:layout>
      <c:overlay val="0"/>
      <c:spPr>
        <a:noFill/>
        <a:ln w="25400">
          <a:noFill/>
        </a:ln>
      </c:spPr>
    </c:title>
    <c:autoTitleDeleted val="0"/>
    <c:plotArea>
      <c:layout>
        <c:manualLayout>
          <c:layoutTarget val="inner"/>
          <c:xMode val="edge"/>
          <c:yMode val="edge"/>
          <c:x val="0.23636363636363636"/>
          <c:y val="0.18622448979591838"/>
          <c:w val="0.740495867768595"/>
          <c:h val="0.54336734693877553"/>
        </c:manualLayout>
      </c:layout>
      <c:barChart>
        <c:barDir val="col"/>
        <c:grouping val="clustered"/>
        <c:varyColors val="0"/>
        <c:ser>
          <c:idx val="0"/>
          <c:order val="0"/>
          <c:tx>
            <c:strRef>
              <c:f>PrinRem!$L$33</c:f>
              <c:strCache>
                <c:ptCount val="1"/>
                <c:pt idx="0">
                  <c:v>Principal</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PrinRem!$K$34:$K$43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PrinRem!$L$34:$L$43</c:f>
              <c:numCache>
                <c:formatCode>"$"#,##0_);\("$"#,##0\)</c:formatCode>
                <c:ptCount val="10"/>
                <c:pt idx="0">
                  <c:v>8570.7750930624679</c:v>
                </c:pt>
                <c:pt idx="1">
                  <c:v>3743.7829624294436</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A33-4817-B193-83A9AB38848A}"/>
            </c:ext>
          </c:extLst>
        </c:ser>
        <c:ser>
          <c:idx val="1"/>
          <c:order val="1"/>
          <c:tx>
            <c:strRef>
              <c:f>PrinRem!$M$33</c:f>
              <c:strCache>
                <c:ptCount val="1"/>
                <c:pt idx="0">
                  <c:v>Interest</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invertIfNegative val="0"/>
          <c:cat>
            <c:numRef>
              <c:f>PrinRem!$K$34:$K$43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PrinRem!$M$34:$M$43</c:f>
              <c:numCache>
                <c:formatCode>"$"#,##0_);\("$"#,##0\)</c:formatCode>
                <c:ptCount val="10"/>
                <c:pt idx="0">
                  <c:v>321.22338790916615</c:v>
                </c:pt>
                <c:pt idx="1">
                  <c:v>87.468661696112619</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A33-4817-B193-83A9AB38848A}"/>
            </c:ext>
          </c:extLst>
        </c:ser>
        <c:dLbls>
          <c:showLegendKey val="0"/>
          <c:showVal val="0"/>
          <c:showCatName val="0"/>
          <c:showSerName val="0"/>
          <c:showPercent val="0"/>
          <c:showBubbleSize val="0"/>
        </c:dLbls>
        <c:gapWidth val="150"/>
        <c:axId val="734029439"/>
        <c:axId val="1"/>
      </c:barChart>
      <c:catAx>
        <c:axId val="734029439"/>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Year</a:t>
                </a:r>
              </a:p>
            </c:rich>
          </c:tx>
          <c:layout>
            <c:manualLayout>
              <c:xMode val="edge"/>
              <c:yMode val="edge"/>
              <c:x val="0.56694214876033056"/>
              <c:y val="0.82142857142857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LOC Principal  &amp; Interest</a:t>
                </a:r>
              </a:p>
            </c:rich>
          </c:tx>
          <c:layout>
            <c:manualLayout>
              <c:xMode val="edge"/>
              <c:yMode val="edge"/>
              <c:x val="8.2644628099173556E-3"/>
              <c:y val="0.25"/>
            </c:manualLayout>
          </c:layout>
          <c:overlay val="0"/>
          <c:spPr>
            <a:noFill/>
            <a:ln w="25400">
              <a:noFill/>
            </a:ln>
          </c:spPr>
        </c:title>
        <c:numFmt formatCode="\$#,##0_);\(\$#,##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734029439"/>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42314049586776858"/>
          <c:y val="0.90561224489795922"/>
          <c:w val="0.74214876033057853"/>
          <c:h val="0.98214285714285721"/>
        </c:manualLayout>
      </c:layout>
      <c:overlay val="0"/>
      <c:spPr>
        <a:noFill/>
        <a:ln w="3175">
          <a:solidFill>
            <a:srgbClr val="000000"/>
          </a:solidFill>
          <a:prstDash val="solid"/>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3552825</xdr:colOff>
      <xdr:row>4</xdr:row>
      <xdr:rowOff>28575</xdr:rowOff>
    </xdr:from>
    <xdr:to>
      <xdr:col>2</xdr:col>
      <xdr:colOff>5829300</xdr:colOff>
      <xdr:row>7</xdr:row>
      <xdr:rowOff>114300</xdr:rowOff>
    </xdr:to>
    <xdr:pic>
      <xdr:nvPicPr>
        <xdr:cNvPr id="10346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5" y="752475"/>
          <a:ext cx="2276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34</xdr:row>
      <xdr:rowOff>171450</xdr:rowOff>
    </xdr:from>
    <xdr:to>
      <xdr:col>8</xdr:col>
      <xdr:colOff>19050</xdr:colOff>
      <xdr:row>57</xdr:row>
      <xdr:rowOff>190500</xdr:rowOff>
    </xdr:to>
    <xdr:graphicFrame macro="">
      <xdr:nvGraphicFramePr>
        <xdr:cNvPr id="11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2"/>
  <sheetViews>
    <sheetView tabSelected="1" zoomScaleNormal="100" workbookViewId="0">
      <selection activeCell="C29" sqref="C29"/>
    </sheetView>
  </sheetViews>
  <sheetFormatPr defaultRowHeight="12.75" x14ac:dyDescent="0.2"/>
  <cols>
    <col min="1" max="2" width="2.28515625" style="73" customWidth="1"/>
    <col min="3" max="3" width="95.5703125" style="73" customWidth="1"/>
    <col min="4" max="4" width="2.28515625" style="73" customWidth="1"/>
    <col min="5" max="5" width="9.140625" style="353"/>
    <col min="6" max="16384" width="9.140625" style="73"/>
  </cols>
  <sheetData>
    <row r="1" spans="2:5" x14ac:dyDescent="0.2">
      <c r="C1"/>
    </row>
    <row r="2" spans="2:5" ht="20.25" x14ac:dyDescent="0.3">
      <c r="B2" s="362" t="s">
        <v>314</v>
      </c>
      <c r="C2" s="363"/>
      <c r="D2" s="364"/>
      <c r="E2" s="354"/>
    </row>
    <row r="3" spans="2:5" s="329" customFormat="1" ht="11.25" x14ac:dyDescent="0.2">
      <c r="B3" s="330"/>
      <c r="C3" s="331" t="s">
        <v>336</v>
      </c>
      <c r="D3" s="330"/>
      <c r="E3" s="355"/>
    </row>
    <row r="4" spans="2:5" x14ac:dyDescent="0.2">
      <c r="C4" s="223"/>
      <c r="D4" s="223"/>
      <c r="E4" s="356"/>
    </row>
    <row r="5" spans="2:5" x14ac:dyDescent="0.2">
      <c r="C5" s="352" t="s">
        <v>340</v>
      </c>
      <c r="D5" s="224"/>
    </row>
    <row r="6" spans="2:5" x14ac:dyDescent="0.2">
      <c r="C6" s="352" t="s">
        <v>337</v>
      </c>
      <c r="D6" s="225"/>
    </row>
    <row r="7" spans="2:5" x14ac:dyDescent="0.2">
      <c r="C7" s="351" t="s">
        <v>338</v>
      </c>
      <c r="D7" s="226"/>
    </row>
    <row r="8" spans="2:5" x14ac:dyDescent="0.2">
      <c r="C8" s="351" t="s">
        <v>339</v>
      </c>
      <c r="E8" s="357"/>
    </row>
    <row r="9" spans="2:5" x14ac:dyDescent="0.2">
      <c r="C9" s="351"/>
    </row>
    <row r="10" spans="2:5" ht="25.5" x14ac:dyDescent="0.2">
      <c r="C10" s="239" t="s">
        <v>307</v>
      </c>
      <c r="D10" s="227"/>
    </row>
    <row r="11" spans="2:5" s="229" customFormat="1" ht="8.25" x14ac:dyDescent="0.15">
      <c r="C11" s="228"/>
      <c r="D11" s="228"/>
      <c r="E11" s="358"/>
    </row>
    <row r="12" spans="2:5" s="237" customFormat="1" ht="25.5" x14ac:dyDescent="0.2">
      <c r="C12" s="361" t="s">
        <v>341</v>
      </c>
      <c r="D12" s="238"/>
      <c r="E12" s="359"/>
    </row>
    <row r="13" spans="2:5" s="229" customFormat="1" ht="8.25" x14ac:dyDescent="0.15">
      <c r="C13" s="228"/>
      <c r="D13" s="228"/>
      <c r="E13" s="358"/>
    </row>
    <row r="14" spans="2:5" ht="51" x14ac:dyDescent="0.2">
      <c r="C14" s="230" t="s">
        <v>342</v>
      </c>
      <c r="D14" s="230"/>
    </row>
    <row r="15" spans="2:5" s="229" customFormat="1" ht="8.25" x14ac:dyDescent="0.15">
      <c r="C15" s="228"/>
      <c r="D15" s="228"/>
      <c r="E15" s="358"/>
    </row>
    <row r="16" spans="2:5" ht="76.5" x14ac:dyDescent="0.2">
      <c r="C16" s="89" t="s">
        <v>343</v>
      </c>
      <c r="D16" s="228"/>
      <c r="E16" s="358"/>
    </row>
    <row r="17" spans="2:5" s="229" customFormat="1" ht="8.25" x14ac:dyDescent="0.15">
      <c r="C17" s="228"/>
      <c r="D17" s="228"/>
      <c r="E17" s="358"/>
    </row>
    <row r="18" spans="2:5" ht="25.5" x14ac:dyDescent="0.2">
      <c r="C18" s="231" t="s">
        <v>308</v>
      </c>
      <c r="D18" s="231"/>
    </row>
    <row r="19" spans="2:5" x14ac:dyDescent="0.2">
      <c r="C19" s="232"/>
      <c r="D19" s="232"/>
      <c r="E19" s="360"/>
    </row>
    <row r="20" spans="2:5" ht="30" x14ac:dyDescent="0.2">
      <c r="C20" s="234" t="s">
        <v>309</v>
      </c>
      <c r="D20" s="233"/>
    </row>
    <row r="22" spans="2:5" x14ac:dyDescent="0.2">
      <c r="B22" s="365"/>
      <c r="C22" s="366"/>
      <c r="D22" s="367"/>
      <c r="E22" s="356"/>
    </row>
  </sheetData>
  <sheetProtection sheet="1" objects="1" scenarios="1" selectLockedCells="1" selectUnlockedCells="1"/>
  <customSheetViews>
    <customSheetView guid="{0C8DB85B-AFC9-43DA-ACB7-1957509C70BC}" scale="130">
      <selection activeCell="C14" sqref="C14"/>
      <pageMargins left="0.75" right="0.75" top="1" bottom="1" header="0.5" footer="0.5"/>
      <headerFooter alignWithMargins="0"/>
    </customSheetView>
  </customSheetViews>
  <mergeCells count="2">
    <mergeCell ref="B2:D2"/>
    <mergeCell ref="B22:D22"/>
  </mergeCells>
  <phoneticPr fontId="12" type="noConversion"/>
  <pageMargins left="0.75" right="0.75" top="1" bottom="1" header="0.5" footer="0.5"/>
  <pageSetup scale="86" orientation="portrait" r:id="rId1"/>
  <headerFooter alignWithMargins="0">
    <oddFooter>&amp;CPrepared on: &amp;D
Copyrighted by The Curators of the University of Missouri, 2008</oddFooter>
  </headerFooter>
  <colBreaks count="1" manualBreakCount="1">
    <brk id="1" min="1" max="19"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00"/>
  <sheetViews>
    <sheetView showGridLines="0" workbookViewId="0">
      <selection activeCell="G7" sqref="G7"/>
    </sheetView>
  </sheetViews>
  <sheetFormatPr defaultRowHeight="12.75" x14ac:dyDescent="0.2"/>
  <cols>
    <col min="1" max="1" width="18.42578125" customWidth="1"/>
    <col min="2" max="2" width="5.85546875" customWidth="1"/>
    <col min="3" max="3" width="10.42578125" customWidth="1"/>
    <col min="4" max="4" width="9.7109375" bestFit="1" customWidth="1"/>
    <col min="10" max="10" width="8.140625" customWidth="1"/>
    <col min="18" max="18" width="10.5703125" customWidth="1"/>
    <col min="48" max="48" width="5.7109375" customWidth="1"/>
    <col min="49" max="49" width="14.140625" customWidth="1"/>
    <col min="50" max="50" width="15.42578125" customWidth="1"/>
  </cols>
  <sheetData>
    <row r="1" spans="1:60" ht="15.75" x14ac:dyDescent="0.25">
      <c r="A1" s="16" t="s">
        <v>80</v>
      </c>
      <c r="G1">
        <f>IF(DataInput!R41=DataInput!R43,0,1)</f>
        <v>1</v>
      </c>
      <c r="AW1" s="39" t="s">
        <v>81</v>
      </c>
      <c r="AX1" s="40"/>
      <c r="AY1" s="40"/>
      <c r="AZ1" s="40"/>
      <c r="BA1" s="40"/>
    </row>
    <row r="2" spans="1:60" x14ac:dyDescent="0.2">
      <c r="D2" t="s">
        <v>82</v>
      </c>
      <c r="G2">
        <f>IF(G1=0,0,10)</f>
        <v>10</v>
      </c>
      <c r="I2" t="s">
        <v>83</v>
      </c>
      <c r="K2" t="s">
        <v>84</v>
      </c>
      <c r="AW2" s="41" t="s">
        <v>85</v>
      </c>
      <c r="AX2" s="42"/>
      <c r="AY2" s="41" t="s">
        <v>86</v>
      </c>
      <c r="AZ2" s="42"/>
      <c r="BA2" s="43"/>
    </row>
    <row r="3" spans="1:60" x14ac:dyDescent="0.2">
      <c r="A3" t="s">
        <v>16</v>
      </c>
      <c r="B3" s="19">
        <f>DataInput!F67</f>
        <v>2</v>
      </c>
      <c r="D3" t="s">
        <v>87</v>
      </c>
      <c r="G3">
        <f>IF(G1=0,0,10)</f>
        <v>10</v>
      </c>
      <c r="I3" s="15">
        <f>MONTH(DataInput!R41)-1</f>
        <v>3</v>
      </c>
      <c r="K3">
        <f>YEAR(DataInput!R41)</f>
        <v>2009</v>
      </c>
      <c r="R3" s="47" t="s">
        <v>88</v>
      </c>
      <c r="S3" s="47" t="s">
        <v>89</v>
      </c>
      <c r="T3" s="48" t="s">
        <v>90</v>
      </c>
      <c r="U3" s="47" t="s">
        <v>88</v>
      </c>
      <c r="V3" s="47" t="s">
        <v>89</v>
      </c>
      <c r="W3" s="48" t="s">
        <v>90</v>
      </c>
      <c r="X3" s="47" t="s">
        <v>88</v>
      </c>
      <c r="Y3" s="47" t="s">
        <v>89</v>
      </c>
      <c r="Z3" s="48" t="s">
        <v>90</v>
      </c>
      <c r="AA3" s="47" t="s">
        <v>88</v>
      </c>
      <c r="AB3" s="47" t="s">
        <v>89</v>
      </c>
      <c r="AC3" s="48" t="s">
        <v>90</v>
      </c>
      <c r="AD3" s="47" t="s">
        <v>88</v>
      </c>
      <c r="AE3" s="47" t="s">
        <v>89</v>
      </c>
      <c r="AF3" s="48" t="s">
        <v>90</v>
      </c>
      <c r="AG3" s="47" t="s">
        <v>88</v>
      </c>
      <c r="AH3" s="47" t="s">
        <v>89</v>
      </c>
      <c r="AI3" s="48" t="s">
        <v>90</v>
      </c>
      <c r="AJ3" s="47" t="s">
        <v>88</v>
      </c>
      <c r="AK3" s="47" t="s">
        <v>89</v>
      </c>
      <c r="AL3" s="48" t="s">
        <v>90</v>
      </c>
      <c r="AM3" s="47" t="s">
        <v>88</v>
      </c>
      <c r="AN3" s="47" t="s">
        <v>89</v>
      </c>
      <c r="AO3" s="48" t="s">
        <v>90</v>
      </c>
      <c r="AP3" s="47" t="s">
        <v>88</v>
      </c>
      <c r="AQ3" s="47" t="s">
        <v>89</v>
      </c>
      <c r="AR3" s="48" t="s">
        <v>90</v>
      </c>
      <c r="AS3" s="47" t="s">
        <v>88</v>
      </c>
      <c r="AT3" s="47" t="s">
        <v>89</v>
      </c>
      <c r="AU3" s="48" t="s">
        <v>90</v>
      </c>
      <c r="AW3" s="44" t="s">
        <v>91</v>
      </c>
      <c r="AX3" s="45"/>
      <c r="AY3" s="44" t="s">
        <v>36</v>
      </c>
      <c r="AZ3" s="44" t="s">
        <v>37</v>
      </c>
      <c r="BA3" s="44" t="s">
        <v>38</v>
      </c>
      <c r="BB3" s="44" t="s">
        <v>39</v>
      </c>
      <c r="BC3" s="44" t="s">
        <v>40</v>
      </c>
      <c r="BD3" s="44" t="s">
        <v>41</v>
      </c>
      <c r="BE3" s="44" t="s">
        <v>42</v>
      </c>
      <c r="BF3" s="44" t="s">
        <v>43</v>
      </c>
      <c r="BG3" s="44" t="s">
        <v>44</v>
      </c>
      <c r="BH3" s="44" t="s">
        <v>45</v>
      </c>
    </row>
    <row r="4" spans="1:60" x14ac:dyDescent="0.2">
      <c r="A4" t="s">
        <v>92</v>
      </c>
      <c r="B4" s="36">
        <f>CEILING(365/B3,1)</f>
        <v>183</v>
      </c>
      <c r="R4" s="31">
        <v>1</v>
      </c>
      <c r="S4" s="31">
        <v>1</v>
      </c>
      <c r="T4" s="31">
        <f>COUNTIF($AW$6:$AW$500,$AY5)</f>
        <v>0</v>
      </c>
      <c r="U4" s="31">
        <v>1</v>
      </c>
      <c r="V4" s="31">
        <v>2</v>
      </c>
      <c r="W4" s="31">
        <f>COUNTIF($AW$6:$AW$500,$AZ5)</f>
        <v>0</v>
      </c>
      <c r="X4" s="31">
        <v>1</v>
      </c>
      <c r="Y4" s="31">
        <v>3</v>
      </c>
      <c r="Z4" s="31">
        <f>COUNTIF($AW$6:$AW$500,$BA5)</f>
        <v>0</v>
      </c>
      <c r="AA4" s="31">
        <v>1</v>
      </c>
      <c r="AB4" s="31">
        <v>4</v>
      </c>
      <c r="AC4" s="31">
        <f>COUNTIF($AW$6:$AW$500,$BB5)</f>
        <v>0</v>
      </c>
      <c r="AD4" s="31">
        <v>1</v>
      </c>
      <c r="AE4" s="31">
        <v>5</v>
      </c>
      <c r="AF4" s="31">
        <f>COUNTIF($AW$6:$AW$500,$BC5)</f>
        <v>0</v>
      </c>
      <c r="AG4" s="31">
        <v>1</v>
      </c>
      <c r="AH4" s="31">
        <v>6</v>
      </c>
      <c r="AI4" s="31">
        <f>COUNTIF($AW$6:$AW$500,$BD5)</f>
        <v>0</v>
      </c>
      <c r="AJ4" s="31">
        <v>1</v>
      </c>
      <c r="AK4" s="31">
        <v>7</v>
      </c>
      <c r="AL4" s="31">
        <f>COUNTIF($AW$6:$AW$500,$BE5)</f>
        <v>0</v>
      </c>
      <c r="AM4" s="31">
        <v>1</v>
      </c>
      <c r="AN4" s="31">
        <v>8</v>
      </c>
      <c r="AO4" s="31">
        <f>COUNTIF($AW$6:$AW$500,$BF5)</f>
        <v>0</v>
      </c>
      <c r="AP4" s="31">
        <v>1</v>
      </c>
      <c r="AQ4" s="31">
        <v>9</v>
      </c>
      <c r="AR4" s="31">
        <f>COUNTIF($AW$6:$AW$500,$BG5)</f>
        <v>0</v>
      </c>
      <c r="AS4" s="31">
        <v>1</v>
      </c>
      <c r="AT4" s="31">
        <v>10</v>
      </c>
      <c r="AU4" s="31">
        <f>COUNTIF($AW$6:$AW$500,$BH5)</f>
        <v>0</v>
      </c>
      <c r="AW4" s="46"/>
      <c r="AY4" t="s">
        <v>93</v>
      </c>
      <c r="AZ4" t="s">
        <v>93</v>
      </c>
      <c r="BA4" t="s">
        <v>93</v>
      </c>
      <c r="BB4" t="s">
        <v>93</v>
      </c>
      <c r="BC4" t="s">
        <v>93</v>
      </c>
      <c r="BD4" t="s">
        <v>93</v>
      </c>
      <c r="BE4" t="s">
        <v>93</v>
      </c>
      <c r="BF4" t="s">
        <v>93</v>
      </c>
      <c r="BG4" t="s">
        <v>93</v>
      </c>
      <c r="BH4" t="s">
        <v>93</v>
      </c>
    </row>
    <row r="5" spans="1:60" x14ac:dyDescent="0.2">
      <c r="A5" t="s">
        <v>94</v>
      </c>
      <c r="B5" s="19">
        <f>DataInput!F68</f>
        <v>5</v>
      </c>
      <c r="R5" s="47" t="s">
        <v>88</v>
      </c>
      <c r="S5" s="47" t="s">
        <v>89</v>
      </c>
      <c r="T5" s="31"/>
      <c r="U5" s="47" t="s">
        <v>88</v>
      </c>
      <c r="V5" s="47" t="s">
        <v>89</v>
      </c>
      <c r="W5" s="31"/>
      <c r="X5" s="47" t="s">
        <v>88</v>
      </c>
      <c r="Y5" s="47" t="s">
        <v>89</v>
      </c>
      <c r="Z5" s="31"/>
      <c r="AA5" s="47" t="s">
        <v>88</v>
      </c>
      <c r="AB5" s="47" t="s">
        <v>89</v>
      </c>
      <c r="AC5" s="31"/>
      <c r="AD5" s="47" t="s">
        <v>88</v>
      </c>
      <c r="AE5" s="47" t="s">
        <v>89</v>
      </c>
      <c r="AF5" s="31"/>
      <c r="AG5" s="47" t="s">
        <v>88</v>
      </c>
      <c r="AH5" s="47" t="s">
        <v>89</v>
      </c>
      <c r="AI5" s="31"/>
      <c r="AJ5" s="47" t="s">
        <v>88</v>
      </c>
      <c r="AK5" s="47" t="s">
        <v>89</v>
      </c>
      <c r="AL5" s="31"/>
      <c r="AM5" s="47" t="s">
        <v>88</v>
      </c>
      <c r="AN5" s="47" t="s">
        <v>89</v>
      </c>
      <c r="AO5" s="31"/>
      <c r="AP5" s="47" t="s">
        <v>88</v>
      </c>
      <c r="AQ5" s="47" t="s">
        <v>89</v>
      </c>
      <c r="AR5" s="31"/>
      <c r="AS5" s="47" t="s">
        <v>88</v>
      </c>
      <c r="AT5" s="47" t="s">
        <v>89</v>
      </c>
      <c r="AU5" s="31"/>
      <c r="AW5" s="46"/>
      <c r="AY5">
        <v>11</v>
      </c>
      <c r="AZ5">
        <f>AY5+1</f>
        <v>12</v>
      </c>
      <c r="BA5">
        <f t="shared" ref="BA5:BG5" si="0">AZ5+1</f>
        <v>13</v>
      </c>
      <c r="BB5">
        <f t="shared" si="0"/>
        <v>14</v>
      </c>
      <c r="BC5">
        <f t="shared" si="0"/>
        <v>15</v>
      </c>
      <c r="BD5">
        <f t="shared" si="0"/>
        <v>16</v>
      </c>
      <c r="BE5">
        <f t="shared" si="0"/>
        <v>17</v>
      </c>
      <c r="BF5">
        <f t="shared" si="0"/>
        <v>18</v>
      </c>
      <c r="BG5">
        <f t="shared" si="0"/>
        <v>19</v>
      </c>
      <c r="BH5">
        <v>110</v>
      </c>
    </row>
    <row r="6" spans="1:60" ht="38.25" x14ac:dyDescent="0.2">
      <c r="C6" s="18" t="s">
        <v>95</v>
      </c>
      <c r="D6" s="18" t="s">
        <v>96</v>
      </c>
      <c r="E6" s="18" t="s">
        <v>97</v>
      </c>
      <c r="F6" s="18" t="s">
        <v>98</v>
      </c>
      <c r="G6" s="18" t="s">
        <v>99</v>
      </c>
      <c r="H6" s="18" t="s">
        <v>100</v>
      </c>
      <c r="I6" s="18" t="s">
        <v>101</v>
      </c>
      <c r="J6" s="18" t="s">
        <v>102</v>
      </c>
      <c r="K6" s="18" t="s">
        <v>103</v>
      </c>
      <c r="L6" s="18" t="s">
        <v>103</v>
      </c>
      <c r="M6" s="18" t="s">
        <v>104</v>
      </c>
      <c r="N6" s="18" t="s">
        <v>105</v>
      </c>
      <c r="O6" s="18" t="s">
        <v>106</v>
      </c>
      <c r="P6" s="18" t="s">
        <v>107</v>
      </c>
      <c r="R6" s="31">
        <f>+R4+1</f>
        <v>2</v>
      </c>
      <c r="S6" s="31">
        <v>1</v>
      </c>
      <c r="T6" s="31">
        <f t="shared" ref="T6:T26" si="1">COUNTIF($AW$6:$AW$500,$AY7)</f>
        <v>0</v>
      </c>
      <c r="U6" s="31">
        <f>+U4+1</f>
        <v>2</v>
      </c>
      <c r="V6" s="31">
        <v>2</v>
      </c>
      <c r="W6" s="31">
        <f t="shared" ref="W6:W26" si="2">COUNTIF($AW$6:$AW$500,$AZ7)</f>
        <v>0</v>
      </c>
      <c r="X6" s="31">
        <f>+X4+1</f>
        <v>2</v>
      </c>
      <c r="Y6" s="31">
        <v>3</v>
      </c>
      <c r="Z6" s="31">
        <f t="shared" ref="Z6:Z26" si="3">COUNTIF($AW$6:$AW$500,$BA7)</f>
        <v>0</v>
      </c>
      <c r="AA6" s="31">
        <f>+AA4+1</f>
        <v>2</v>
      </c>
      <c r="AB6" s="31">
        <v>4</v>
      </c>
      <c r="AC6" s="31">
        <f t="shared" ref="AC6:AC26" si="4">COUNTIF($AW$6:$AW$500,$BB7)</f>
        <v>0</v>
      </c>
      <c r="AD6" s="31">
        <f>+AD4+1</f>
        <v>2</v>
      </c>
      <c r="AE6" s="31">
        <v>5</v>
      </c>
      <c r="AF6" s="31">
        <f t="shared" ref="AF6:AF26" si="5">COUNTIF($AW$6:$AW$500,$BC7)</f>
        <v>0</v>
      </c>
      <c r="AG6" s="31">
        <f>+AG4+1</f>
        <v>2</v>
      </c>
      <c r="AH6" s="31">
        <v>6</v>
      </c>
      <c r="AI6" s="31">
        <f t="shared" ref="AI6:AI26" si="6">COUNTIF($AW$6:$AW$500,$BD7)</f>
        <v>0</v>
      </c>
      <c r="AJ6" s="31">
        <f>+AJ4+1</f>
        <v>2</v>
      </c>
      <c r="AK6" s="31">
        <v>7</v>
      </c>
      <c r="AL6" s="31">
        <f t="shared" ref="AL6:AL26" si="7">COUNTIF($AW$6:$AW$500,$BE7)</f>
        <v>0</v>
      </c>
      <c r="AM6" s="31">
        <f>+AM4+1</f>
        <v>2</v>
      </c>
      <c r="AN6" s="31">
        <v>8</v>
      </c>
      <c r="AO6" s="31">
        <f t="shared" ref="AO6:AO26" si="8">COUNTIF($AW$6:$AW$500,$BF7)</f>
        <v>0</v>
      </c>
      <c r="AP6" s="31">
        <f>+AP4+1</f>
        <v>2</v>
      </c>
      <c r="AQ6" s="31">
        <v>9</v>
      </c>
      <c r="AR6" s="31">
        <f t="shared" ref="AR6:AR26" si="9">COUNTIF($AW$6:$AW$500,$BG7)</f>
        <v>0</v>
      </c>
      <c r="AS6" s="31">
        <f>+AS4+1</f>
        <v>2</v>
      </c>
      <c r="AT6" s="31">
        <v>10</v>
      </c>
      <c r="AU6" s="31">
        <f t="shared" ref="AU6:AU26" si="10">COUNTIF($AW$6:$AW$500,$BH7)</f>
        <v>0</v>
      </c>
      <c r="AW6" s="46" t="str">
        <f>CONCATENATE(G6,H6)</f>
        <v>In Pay MthIn Pay Yr</v>
      </c>
      <c r="AX6" s="5" t="str">
        <f>CONCATENATE(H6,I6)</f>
        <v>In Pay YrIn Payment Year</v>
      </c>
      <c r="AY6" t="s">
        <v>93</v>
      </c>
      <c r="AZ6" t="s">
        <v>93</v>
      </c>
      <c r="BA6" t="s">
        <v>93</v>
      </c>
      <c r="BB6" t="s">
        <v>93</v>
      </c>
      <c r="BC6" t="s">
        <v>93</v>
      </c>
      <c r="BD6" t="s">
        <v>93</v>
      </c>
      <c r="BE6" t="s">
        <v>93</v>
      </c>
      <c r="BF6" t="s">
        <v>93</v>
      </c>
      <c r="BG6" t="s">
        <v>93</v>
      </c>
      <c r="BH6" t="s">
        <v>93</v>
      </c>
    </row>
    <row r="7" spans="1:60" x14ac:dyDescent="0.2">
      <c r="A7" t="s">
        <v>108</v>
      </c>
      <c r="B7">
        <v>1</v>
      </c>
      <c r="C7" s="283">
        <f>DataInput!R43</f>
        <v>40057</v>
      </c>
      <c r="D7" s="283">
        <f>C7+$G$2</f>
        <v>40067</v>
      </c>
      <c r="E7" s="17">
        <f>D7</f>
        <v>40067</v>
      </c>
      <c r="F7" s="15">
        <f>MONTH(D7)</f>
        <v>9</v>
      </c>
      <c r="G7">
        <f>IF(F7&lt;=$I$3,F7+(12-$I$3),F7-$I$3)</f>
        <v>6</v>
      </c>
      <c r="H7">
        <f>IF(F7&lt;=$I$3,I7-$K$3,I7-$K$3+1)</f>
        <v>1</v>
      </c>
      <c r="I7" s="15">
        <f>YEAR(D7)</f>
        <v>2009</v>
      </c>
      <c r="J7" s="15">
        <f>C7+$B$4-$B$5</f>
        <v>40235</v>
      </c>
      <c r="K7" s="15">
        <f t="shared" ref="K7:K70" si="11">J7+$G$3</f>
        <v>40245</v>
      </c>
      <c r="L7" s="17">
        <f>K7</f>
        <v>40245</v>
      </c>
      <c r="M7" s="15">
        <f>MONTH(K7)</f>
        <v>3</v>
      </c>
      <c r="N7">
        <f>IF(M7&lt;=$I$3,M7+(12-$I$3),M7-$I$3)</f>
        <v>12</v>
      </c>
      <c r="O7">
        <f>IF(M7&lt;=$I$3,P7-$K$3,P7-$K$3+1)</f>
        <v>1</v>
      </c>
      <c r="P7" s="15">
        <f>YEAR(K7)</f>
        <v>2010</v>
      </c>
      <c r="R7" s="47" t="s">
        <v>88</v>
      </c>
      <c r="S7" s="47" t="s">
        <v>89</v>
      </c>
      <c r="T7" s="31"/>
      <c r="U7" s="47" t="s">
        <v>88</v>
      </c>
      <c r="V7" s="47" t="s">
        <v>89</v>
      </c>
      <c r="W7" s="31"/>
      <c r="X7" s="47" t="s">
        <v>88</v>
      </c>
      <c r="Y7" s="47" t="s">
        <v>89</v>
      </c>
      <c r="Z7" s="31"/>
      <c r="AA7" s="47" t="s">
        <v>88</v>
      </c>
      <c r="AB7" s="47" t="s">
        <v>89</v>
      </c>
      <c r="AC7" s="31"/>
      <c r="AD7" s="47" t="s">
        <v>88</v>
      </c>
      <c r="AE7" s="47" t="s">
        <v>89</v>
      </c>
      <c r="AF7" s="31"/>
      <c r="AG7" s="47" t="s">
        <v>88</v>
      </c>
      <c r="AH7" s="47" t="s">
        <v>89</v>
      </c>
      <c r="AI7" s="31"/>
      <c r="AJ7" s="47" t="s">
        <v>88</v>
      </c>
      <c r="AK7" s="47" t="s">
        <v>89</v>
      </c>
      <c r="AL7" s="31"/>
      <c r="AM7" s="47" t="s">
        <v>88</v>
      </c>
      <c r="AN7" s="47" t="s">
        <v>89</v>
      </c>
      <c r="AO7" s="31"/>
      <c r="AP7" s="47" t="s">
        <v>88</v>
      </c>
      <c r="AQ7" s="47" t="s">
        <v>89</v>
      </c>
      <c r="AR7" s="31"/>
      <c r="AS7" s="47" t="s">
        <v>88</v>
      </c>
      <c r="AT7" s="47" t="s">
        <v>89</v>
      </c>
      <c r="AU7" s="31"/>
      <c r="AW7" s="46">
        <f>IF(H7&gt;10,0,VALUE(CONCATENATE(G7,H7)))</f>
        <v>61</v>
      </c>
      <c r="AX7" s="5">
        <f>IF(O7&gt;10,0,VALUE(CONCATENATE(N7,O7)))</f>
        <v>121</v>
      </c>
      <c r="AY7">
        <v>21</v>
      </c>
      <c r="AZ7">
        <f>AY7+1</f>
        <v>22</v>
      </c>
      <c r="BA7">
        <f t="shared" ref="BA7:BG7" si="12">AZ7+1</f>
        <v>23</v>
      </c>
      <c r="BB7">
        <f t="shared" si="12"/>
        <v>24</v>
      </c>
      <c r="BC7">
        <f t="shared" si="12"/>
        <v>25</v>
      </c>
      <c r="BD7">
        <f t="shared" si="12"/>
        <v>26</v>
      </c>
      <c r="BE7">
        <f t="shared" si="12"/>
        <v>27</v>
      </c>
      <c r="BF7">
        <f t="shared" si="12"/>
        <v>28</v>
      </c>
      <c r="BG7">
        <f t="shared" si="12"/>
        <v>29</v>
      </c>
      <c r="BH7">
        <v>210</v>
      </c>
    </row>
    <row r="8" spans="1:60" x14ac:dyDescent="0.2">
      <c r="A8" t="s">
        <v>108</v>
      </c>
      <c r="B8">
        <f>B7+1</f>
        <v>2</v>
      </c>
      <c r="C8" s="283">
        <f>C7+$B$4</f>
        <v>40240</v>
      </c>
      <c r="D8" s="283">
        <f t="shared" ref="D8:D71" si="13">C8+$G$2</f>
        <v>40250</v>
      </c>
      <c r="E8" s="17">
        <f>D8</f>
        <v>40250</v>
      </c>
      <c r="F8" s="15">
        <f t="shared" ref="F8:F35" si="14">MONTH(D8)</f>
        <v>3</v>
      </c>
      <c r="G8">
        <f t="shared" ref="G8:G71" si="15">IF(F8&lt;=$I$3,F8+(12-$I$3),F8-$I$3)</f>
        <v>12</v>
      </c>
      <c r="H8">
        <f t="shared" ref="H8:H35" si="16">IF(F8&lt;=$I$3,I8-$K$3,I8-$K$3+1)</f>
        <v>1</v>
      </c>
      <c r="I8" s="15">
        <f t="shared" ref="I8:I35" si="17">YEAR(D8)</f>
        <v>2010</v>
      </c>
      <c r="J8" s="15">
        <f>C8+$B$4-$B$5</f>
        <v>40418</v>
      </c>
      <c r="K8" s="15">
        <f t="shared" si="11"/>
        <v>40428</v>
      </c>
      <c r="L8" s="17">
        <f>K8</f>
        <v>40428</v>
      </c>
      <c r="M8" s="15">
        <f t="shared" ref="M8:M35" si="18">MONTH(K8)</f>
        <v>9</v>
      </c>
      <c r="N8">
        <f t="shared" ref="N8:N71" si="19">IF(M8&lt;=$I$3,M8+(12-$I$3),M8-$I$3)</f>
        <v>6</v>
      </c>
      <c r="O8">
        <f t="shared" ref="O8:O35" si="20">IF(M8&lt;=$I$3,P8-$K$3,P8-$K$3+1)</f>
        <v>2</v>
      </c>
      <c r="P8" s="15">
        <f t="shared" ref="P8:P35" si="21">YEAR(K8)</f>
        <v>2010</v>
      </c>
      <c r="R8" s="31">
        <f>+R6+1</f>
        <v>3</v>
      </c>
      <c r="S8" s="31">
        <v>1</v>
      </c>
      <c r="T8" s="31">
        <f t="shared" si="1"/>
        <v>0</v>
      </c>
      <c r="U8" s="31">
        <f>+U6+1</f>
        <v>3</v>
      </c>
      <c r="V8" s="31">
        <v>2</v>
      </c>
      <c r="W8" s="31">
        <f t="shared" si="2"/>
        <v>0</v>
      </c>
      <c r="X8" s="31">
        <f>+X6+1</f>
        <v>3</v>
      </c>
      <c r="Y8" s="31">
        <v>3</v>
      </c>
      <c r="Z8" s="31">
        <f t="shared" si="3"/>
        <v>0</v>
      </c>
      <c r="AA8" s="31">
        <f>+AA6+1</f>
        <v>3</v>
      </c>
      <c r="AB8" s="31">
        <v>4</v>
      </c>
      <c r="AC8" s="31">
        <f t="shared" si="4"/>
        <v>0</v>
      </c>
      <c r="AD8" s="31">
        <f>+AD6+1</f>
        <v>3</v>
      </c>
      <c r="AE8" s="31">
        <v>5</v>
      </c>
      <c r="AF8" s="31">
        <f t="shared" si="5"/>
        <v>0</v>
      </c>
      <c r="AG8" s="31">
        <f>+AG6+1</f>
        <v>3</v>
      </c>
      <c r="AH8" s="31">
        <v>6</v>
      </c>
      <c r="AI8" s="31">
        <f t="shared" si="6"/>
        <v>0</v>
      </c>
      <c r="AJ8" s="31">
        <f>+AJ6+1</f>
        <v>3</v>
      </c>
      <c r="AK8" s="31">
        <v>7</v>
      </c>
      <c r="AL8" s="31">
        <f t="shared" si="7"/>
        <v>0</v>
      </c>
      <c r="AM8" s="31">
        <f>+AM6+1</f>
        <v>3</v>
      </c>
      <c r="AN8" s="31">
        <v>8</v>
      </c>
      <c r="AO8" s="31">
        <f t="shared" si="8"/>
        <v>0</v>
      </c>
      <c r="AP8" s="31">
        <f>+AP6+1</f>
        <v>3</v>
      </c>
      <c r="AQ8" s="31">
        <v>9</v>
      </c>
      <c r="AR8" s="31">
        <f t="shared" si="9"/>
        <v>0</v>
      </c>
      <c r="AS8" s="31">
        <f>+AS6+1</f>
        <v>3</v>
      </c>
      <c r="AT8" s="31">
        <v>10</v>
      </c>
      <c r="AU8" s="31">
        <f t="shared" si="10"/>
        <v>0</v>
      </c>
      <c r="AW8" s="46">
        <f t="shared" ref="AW8:AW23" si="22">IF(H8&gt;10,0,VALUE(CONCATENATE(G8,H8)))</f>
        <v>121</v>
      </c>
      <c r="AX8" s="5">
        <f t="shared" ref="AX8:AX71" si="23">IF(O8&gt;10,0,VALUE(CONCATENATE(N8,O8)))</f>
        <v>62</v>
      </c>
      <c r="AY8" t="s">
        <v>93</v>
      </c>
      <c r="AZ8" t="s">
        <v>93</v>
      </c>
      <c r="BA8" t="s">
        <v>93</v>
      </c>
      <c r="BB8" t="s">
        <v>93</v>
      </c>
      <c r="BC8" t="s">
        <v>93</v>
      </c>
      <c r="BD8" t="s">
        <v>93</v>
      </c>
      <c r="BE8" t="s">
        <v>93</v>
      </c>
      <c r="BF8" t="s">
        <v>93</v>
      </c>
      <c r="BG8" t="s">
        <v>93</v>
      </c>
      <c r="BH8" t="s">
        <v>93</v>
      </c>
    </row>
    <row r="9" spans="1:60" x14ac:dyDescent="0.2">
      <c r="A9" t="s">
        <v>108</v>
      </c>
      <c r="B9">
        <f t="shared" ref="B9:B35" si="24">B8+1</f>
        <v>3</v>
      </c>
      <c r="C9" s="283">
        <f t="shared" ref="C9:C35" si="25">C8+$B$4</f>
        <v>40423</v>
      </c>
      <c r="D9" s="283">
        <f t="shared" si="13"/>
        <v>40433</v>
      </c>
      <c r="E9" s="17">
        <f t="shared" ref="E9:E72" si="26">D9</f>
        <v>40433</v>
      </c>
      <c r="F9" s="15">
        <f t="shared" si="14"/>
        <v>9</v>
      </c>
      <c r="G9">
        <f t="shared" si="15"/>
        <v>6</v>
      </c>
      <c r="H9">
        <f t="shared" si="16"/>
        <v>2</v>
      </c>
      <c r="I9" s="15">
        <f t="shared" si="17"/>
        <v>2010</v>
      </c>
      <c r="J9" s="15">
        <f t="shared" ref="J9:J35" si="27">C9+$B$4-$B$5</f>
        <v>40601</v>
      </c>
      <c r="K9" s="15">
        <f t="shared" si="11"/>
        <v>40611</v>
      </c>
      <c r="L9" s="17">
        <f t="shared" ref="L9:L72" si="28">K9</f>
        <v>40611</v>
      </c>
      <c r="M9" s="15">
        <f t="shared" si="18"/>
        <v>3</v>
      </c>
      <c r="N9">
        <f t="shared" si="19"/>
        <v>12</v>
      </c>
      <c r="O9">
        <f t="shared" si="20"/>
        <v>2</v>
      </c>
      <c r="P9" s="15">
        <f t="shared" si="21"/>
        <v>2011</v>
      </c>
      <c r="R9" s="47" t="s">
        <v>88</v>
      </c>
      <c r="S9" s="47" t="s">
        <v>89</v>
      </c>
      <c r="T9" s="31"/>
      <c r="U9" s="47" t="s">
        <v>88</v>
      </c>
      <c r="V9" s="47" t="s">
        <v>89</v>
      </c>
      <c r="W9" s="31"/>
      <c r="X9" s="47" t="s">
        <v>88</v>
      </c>
      <c r="Y9" s="47" t="s">
        <v>89</v>
      </c>
      <c r="Z9" s="31"/>
      <c r="AA9" s="47" t="s">
        <v>88</v>
      </c>
      <c r="AB9" s="47" t="s">
        <v>89</v>
      </c>
      <c r="AC9" s="31"/>
      <c r="AD9" s="47" t="s">
        <v>88</v>
      </c>
      <c r="AE9" s="47" t="s">
        <v>89</v>
      </c>
      <c r="AF9" s="31"/>
      <c r="AG9" s="47" t="s">
        <v>88</v>
      </c>
      <c r="AH9" s="47" t="s">
        <v>89</v>
      </c>
      <c r="AI9" s="31"/>
      <c r="AJ9" s="47" t="s">
        <v>88</v>
      </c>
      <c r="AK9" s="47" t="s">
        <v>89</v>
      </c>
      <c r="AL9" s="31"/>
      <c r="AM9" s="47" t="s">
        <v>88</v>
      </c>
      <c r="AN9" s="47" t="s">
        <v>89</v>
      </c>
      <c r="AO9" s="31"/>
      <c r="AP9" s="47" t="s">
        <v>88</v>
      </c>
      <c r="AQ9" s="47" t="s">
        <v>89</v>
      </c>
      <c r="AR9" s="31"/>
      <c r="AS9" s="47" t="s">
        <v>88</v>
      </c>
      <c r="AT9" s="47" t="s">
        <v>89</v>
      </c>
      <c r="AU9" s="31"/>
      <c r="AW9" s="46">
        <f t="shared" si="22"/>
        <v>62</v>
      </c>
      <c r="AX9" s="5">
        <f t="shared" si="23"/>
        <v>122</v>
      </c>
      <c r="AY9">
        <v>31</v>
      </c>
      <c r="AZ9">
        <f>AY9+1</f>
        <v>32</v>
      </c>
      <c r="BA9">
        <f t="shared" ref="BA9:BG9" si="29">AZ9+1</f>
        <v>33</v>
      </c>
      <c r="BB9">
        <f t="shared" si="29"/>
        <v>34</v>
      </c>
      <c r="BC9">
        <f t="shared" si="29"/>
        <v>35</v>
      </c>
      <c r="BD9">
        <f t="shared" si="29"/>
        <v>36</v>
      </c>
      <c r="BE9">
        <f t="shared" si="29"/>
        <v>37</v>
      </c>
      <c r="BF9">
        <f t="shared" si="29"/>
        <v>38</v>
      </c>
      <c r="BG9">
        <f t="shared" si="29"/>
        <v>39</v>
      </c>
      <c r="BH9">
        <v>310</v>
      </c>
    </row>
    <row r="10" spans="1:60" x14ac:dyDescent="0.2">
      <c r="A10" t="s">
        <v>108</v>
      </c>
      <c r="B10">
        <f t="shared" si="24"/>
        <v>4</v>
      </c>
      <c r="C10" s="283">
        <f t="shared" si="25"/>
        <v>40606</v>
      </c>
      <c r="D10" s="283">
        <f t="shared" si="13"/>
        <v>40616</v>
      </c>
      <c r="E10" s="17">
        <f t="shared" si="26"/>
        <v>40616</v>
      </c>
      <c r="F10" s="15">
        <f t="shared" si="14"/>
        <v>3</v>
      </c>
      <c r="G10">
        <f t="shared" si="15"/>
        <v>12</v>
      </c>
      <c r="H10">
        <f t="shared" si="16"/>
        <v>2</v>
      </c>
      <c r="I10" s="15">
        <f t="shared" si="17"/>
        <v>2011</v>
      </c>
      <c r="J10" s="15">
        <f t="shared" si="27"/>
        <v>40784</v>
      </c>
      <c r="K10" s="15">
        <f t="shared" si="11"/>
        <v>40794</v>
      </c>
      <c r="L10" s="17">
        <f t="shared" si="28"/>
        <v>40794</v>
      </c>
      <c r="M10" s="15">
        <f t="shared" si="18"/>
        <v>9</v>
      </c>
      <c r="N10">
        <f t="shared" si="19"/>
        <v>6</v>
      </c>
      <c r="O10">
        <f t="shared" si="20"/>
        <v>3</v>
      </c>
      <c r="P10" s="15">
        <f t="shared" si="21"/>
        <v>2011</v>
      </c>
      <c r="R10" s="31">
        <f>+R8+1</f>
        <v>4</v>
      </c>
      <c r="S10" s="31">
        <v>1</v>
      </c>
      <c r="T10" s="31">
        <f t="shared" si="1"/>
        <v>0</v>
      </c>
      <c r="U10" s="31">
        <f>+U8+1</f>
        <v>4</v>
      </c>
      <c r="V10" s="31">
        <v>2</v>
      </c>
      <c r="W10" s="31">
        <f t="shared" si="2"/>
        <v>0</v>
      </c>
      <c r="X10" s="31">
        <f>+X8+1</f>
        <v>4</v>
      </c>
      <c r="Y10" s="31">
        <v>3</v>
      </c>
      <c r="Z10" s="31">
        <f t="shared" si="3"/>
        <v>0</v>
      </c>
      <c r="AA10" s="31">
        <f>+AA8+1</f>
        <v>4</v>
      </c>
      <c r="AB10" s="31">
        <v>4</v>
      </c>
      <c r="AC10" s="31">
        <f t="shared" si="4"/>
        <v>0</v>
      </c>
      <c r="AD10" s="31">
        <f>+AD8+1</f>
        <v>4</v>
      </c>
      <c r="AE10" s="31">
        <v>5</v>
      </c>
      <c r="AF10" s="31">
        <f t="shared" si="5"/>
        <v>0</v>
      </c>
      <c r="AG10" s="31">
        <f>+AG8+1</f>
        <v>4</v>
      </c>
      <c r="AH10" s="31">
        <v>6</v>
      </c>
      <c r="AI10" s="31">
        <f t="shared" si="6"/>
        <v>0</v>
      </c>
      <c r="AJ10" s="31">
        <f>+AJ8+1</f>
        <v>4</v>
      </c>
      <c r="AK10" s="31">
        <v>7</v>
      </c>
      <c r="AL10" s="31">
        <f t="shared" si="7"/>
        <v>0</v>
      </c>
      <c r="AM10" s="31">
        <f>+AM8+1</f>
        <v>4</v>
      </c>
      <c r="AN10" s="31">
        <v>8</v>
      </c>
      <c r="AO10" s="31">
        <f t="shared" si="8"/>
        <v>0</v>
      </c>
      <c r="AP10" s="31">
        <f>+AP8+1</f>
        <v>4</v>
      </c>
      <c r="AQ10" s="31">
        <v>9</v>
      </c>
      <c r="AR10" s="31">
        <f t="shared" si="9"/>
        <v>0</v>
      </c>
      <c r="AS10" s="31">
        <f>+AS8+1</f>
        <v>4</v>
      </c>
      <c r="AT10" s="31">
        <v>10</v>
      </c>
      <c r="AU10" s="31">
        <f t="shared" si="10"/>
        <v>0</v>
      </c>
      <c r="AW10" s="46">
        <f t="shared" si="22"/>
        <v>122</v>
      </c>
      <c r="AX10" s="5">
        <f t="shared" si="23"/>
        <v>63</v>
      </c>
      <c r="AY10" t="s">
        <v>93</v>
      </c>
      <c r="AZ10" t="s">
        <v>93</v>
      </c>
      <c r="BA10" t="s">
        <v>93</v>
      </c>
      <c r="BB10" t="s">
        <v>93</v>
      </c>
      <c r="BC10" t="s">
        <v>93</v>
      </c>
      <c r="BD10" t="s">
        <v>93</v>
      </c>
      <c r="BE10" t="s">
        <v>93</v>
      </c>
      <c r="BF10" t="s">
        <v>93</v>
      </c>
      <c r="BG10" t="s">
        <v>93</v>
      </c>
      <c r="BH10" t="s">
        <v>93</v>
      </c>
    </row>
    <row r="11" spans="1:60" x14ac:dyDescent="0.2">
      <c r="A11" t="s">
        <v>108</v>
      </c>
      <c r="B11">
        <f t="shared" si="24"/>
        <v>5</v>
      </c>
      <c r="C11" s="283">
        <f t="shared" si="25"/>
        <v>40789</v>
      </c>
      <c r="D11" s="283">
        <f t="shared" si="13"/>
        <v>40799</v>
      </c>
      <c r="E11" s="17">
        <f t="shared" si="26"/>
        <v>40799</v>
      </c>
      <c r="F11" s="15">
        <f t="shared" si="14"/>
        <v>9</v>
      </c>
      <c r="G11">
        <f t="shared" si="15"/>
        <v>6</v>
      </c>
      <c r="H11">
        <f t="shared" si="16"/>
        <v>3</v>
      </c>
      <c r="I11" s="15">
        <f t="shared" si="17"/>
        <v>2011</v>
      </c>
      <c r="J11" s="15">
        <f t="shared" si="27"/>
        <v>40967</v>
      </c>
      <c r="K11" s="15">
        <f t="shared" si="11"/>
        <v>40977</v>
      </c>
      <c r="L11" s="17">
        <f t="shared" si="28"/>
        <v>40977</v>
      </c>
      <c r="M11" s="15">
        <f t="shared" si="18"/>
        <v>3</v>
      </c>
      <c r="N11">
        <f t="shared" si="19"/>
        <v>12</v>
      </c>
      <c r="O11">
        <f t="shared" si="20"/>
        <v>3</v>
      </c>
      <c r="P11" s="15">
        <f t="shared" si="21"/>
        <v>2012</v>
      </c>
      <c r="R11" s="47" t="s">
        <v>88</v>
      </c>
      <c r="S11" s="47" t="s">
        <v>89</v>
      </c>
      <c r="T11" s="31"/>
      <c r="U11" s="47" t="s">
        <v>88</v>
      </c>
      <c r="V11" s="47" t="s">
        <v>89</v>
      </c>
      <c r="W11" s="31"/>
      <c r="X11" s="47" t="s">
        <v>88</v>
      </c>
      <c r="Y11" s="47" t="s">
        <v>89</v>
      </c>
      <c r="Z11" s="31"/>
      <c r="AA11" s="47" t="s">
        <v>88</v>
      </c>
      <c r="AB11" s="47" t="s">
        <v>89</v>
      </c>
      <c r="AC11" s="31"/>
      <c r="AD11" s="47" t="s">
        <v>88</v>
      </c>
      <c r="AE11" s="47" t="s">
        <v>89</v>
      </c>
      <c r="AF11" s="31"/>
      <c r="AG11" s="47" t="s">
        <v>88</v>
      </c>
      <c r="AH11" s="47" t="s">
        <v>89</v>
      </c>
      <c r="AI11" s="31"/>
      <c r="AJ11" s="47" t="s">
        <v>88</v>
      </c>
      <c r="AK11" s="47" t="s">
        <v>89</v>
      </c>
      <c r="AL11" s="31"/>
      <c r="AM11" s="47" t="s">
        <v>88</v>
      </c>
      <c r="AN11" s="47" t="s">
        <v>89</v>
      </c>
      <c r="AO11" s="31"/>
      <c r="AP11" s="47" t="s">
        <v>88</v>
      </c>
      <c r="AQ11" s="47" t="s">
        <v>89</v>
      </c>
      <c r="AR11" s="31"/>
      <c r="AS11" s="47" t="s">
        <v>88</v>
      </c>
      <c r="AT11" s="47" t="s">
        <v>89</v>
      </c>
      <c r="AU11" s="31"/>
      <c r="AW11" s="46">
        <f t="shared" si="22"/>
        <v>63</v>
      </c>
      <c r="AX11" s="5">
        <f t="shared" si="23"/>
        <v>123</v>
      </c>
      <c r="AY11">
        <v>41</v>
      </c>
      <c r="AZ11">
        <f>AY11+1</f>
        <v>42</v>
      </c>
      <c r="BA11">
        <f t="shared" ref="BA11:BG11" si="30">AZ11+1</f>
        <v>43</v>
      </c>
      <c r="BB11">
        <f t="shared" si="30"/>
        <v>44</v>
      </c>
      <c r="BC11">
        <f t="shared" si="30"/>
        <v>45</v>
      </c>
      <c r="BD11">
        <f t="shared" si="30"/>
        <v>46</v>
      </c>
      <c r="BE11">
        <f t="shared" si="30"/>
        <v>47</v>
      </c>
      <c r="BF11">
        <f t="shared" si="30"/>
        <v>48</v>
      </c>
      <c r="BG11">
        <f t="shared" si="30"/>
        <v>49</v>
      </c>
      <c r="BH11">
        <v>410</v>
      </c>
    </row>
    <row r="12" spans="1:60" x14ac:dyDescent="0.2">
      <c r="A12" t="s">
        <v>108</v>
      </c>
      <c r="B12">
        <f t="shared" si="24"/>
        <v>6</v>
      </c>
      <c r="C12" s="283">
        <f t="shared" si="25"/>
        <v>40972</v>
      </c>
      <c r="D12" s="283">
        <f t="shared" si="13"/>
        <v>40982</v>
      </c>
      <c r="E12" s="17">
        <f t="shared" si="26"/>
        <v>40982</v>
      </c>
      <c r="F12" s="15">
        <f t="shared" si="14"/>
        <v>3</v>
      </c>
      <c r="G12">
        <f t="shared" si="15"/>
        <v>12</v>
      </c>
      <c r="H12">
        <f t="shared" si="16"/>
        <v>3</v>
      </c>
      <c r="I12" s="15">
        <f t="shared" si="17"/>
        <v>2012</v>
      </c>
      <c r="J12" s="15">
        <f t="shared" si="27"/>
        <v>41150</v>
      </c>
      <c r="K12" s="15">
        <f t="shared" si="11"/>
        <v>41160</v>
      </c>
      <c r="L12" s="17">
        <f t="shared" si="28"/>
        <v>41160</v>
      </c>
      <c r="M12" s="15">
        <f t="shared" si="18"/>
        <v>9</v>
      </c>
      <c r="N12">
        <f t="shared" si="19"/>
        <v>6</v>
      </c>
      <c r="O12">
        <f t="shared" si="20"/>
        <v>4</v>
      </c>
      <c r="P12" s="15">
        <f t="shared" si="21"/>
        <v>2012</v>
      </c>
      <c r="R12" s="31">
        <f>+R10+1</f>
        <v>5</v>
      </c>
      <c r="S12" s="31">
        <v>1</v>
      </c>
      <c r="T12" s="31">
        <f t="shared" si="1"/>
        <v>0</v>
      </c>
      <c r="U12" s="31">
        <f>+U10+1</f>
        <v>5</v>
      </c>
      <c r="V12" s="31">
        <v>2</v>
      </c>
      <c r="W12" s="31">
        <f t="shared" si="2"/>
        <v>0</v>
      </c>
      <c r="X12" s="31">
        <f>+X10+1</f>
        <v>5</v>
      </c>
      <c r="Y12" s="31">
        <v>3</v>
      </c>
      <c r="Z12" s="31">
        <f t="shared" si="3"/>
        <v>0</v>
      </c>
      <c r="AA12" s="31">
        <f>+AA10+1</f>
        <v>5</v>
      </c>
      <c r="AB12" s="31">
        <v>4</v>
      </c>
      <c r="AC12" s="31">
        <f t="shared" si="4"/>
        <v>0</v>
      </c>
      <c r="AD12" s="31">
        <f>+AD10+1</f>
        <v>5</v>
      </c>
      <c r="AE12" s="31">
        <v>5</v>
      </c>
      <c r="AF12" s="31">
        <f t="shared" si="5"/>
        <v>0</v>
      </c>
      <c r="AG12" s="31">
        <f>+AG10+1</f>
        <v>5</v>
      </c>
      <c r="AH12" s="31">
        <v>6</v>
      </c>
      <c r="AI12" s="31">
        <f t="shared" si="6"/>
        <v>0</v>
      </c>
      <c r="AJ12" s="31">
        <f>+AJ10+1</f>
        <v>5</v>
      </c>
      <c r="AK12" s="31">
        <v>7</v>
      </c>
      <c r="AL12" s="31">
        <f t="shared" si="7"/>
        <v>0</v>
      </c>
      <c r="AM12" s="31">
        <f>+AM10+1</f>
        <v>5</v>
      </c>
      <c r="AN12" s="31">
        <v>8</v>
      </c>
      <c r="AO12" s="31">
        <f t="shared" si="8"/>
        <v>0</v>
      </c>
      <c r="AP12" s="31">
        <f>+AP10+1</f>
        <v>5</v>
      </c>
      <c r="AQ12" s="31">
        <v>9</v>
      </c>
      <c r="AR12" s="31">
        <f t="shared" si="9"/>
        <v>0</v>
      </c>
      <c r="AS12" s="31">
        <f>+AS10+1</f>
        <v>5</v>
      </c>
      <c r="AT12" s="31">
        <v>10</v>
      </c>
      <c r="AU12" s="31">
        <f t="shared" si="10"/>
        <v>0</v>
      </c>
      <c r="AW12" s="46">
        <f t="shared" si="22"/>
        <v>123</v>
      </c>
      <c r="AX12" s="5">
        <f t="shared" si="23"/>
        <v>64</v>
      </c>
      <c r="AY12" t="s">
        <v>93</v>
      </c>
      <c r="AZ12" t="s">
        <v>93</v>
      </c>
      <c r="BA12" t="s">
        <v>93</v>
      </c>
      <c r="BB12" t="s">
        <v>93</v>
      </c>
      <c r="BC12" t="s">
        <v>93</v>
      </c>
      <c r="BD12" t="s">
        <v>93</v>
      </c>
      <c r="BE12" t="s">
        <v>93</v>
      </c>
      <c r="BF12" t="s">
        <v>93</v>
      </c>
      <c r="BG12" t="s">
        <v>93</v>
      </c>
      <c r="BH12" t="s">
        <v>93</v>
      </c>
    </row>
    <row r="13" spans="1:60" x14ac:dyDescent="0.2">
      <c r="A13" t="s">
        <v>108</v>
      </c>
      <c r="B13">
        <f t="shared" si="24"/>
        <v>7</v>
      </c>
      <c r="C13" s="283">
        <f t="shared" si="25"/>
        <v>41155</v>
      </c>
      <c r="D13" s="283">
        <f t="shared" si="13"/>
        <v>41165</v>
      </c>
      <c r="E13" s="17">
        <f t="shared" si="26"/>
        <v>41165</v>
      </c>
      <c r="F13" s="15">
        <f t="shared" si="14"/>
        <v>9</v>
      </c>
      <c r="G13">
        <f t="shared" si="15"/>
        <v>6</v>
      </c>
      <c r="H13">
        <f t="shared" si="16"/>
        <v>4</v>
      </c>
      <c r="I13" s="15">
        <f t="shared" si="17"/>
        <v>2012</v>
      </c>
      <c r="J13" s="15">
        <f t="shared" si="27"/>
        <v>41333</v>
      </c>
      <c r="K13" s="15">
        <f t="shared" si="11"/>
        <v>41343</v>
      </c>
      <c r="L13" s="17">
        <f t="shared" si="28"/>
        <v>41343</v>
      </c>
      <c r="M13" s="15">
        <f t="shared" si="18"/>
        <v>3</v>
      </c>
      <c r="N13">
        <f t="shared" si="19"/>
        <v>12</v>
      </c>
      <c r="O13">
        <f t="shared" si="20"/>
        <v>4</v>
      </c>
      <c r="P13" s="15">
        <f t="shared" si="21"/>
        <v>2013</v>
      </c>
      <c r="R13" s="47" t="s">
        <v>88</v>
      </c>
      <c r="S13" s="47" t="s">
        <v>89</v>
      </c>
      <c r="T13" s="31"/>
      <c r="U13" s="47" t="s">
        <v>88</v>
      </c>
      <c r="V13" s="47" t="s">
        <v>89</v>
      </c>
      <c r="W13" s="31"/>
      <c r="X13" s="47" t="s">
        <v>88</v>
      </c>
      <c r="Y13" s="47" t="s">
        <v>89</v>
      </c>
      <c r="Z13" s="31"/>
      <c r="AA13" s="47" t="s">
        <v>88</v>
      </c>
      <c r="AB13" s="47" t="s">
        <v>89</v>
      </c>
      <c r="AC13" s="31"/>
      <c r="AD13" s="47" t="s">
        <v>88</v>
      </c>
      <c r="AE13" s="47" t="s">
        <v>89</v>
      </c>
      <c r="AF13" s="31"/>
      <c r="AG13" s="47" t="s">
        <v>88</v>
      </c>
      <c r="AH13" s="47" t="s">
        <v>89</v>
      </c>
      <c r="AI13" s="31"/>
      <c r="AJ13" s="47" t="s">
        <v>88</v>
      </c>
      <c r="AK13" s="47" t="s">
        <v>89</v>
      </c>
      <c r="AL13" s="31"/>
      <c r="AM13" s="47" t="s">
        <v>88</v>
      </c>
      <c r="AN13" s="47" t="s">
        <v>89</v>
      </c>
      <c r="AO13" s="31"/>
      <c r="AP13" s="47" t="s">
        <v>88</v>
      </c>
      <c r="AQ13" s="47" t="s">
        <v>89</v>
      </c>
      <c r="AR13" s="31"/>
      <c r="AS13" s="47" t="s">
        <v>88</v>
      </c>
      <c r="AT13" s="47" t="s">
        <v>89</v>
      </c>
      <c r="AU13" s="31"/>
      <c r="AW13" s="46">
        <f t="shared" si="22"/>
        <v>64</v>
      </c>
      <c r="AX13" s="5">
        <f t="shared" si="23"/>
        <v>124</v>
      </c>
      <c r="AY13">
        <v>51</v>
      </c>
      <c r="AZ13">
        <f>AY13+1</f>
        <v>52</v>
      </c>
      <c r="BA13">
        <f t="shared" ref="BA13:BG13" si="31">AZ13+1</f>
        <v>53</v>
      </c>
      <c r="BB13">
        <f t="shared" si="31"/>
        <v>54</v>
      </c>
      <c r="BC13">
        <f t="shared" si="31"/>
        <v>55</v>
      </c>
      <c r="BD13">
        <f t="shared" si="31"/>
        <v>56</v>
      </c>
      <c r="BE13">
        <f t="shared" si="31"/>
        <v>57</v>
      </c>
      <c r="BF13">
        <f t="shared" si="31"/>
        <v>58</v>
      </c>
      <c r="BG13">
        <f t="shared" si="31"/>
        <v>59</v>
      </c>
      <c r="BH13">
        <v>510</v>
      </c>
    </row>
    <row r="14" spans="1:60" x14ac:dyDescent="0.2">
      <c r="A14" t="s">
        <v>108</v>
      </c>
      <c r="B14">
        <f t="shared" si="24"/>
        <v>8</v>
      </c>
      <c r="C14" s="283">
        <f t="shared" si="25"/>
        <v>41338</v>
      </c>
      <c r="D14" s="283">
        <f t="shared" si="13"/>
        <v>41348</v>
      </c>
      <c r="E14" s="17">
        <f t="shared" si="26"/>
        <v>41348</v>
      </c>
      <c r="F14" s="15">
        <f t="shared" si="14"/>
        <v>3</v>
      </c>
      <c r="G14">
        <f t="shared" si="15"/>
        <v>12</v>
      </c>
      <c r="H14">
        <f t="shared" si="16"/>
        <v>4</v>
      </c>
      <c r="I14" s="15">
        <f t="shared" si="17"/>
        <v>2013</v>
      </c>
      <c r="J14" s="15">
        <f t="shared" si="27"/>
        <v>41516</v>
      </c>
      <c r="K14" s="15">
        <f t="shared" si="11"/>
        <v>41526</v>
      </c>
      <c r="L14" s="17">
        <f t="shared" si="28"/>
        <v>41526</v>
      </c>
      <c r="M14" s="15">
        <f t="shared" si="18"/>
        <v>9</v>
      </c>
      <c r="N14">
        <f t="shared" si="19"/>
        <v>6</v>
      </c>
      <c r="O14">
        <f t="shared" si="20"/>
        <v>5</v>
      </c>
      <c r="P14" s="15">
        <f t="shared" si="21"/>
        <v>2013</v>
      </c>
      <c r="R14" s="31">
        <f>+R12+1</f>
        <v>6</v>
      </c>
      <c r="S14" s="31">
        <v>1</v>
      </c>
      <c r="T14" s="31">
        <f t="shared" si="1"/>
        <v>1</v>
      </c>
      <c r="U14" s="31">
        <f>+U12+1</f>
        <v>6</v>
      </c>
      <c r="V14" s="31">
        <v>2</v>
      </c>
      <c r="W14" s="31">
        <f t="shared" si="2"/>
        <v>1</v>
      </c>
      <c r="X14" s="31">
        <f>+X12+1</f>
        <v>6</v>
      </c>
      <c r="Y14" s="31">
        <v>3</v>
      </c>
      <c r="Z14" s="31">
        <f t="shared" si="3"/>
        <v>1</v>
      </c>
      <c r="AA14" s="31">
        <f>+AA12+1</f>
        <v>6</v>
      </c>
      <c r="AB14" s="31">
        <v>4</v>
      </c>
      <c r="AC14" s="31">
        <f t="shared" si="4"/>
        <v>1</v>
      </c>
      <c r="AD14" s="31">
        <f>+AD12+1</f>
        <v>6</v>
      </c>
      <c r="AE14" s="31">
        <v>5</v>
      </c>
      <c r="AF14" s="31">
        <f t="shared" si="5"/>
        <v>1</v>
      </c>
      <c r="AG14" s="31">
        <f>+AG12+1</f>
        <v>6</v>
      </c>
      <c r="AH14" s="31">
        <v>6</v>
      </c>
      <c r="AI14" s="31">
        <f t="shared" si="6"/>
        <v>1</v>
      </c>
      <c r="AJ14" s="31">
        <f>+AJ12+1</f>
        <v>6</v>
      </c>
      <c r="AK14" s="31">
        <v>7</v>
      </c>
      <c r="AL14" s="31">
        <f t="shared" si="7"/>
        <v>1</v>
      </c>
      <c r="AM14" s="31">
        <f>+AM12+1</f>
        <v>6</v>
      </c>
      <c r="AN14" s="31">
        <v>8</v>
      </c>
      <c r="AO14" s="31">
        <f t="shared" si="8"/>
        <v>1</v>
      </c>
      <c r="AP14" s="31">
        <f>+AP12+1</f>
        <v>6</v>
      </c>
      <c r="AQ14" s="31">
        <v>9</v>
      </c>
      <c r="AR14" s="31">
        <f t="shared" si="9"/>
        <v>1</v>
      </c>
      <c r="AS14" s="31">
        <f>+AS12+1</f>
        <v>6</v>
      </c>
      <c r="AT14" s="31">
        <v>10</v>
      </c>
      <c r="AU14" s="31">
        <f t="shared" si="10"/>
        <v>1</v>
      </c>
      <c r="AW14" s="46">
        <f t="shared" si="22"/>
        <v>124</v>
      </c>
      <c r="AX14" s="5">
        <f t="shared" si="23"/>
        <v>65</v>
      </c>
      <c r="AY14" t="s">
        <v>93</v>
      </c>
      <c r="AZ14" t="s">
        <v>93</v>
      </c>
      <c r="BA14" t="s">
        <v>93</v>
      </c>
      <c r="BB14" t="s">
        <v>93</v>
      </c>
      <c r="BC14" t="s">
        <v>93</v>
      </c>
      <c r="BD14" t="s">
        <v>93</v>
      </c>
      <c r="BE14" t="s">
        <v>93</v>
      </c>
      <c r="BF14" t="s">
        <v>93</v>
      </c>
      <c r="BG14" t="s">
        <v>93</v>
      </c>
      <c r="BH14" t="s">
        <v>93</v>
      </c>
    </row>
    <row r="15" spans="1:60" x14ac:dyDescent="0.2">
      <c r="A15" t="s">
        <v>108</v>
      </c>
      <c r="B15">
        <f t="shared" si="24"/>
        <v>9</v>
      </c>
      <c r="C15" s="283">
        <f t="shared" si="25"/>
        <v>41521</v>
      </c>
      <c r="D15" s="283">
        <f t="shared" si="13"/>
        <v>41531</v>
      </c>
      <c r="E15" s="17">
        <f t="shared" si="26"/>
        <v>41531</v>
      </c>
      <c r="F15" s="15">
        <f t="shared" si="14"/>
        <v>9</v>
      </c>
      <c r="G15">
        <f t="shared" si="15"/>
        <v>6</v>
      </c>
      <c r="H15">
        <f t="shared" si="16"/>
        <v>5</v>
      </c>
      <c r="I15" s="15">
        <f t="shared" si="17"/>
        <v>2013</v>
      </c>
      <c r="J15" s="15">
        <f t="shared" si="27"/>
        <v>41699</v>
      </c>
      <c r="K15" s="15">
        <f t="shared" si="11"/>
        <v>41709</v>
      </c>
      <c r="L15" s="17">
        <f t="shared" si="28"/>
        <v>41709</v>
      </c>
      <c r="M15" s="15">
        <f t="shared" si="18"/>
        <v>3</v>
      </c>
      <c r="N15">
        <f t="shared" si="19"/>
        <v>12</v>
      </c>
      <c r="O15">
        <f t="shared" si="20"/>
        <v>5</v>
      </c>
      <c r="P15" s="15">
        <f t="shared" si="21"/>
        <v>2014</v>
      </c>
      <c r="R15" s="47" t="s">
        <v>88</v>
      </c>
      <c r="S15" s="47" t="s">
        <v>89</v>
      </c>
      <c r="T15" s="31"/>
      <c r="U15" s="47" t="s">
        <v>88</v>
      </c>
      <c r="V15" s="47" t="s">
        <v>89</v>
      </c>
      <c r="W15" s="31"/>
      <c r="X15" s="47" t="s">
        <v>88</v>
      </c>
      <c r="Y15" s="47" t="s">
        <v>89</v>
      </c>
      <c r="Z15" s="31"/>
      <c r="AA15" s="47" t="s">
        <v>88</v>
      </c>
      <c r="AB15" s="47" t="s">
        <v>89</v>
      </c>
      <c r="AC15" s="31"/>
      <c r="AD15" s="47" t="s">
        <v>88</v>
      </c>
      <c r="AE15" s="47" t="s">
        <v>89</v>
      </c>
      <c r="AF15" s="31"/>
      <c r="AG15" s="47" t="s">
        <v>88</v>
      </c>
      <c r="AH15" s="47" t="s">
        <v>89</v>
      </c>
      <c r="AI15" s="31"/>
      <c r="AJ15" s="47" t="s">
        <v>88</v>
      </c>
      <c r="AK15" s="47" t="s">
        <v>89</v>
      </c>
      <c r="AL15" s="31"/>
      <c r="AM15" s="47" t="s">
        <v>88</v>
      </c>
      <c r="AN15" s="47" t="s">
        <v>89</v>
      </c>
      <c r="AO15" s="31"/>
      <c r="AP15" s="47" t="s">
        <v>88</v>
      </c>
      <c r="AQ15" s="47" t="s">
        <v>89</v>
      </c>
      <c r="AR15" s="31"/>
      <c r="AS15" s="47" t="s">
        <v>88</v>
      </c>
      <c r="AT15" s="47" t="s">
        <v>89</v>
      </c>
      <c r="AU15" s="31"/>
      <c r="AW15" s="46">
        <f t="shared" si="22"/>
        <v>65</v>
      </c>
      <c r="AX15" s="5">
        <f t="shared" si="23"/>
        <v>125</v>
      </c>
      <c r="AY15">
        <v>61</v>
      </c>
      <c r="AZ15">
        <f>AY15+1</f>
        <v>62</v>
      </c>
      <c r="BA15">
        <f t="shared" ref="BA15:BG15" si="32">AZ15+1</f>
        <v>63</v>
      </c>
      <c r="BB15">
        <f t="shared" si="32"/>
        <v>64</v>
      </c>
      <c r="BC15">
        <f t="shared" si="32"/>
        <v>65</v>
      </c>
      <c r="BD15">
        <f t="shared" si="32"/>
        <v>66</v>
      </c>
      <c r="BE15">
        <f t="shared" si="32"/>
        <v>67</v>
      </c>
      <c r="BF15">
        <f t="shared" si="32"/>
        <v>68</v>
      </c>
      <c r="BG15">
        <f t="shared" si="32"/>
        <v>69</v>
      </c>
      <c r="BH15">
        <v>610</v>
      </c>
    </row>
    <row r="16" spans="1:60" x14ac:dyDescent="0.2">
      <c r="A16" t="s">
        <v>108</v>
      </c>
      <c r="B16">
        <f t="shared" si="24"/>
        <v>10</v>
      </c>
      <c r="C16" s="283">
        <f t="shared" si="25"/>
        <v>41704</v>
      </c>
      <c r="D16" s="283">
        <f t="shared" si="13"/>
        <v>41714</v>
      </c>
      <c r="E16" s="17">
        <f t="shared" si="26"/>
        <v>41714</v>
      </c>
      <c r="F16" s="15">
        <f t="shared" si="14"/>
        <v>3</v>
      </c>
      <c r="G16">
        <f t="shared" si="15"/>
        <v>12</v>
      </c>
      <c r="H16">
        <f t="shared" si="16"/>
        <v>5</v>
      </c>
      <c r="I16" s="15">
        <f t="shared" si="17"/>
        <v>2014</v>
      </c>
      <c r="J16" s="15">
        <f t="shared" si="27"/>
        <v>41882</v>
      </c>
      <c r="K16" s="15">
        <f t="shared" si="11"/>
        <v>41892</v>
      </c>
      <c r="L16" s="17">
        <f t="shared" si="28"/>
        <v>41892</v>
      </c>
      <c r="M16" s="15">
        <f t="shared" si="18"/>
        <v>9</v>
      </c>
      <c r="N16">
        <f t="shared" si="19"/>
        <v>6</v>
      </c>
      <c r="O16">
        <f t="shared" si="20"/>
        <v>6</v>
      </c>
      <c r="P16" s="15">
        <f t="shared" si="21"/>
        <v>2014</v>
      </c>
      <c r="R16" s="31">
        <f>+R14+1</f>
        <v>7</v>
      </c>
      <c r="S16" s="31">
        <v>1</v>
      </c>
      <c r="T16" s="31">
        <f t="shared" si="1"/>
        <v>0</v>
      </c>
      <c r="U16" s="31">
        <f>+U14+1</f>
        <v>7</v>
      </c>
      <c r="V16" s="31">
        <v>2</v>
      </c>
      <c r="W16" s="31">
        <f t="shared" si="2"/>
        <v>0</v>
      </c>
      <c r="X16" s="31">
        <f>+X14+1</f>
        <v>7</v>
      </c>
      <c r="Y16" s="31">
        <v>3</v>
      </c>
      <c r="Z16" s="31">
        <f t="shared" si="3"/>
        <v>0</v>
      </c>
      <c r="AA16" s="31">
        <f>+AA14+1</f>
        <v>7</v>
      </c>
      <c r="AB16" s="31">
        <v>4</v>
      </c>
      <c r="AC16" s="31">
        <f t="shared" si="4"/>
        <v>0</v>
      </c>
      <c r="AD16" s="31">
        <f>+AD14+1</f>
        <v>7</v>
      </c>
      <c r="AE16" s="31">
        <v>5</v>
      </c>
      <c r="AF16" s="31">
        <f t="shared" si="5"/>
        <v>0</v>
      </c>
      <c r="AG16" s="31">
        <f>+AG14+1</f>
        <v>7</v>
      </c>
      <c r="AH16" s="31">
        <v>6</v>
      </c>
      <c r="AI16" s="31">
        <f t="shared" si="6"/>
        <v>0</v>
      </c>
      <c r="AJ16" s="31">
        <f>+AJ14+1</f>
        <v>7</v>
      </c>
      <c r="AK16" s="31">
        <v>7</v>
      </c>
      <c r="AL16" s="31">
        <f t="shared" si="7"/>
        <v>0</v>
      </c>
      <c r="AM16" s="31">
        <f>+AM14+1</f>
        <v>7</v>
      </c>
      <c r="AN16" s="31">
        <v>8</v>
      </c>
      <c r="AO16" s="31">
        <f t="shared" si="8"/>
        <v>0</v>
      </c>
      <c r="AP16" s="31">
        <f>+AP14+1</f>
        <v>7</v>
      </c>
      <c r="AQ16" s="31">
        <v>9</v>
      </c>
      <c r="AR16" s="31">
        <f t="shared" si="9"/>
        <v>0</v>
      </c>
      <c r="AS16" s="31">
        <f>+AS14+1</f>
        <v>7</v>
      </c>
      <c r="AT16" s="31">
        <v>10</v>
      </c>
      <c r="AU16" s="31">
        <f t="shared" si="10"/>
        <v>0</v>
      </c>
      <c r="AW16" s="46">
        <f t="shared" si="22"/>
        <v>125</v>
      </c>
      <c r="AX16" s="5">
        <f t="shared" si="23"/>
        <v>66</v>
      </c>
      <c r="AY16" t="s">
        <v>93</v>
      </c>
      <c r="AZ16" t="s">
        <v>93</v>
      </c>
      <c r="BA16" t="s">
        <v>93</v>
      </c>
      <c r="BB16" t="s">
        <v>93</v>
      </c>
      <c r="BC16" t="s">
        <v>93</v>
      </c>
      <c r="BD16" t="s">
        <v>93</v>
      </c>
      <c r="BE16" t="s">
        <v>93</v>
      </c>
      <c r="BF16" t="s">
        <v>93</v>
      </c>
      <c r="BG16" t="s">
        <v>93</v>
      </c>
      <c r="BH16" t="s">
        <v>93</v>
      </c>
    </row>
    <row r="17" spans="1:60" x14ac:dyDescent="0.2">
      <c r="A17" t="s">
        <v>108</v>
      </c>
      <c r="B17">
        <f t="shared" si="24"/>
        <v>11</v>
      </c>
      <c r="C17" s="283">
        <f t="shared" si="25"/>
        <v>41887</v>
      </c>
      <c r="D17" s="283">
        <f t="shared" si="13"/>
        <v>41897</v>
      </c>
      <c r="E17" s="17">
        <f t="shared" si="26"/>
        <v>41897</v>
      </c>
      <c r="F17" s="15">
        <f t="shared" si="14"/>
        <v>9</v>
      </c>
      <c r="G17">
        <f t="shared" si="15"/>
        <v>6</v>
      </c>
      <c r="H17">
        <f t="shared" si="16"/>
        <v>6</v>
      </c>
      <c r="I17" s="15">
        <f t="shared" si="17"/>
        <v>2014</v>
      </c>
      <c r="J17" s="15">
        <f t="shared" si="27"/>
        <v>42065</v>
      </c>
      <c r="K17" s="15">
        <f t="shared" si="11"/>
        <v>42075</v>
      </c>
      <c r="L17" s="17">
        <f t="shared" si="28"/>
        <v>42075</v>
      </c>
      <c r="M17" s="15">
        <f t="shared" si="18"/>
        <v>3</v>
      </c>
      <c r="N17">
        <f t="shared" si="19"/>
        <v>12</v>
      </c>
      <c r="O17">
        <f t="shared" si="20"/>
        <v>6</v>
      </c>
      <c r="P17" s="15">
        <f t="shared" si="21"/>
        <v>2015</v>
      </c>
      <c r="R17" s="47" t="s">
        <v>88</v>
      </c>
      <c r="S17" s="47" t="s">
        <v>89</v>
      </c>
      <c r="T17" s="31"/>
      <c r="U17" s="47" t="s">
        <v>88</v>
      </c>
      <c r="V17" s="47" t="s">
        <v>89</v>
      </c>
      <c r="W17" s="31"/>
      <c r="X17" s="47" t="s">
        <v>88</v>
      </c>
      <c r="Y17" s="47" t="s">
        <v>89</v>
      </c>
      <c r="Z17" s="31"/>
      <c r="AA17" s="47" t="s">
        <v>88</v>
      </c>
      <c r="AB17" s="47" t="s">
        <v>89</v>
      </c>
      <c r="AC17" s="31"/>
      <c r="AD17" s="47" t="s">
        <v>88</v>
      </c>
      <c r="AE17" s="47" t="s">
        <v>89</v>
      </c>
      <c r="AF17" s="31"/>
      <c r="AG17" s="47" t="s">
        <v>88</v>
      </c>
      <c r="AH17" s="47" t="s">
        <v>89</v>
      </c>
      <c r="AI17" s="31"/>
      <c r="AJ17" s="47" t="s">
        <v>88</v>
      </c>
      <c r="AK17" s="47" t="s">
        <v>89</v>
      </c>
      <c r="AL17" s="31"/>
      <c r="AM17" s="47" t="s">
        <v>88</v>
      </c>
      <c r="AN17" s="47" t="s">
        <v>89</v>
      </c>
      <c r="AO17" s="31"/>
      <c r="AP17" s="47" t="s">
        <v>88</v>
      </c>
      <c r="AQ17" s="47" t="s">
        <v>89</v>
      </c>
      <c r="AR17" s="31"/>
      <c r="AS17" s="47" t="s">
        <v>88</v>
      </c>
      <c r="AT17" s="47" t="s">
        <v>89</v>
      </c>
      <c r="AU17" s="31"/>
      <c r="AW17" s="46">
        <f t="shared" si="22"/>
        <v>66</v>
      </c>
      <c r="AX17" s="5">
        <f t="shared" si="23"/>
        <v>126</v>
      </c>
      <c r="AY17">
        <v>71</v>
      </c>
      <c r="AZ17">
        <f>AY17+1</f>
        <v>72</v>
      </c>
      <c r="BA17">
        <f t="shared" ref="BA17:BG17" si="33">AZ17+1</f>
        <v>73</v>
      </c>
      <c r="BB17">
        <f t="shared" si="33"/>
        <v>74</v>
      </c>
      <c r="BC17">
        <f t="shared" si="33"/>
        <v>75</v>
      </c>
      <c r="BD17">
        <f t="shared" si="33"/>
        <v>76</v>
      </c>
      <c r="BE17">
        <f t="shared" si="33"/>
        <v>77</v>
      </c>
      <c r="BF17">
        <f t="shared" si="33"/>
        <v>78</v>
      </c>
      <c r="BG17">
        <f t="shared" si="33"/>
        <v>79</v>
      </c>
      <c r="BH17">
        <v>710</v>
      </c>
    </row>
    <row r="18" spans="1:60" x14ac:dyDescent="0.2">
      <c r="A18" t="s">
        <v>108</v>
      </c>
      <c r="B18">
        <f t="shared" si="24"/>
        <v>12</v>
      </c>
      <c r="C18" s="283">
        <f t="shared" si="25"/>
        <v>42070</v>
      </c>
      <c r="D18" s="283">
        <f t="shared" si="13"/>
        <v>42080</v>
      </c>
      <c r="E18" s="17">
        <f t="shared" si="26"/>
        <v>42080</v>
      </c>
      <c r="F18" s="15">
        <f t="shared" si="14"/>
        <v>3</v>
      </c>
      <c r="G18">
        <f t="shared" si="15"/>
        <v>12</v>
      </c>
      <c r="H18">
        <f t="shared" si="16"/>
        <v>6</v>
      </c>
      <c r="I18" s="15">
        <f t="shared" si="17"/>
        <v>2015</v>
      </c>
      <c r="J18" s="15">
        <f t="shared" si="27"/>
        <v>42248</v>
      </c>
      <c r="K18" s="15">
        <f t="shared" si="11"/>
        <v>42258</v>
      </c>
      <c r="L18" s="17">
        <f t="shared" si="28"/>
        <v>42258</v>
      </c>
      <c r="M18" s="15">
        <f t="shared" si="18"/>
        <v>9</v>
      </c>
      <c r="N18">
        <f t="shared" si="19"/>
        <v>6</v>
      </c>
      <c r="O18">
        <f t="shared" si="20"/>
        <v>7</v>
      </c>
      <c r="P18" s="15">
        <f t="shared" si="21"/>
        <v>2015</v>
      </c>
      <c r="R18" s="31">
        <f>+R16+1</f>
        <v>8</v>
      </c>
      <c r="S18" s="31">
        <v>1</v>
      </c>
      <c r="T18" s="31">
        <f t="shared" si="1"/>
        <v>0</v>
      </c>
      <c r="U18" s="31">
        <f>+U16+1</f>
        <v>8</v>
      </c>
      <c r="V18" s="31">
        <v>2</v>
      </c>
      <c r="W18" s="31">
        <f t="shared" si="2"/>
        <v>0</v>
      </c>
      <c r="X18" s="31">
        <f>+X16+1</f>
        <v>8</v>
      </c>
      <c r="Y18" s="31">
        <v>3</v>
      </c>
      <c r="Z18" s="31">
        <f t="shared" si="3"/>
        <v>0</v>
      </c>
      <c r="AA18" s="31">
        <f>+AA16+1</f>
        <v>8</v>
      </c>
      <c r="AB18" s="31">
        <v>4</v>
      </c>
      <c r="AC18" s="31">
        <f t="shared" si="4"/>
        <v>0</v>
      </c>
      <c r="AD18" s="31">
        <f>+AD16+1</f>
        <v>8</v>
      </c>
      <c r="AE18" s="31">
        <v>5</v>
      </c>
      <c r="AF18" s="31">
        <f t="shared" si="5"/>
        <v>0</v>
      </c>
      <c r="AG18" s="31">
        <f>+AG16+1</f>
        <v>8</v>
      </c>
      <c r="AH18" s="31">
        <v>6</v>
      </c>
      <c r="AI18" s="31">
        <f t="shared" si="6"/>
        <v>0</v>
      </c>
      <c r="AJ18" s="31">
        <f>+AJ16+1</f>
        <v>8</v>
      </c>
      <c r="AK18" s="31">
        <v>7</v>
      </c>
      <c r="AL18" s="31">
        <f t="shared" si="7"/>
        <v>0</v>
      </c>
      <c r="AM18" s="31">
        <f>+AM16+1</f>
        <v>8</v>
      </c>
      <c r="AN18" s="31">
        <v>8</v>
      </c>
      <c r="AO18" s="31">
        <f t="shared" si="8"/>
        <v>0</v>
      </c>
      <c r="AP18" s="31">
        <f>+AP16+1</f>
        <v>8</v>
      </c>
      <c r="AQ18" s="31">
        <v>9</v>
      </c>
      <c r="AR18" s="31">
        <f t="shared" si="9"/>
        <v>0</v>
      </c>
      <c r="AS18" s="31">
        <f>+AS16+1</f>
        <v>8</v>
      </c>
      <c r="AT18" s="31">
        <v>10</v>
      </c>
      <c r="AU18" s="31">
        <f t="shared" si="10"/>
        <v>0</v>
      </c>
      <c r="AW18" s="46">
        <f t="shared" si="22"/>
        <v>126</v>
      </c>
      <c r="AX18" s="5">
        <f t="shared" si="23"/>
        <v>67</v>
      </c>
      <c r="AY18" t="s">
        <v>93</v>
      </c>
      <c r="AZ18" t="s">
        <v>93</v>
      </c>
      <c r="BA18" t="s">
        <v>93</v>
      </c>
      <c r="BB18" t="s">
        <v>93</v>
      </c>
      <c r="BC18" t="s">
        <v>93</v>
      </c>
      <c r="BD18" t="s">
        <v>93</v>
      </c>
      <c r="BE18" t="s">
        <v>93</v>
      </c>
      <c r="BF18" t="s">
        <v>93</v>
      </c>
      <c r="BG18" t="s">
        <v>93</v>
      </c>
      <c r="BH18" t="s">
        <v>93</v>
      </c>
    </row>
    <row r="19" spans="1:60" x14ac:dyDescent="0.2">
      <c r="A19" t="s">
        <v>108</v>
      </c>
      <c r="B19">
        <f t="shared" si="24"/>
        <v>13</v>
      </c>
      <c r="C19" s="283">
        <f t="shared" si="25"/>
        <v>42253</v>
      </c>
      <c r="D19" s="283">
        <f t="shared" si="13"/>
        <v>42263</v>
      </c>
      <c r="E19" s="17">
        <f t="shared" si="26"/>
        <v>42263</v>
      </c>
      <c r="F19" s="15">
        <f t="shared" si="14"/>
        <v>9</v>
      </c>
      <c r="G19">
        <f t="shared" si="15"/>
        <v>6</v>
      </c>
      <c r="H19">
        <f t="shared" si="16"/>
        <v>7</v>
      </c>
      <c r="I19" s="15">
        <f t="shared" si="17"/>
        <v>2015</v>
      </c>
      <c r="J19" s="15">
        <f t="shared" si="27"/>
        <v>42431</v>
      </c>
      <c r="K19" s="15">
        <f t="shared" si="11"/>
        <v>42441</v>
      </c>
      <c r="L19" s="17">
        <f t="shared" si="28"/>
        <v>42441</v>
      </c>
      <c r="M19" s="15">
        <f t="shared" si="18"/>
        <v>3</v>
      </c>
      <c r="N19">
        <f t="shared" si="19"/>
        <v>12</v>
      </c>
      <c r="O19">
        <f t="shared" si="20"/>
        <v>7</v>
      </c>
      <c r="P19" s="15">
        <f t="shared" si="21"/>
        <v>2016</v>
      </c>
      <c r="R19" s="47" t="s">
        <v>88</v>
      </c>
      <c r="S19" s="47" t="s">
        <v>89</v>
      </c>
      <c r="T19" s="31"/>
      <c r="U19" s="47" t="s">
        <v>88</v>
      </c>
      <c r="V19" s="47" t="s">
        <v>89</v>
      </c>
      <c r="W19" s="31"/>
      <c r="X19" s="47" t="s">
        <v>88</v>
      </c>
      <c r="Y19" s="47" t="s">
        <v>89</v>
      </c>
      <c r="Z19" s="31"/>
      <c r="AA19" s="47" t="s">
        <v>88</v>
      </c>
      <c r="AB19" s="47" t="s">
        <v>89</v>
      </c>
      <c r="AC19" s="31"/>
      <c r="AD19" s="47" t="s">
        <v>88</v>
      </c>
      <c r="AE19" s="47" t="s">
        <v>89</v>
      </c>
      <c r="AF19" s="31"/>
      <c r="AG19" s="47" t="s">
        <v>88</v>
      </c>
      <c r="AH19" s="47" t="s">
        <v>89</v>
      </c>
      <c r="AI19" s="31"/>
      <c r="AJ19" s="47" t="s">
        <v>88</v>
      </c>
      <c r="AK19" s="47" t="s">
        <v>89</v>
      </c>
      <c r="AL19" s="31"/>
      <c r="AM19" s="47" t="s">
        <v>88</v>
      </c>
      <c r="AN19" s="47" t="s">
        <v>89</v>
      </c>
      <c r="AO19" s="31"/>
      <c r="AP19" s="47" t="s">
        <v>88</v>
      </c>
      <c r="AQ19" s="47" t="s">
        <v>89</v>
      </c>
      <c r="AR19" s="31"/>
      <c r="AS19" s="47" t="s">
        <v>88</v>
      </c>
      <c r="AT19" s="47" t="s">
        <v>89</v>
      </c>
      <c r="AU19" s="31"/>
      <c r="AW19" s="46">
        <f t="shared" si="22"/>
        <v>67</v>
      </c>
      <c r="AX19" s="5">
        <f t="shared" si="23"/>
        <v>127</v>
      </c>
      <c r="AY19">
        <v>81</v>
      </c>
      <c r="AZ19">
        <f>AY19+1</f>
        <v>82</v>
      </c>
      <c r="BA19">
        <f t="shared" ref="BA19:BG19" si="34">AZ19+1</f>
        <v>83</v>
      </c>
      <c r="BB19">
        <f t="shared" si="34"/>
        <v>84</v>
      </c>
      <c r="BC19">
        <f t="shared" si="34"/>
        <v>85</v>
      </c>
      <c r="BD19">
        <f t="shared" si="34"/>
        <v>86</v>
      </c>
      <c r="BE19">
        <f t="shared" si="34"/>
        <v>87</v>
      </c>
      <c r="BF19">
        <f t="shared" si="34"/>
        <v>88</v>
      </c>
      <c r="BG19">
        <f t="shared" si="34"/>
        <v>89</v>
      </c>
      <c r="BH19">
        <v>810</v>
      </c>
    </row>
    <row r="20" spans="1:60" x14ac:dyDescent="0.2">
      <c r="A20" t="s">
        <v>108</v>
      </c>
      <c r="B20">
        <f t="shared" si="24"/>
        <v>14</v>
      </c>
      <c r="C20" s="283">
        <f t="shared" si="25"/>
        <v>42436</v>
      </c>
      <c r="D20" s="283">
        <f t="shared" si="13"/>
        <v>42446</v>
      </c>
      <c r="E20" s="17">
        <f t="shared" si="26"/>
        <v>42446</v>
      </c>
      <c r="F20" s="15">
        <f t="shared" si="14"/>
        <v>3</v>
      </c>
      <c r="G20">
        <f t="shared" si="15"/>
        <v>12</v>
      </c>
      <c r="H20">
        <f t="shared" si="16"/>
        <v>7</v>
      </c>
      <c r="I20" s="15">
        <f t="shared" si="17"/>
        <v>2016</v>
      </c>
      <c r="J20" s="15">
        <f t="shared" si="27"/>
        <v>42614</v>
      </c>
      <c r="K20" s="15">
        <f t="shared" si="11"/>
        <v>42624</v>
      </c>
      <c r="L20" s="17">
        <f t="shared" si="28"/>
        <v>42624</v>
      </c>
      <c r="M20" s="15">
        <f t="shared" si="18"/>
        <v>9</v>
      </c>
      <c r="N20">
        <f t="shared" si="19"/>
        <v>6</v>
      </c>
      <c r="O20">
        <f t="shared" si="20"/>
        <v>8</v>
      </c>
      <c r="P20" s="15">
        <f t="shared" si="21"/>
        <v>2016</v>
      </c>
      <c r="R20" s="31">
        <f>+R18+1</f>
        <v>9</v>
      </c>
      <c r="S20" s="31">
        <v>1</v>
      </c>
      <c r="T20" s="31">
        <f t="shared" si="1"/>
        <v>0</v>
      </c>
      <c r="U20" s="31">
        <f>+U18+1</f>
        <v>9</v>
      </c>
      <c r="V20" s="31">
        <v>2</v>
      </c>
      <c r="W20" s="31">
        <f t="shared" si="2"/>
        <v>0</v>
      </c>
      <c r="X20" s="31">
        <f>+X18+1</f>
        <v>9</v>
      </c>
      <c r="Y20" s="31">
        <v>3</v>
      </c>
      <c r="Z20" s="31">
        <f t="shared" si="3"/>
        <v>0</v>
      </c>
      <c r="AA20" s="31">
        <f>+AA18+1</f>
        <v>9</v>
      </c>
      <c r="AB20" s="31">
        <v>4</v>
      </c>
      <c r="AC20" s="31">
        <f t="shared" si="4"/>
        <v>0</v>
      </c>
      <c r="AD20" s="31">
        <f>+AD18+1</f>
        <v>9</v>
      </c>
      <c r="AE20" s="31">
        <v>5</v>
      </c>
      <c r="AF20" s="31">
        <f t="shared" si="5"/>
        <v>0</v>
      </c>
      <c r="AG20" s="31">
        <f>+AG18+1</f>
        <v>9</v>
      </c>
      <c r="AH20" s="31">
        <v>6</v>
      </c>
      <c r="AI20" s="31">
        <f t="shared" si="6"/>
        <v>0</v>
      </c>
      <c r="AJ20" s="31">
        <f>+AJ18+1</f>
        <v>9</v>
      </c>
      <c r="AK20" s="31">
        <v>7</v>
      </c>
      <c r="AL20" s="31">
        <f t="shared" si="7"/>
        <v>0</v>
      </c>
      <c r="AM20" s="31">
        <f>+AM18+1</f>
        <v>9</v>
      </c>
      <c r="AN20" s="31">
        <v>8</v>
      </c>
      <c r="AO20" s="31">
        <f t="shared" si="8"/>
        <v>0</v>
      </c>
      <c r="AP20" s="31">
        <f>+AP18+1</f>
        <v>9</v>
      </c>
      <c r="AQ20" s="31">
        <v>9</v>
      </c>
      <c r="AR20" s="31">
        <f t="shared" si="9"/>
        <v>0</v>
      </c>
      <c r="AS20" s="31">
        <f>+AS18+1</f>
        <v>9</v>
      </c>
      <c r="AT20" s="31">
        <v>10</v>
      </c>
      <c r="AU20" s="31">
        <f t="shared" si="10"/>
        <v>0</v>
      </c>
      <c r="AW20" s="46">
        <f t="shared" si="22"/>
        <v>127</v>
      </c>
      <c r="AX20" s="5">
        <f t="shared" si="23"/>
        <v>68</v>
      </c>
      <c r="AY20" t="s">
        <v>93</v>
      </c>
      <c r="AZ20" t="s">
        <v>93</v>
      </c>
      <c r="BA20" t="s">
        <v>93</v>
      </c>
      <c r="BB20" t="s">
        <v>93</v>
      </c>
      <c r="BC20" t="s">
        <v>93</v>
      </c>
      <c r="BD20" t="s">
        <v>93</v>
      </c>
      <c r="BE20" t="s">
        <v>93</v>
      </c>
      <c r="BF20" t="s">
        <v>93</v>
      </c>
      <c r="BG20" t="s">
        <v>93</v>
      </c>
      <c r="BH20" t="s">
        <v>93</v>
      </c>
    </row>
    <row r="21" spans="1:60" x14ac:dyDescent="0.2">
      <c r="A21" t="s">
        <v>108</v>
      </c>
      <c r="B21">
        <f t="shared" si="24"/>
        <v>15</v>
      </c>
      <c r="C21" s="283">
        <f t="shared" si="25"/>
        <v>42619</v>
      </c>
      <c r="D21" s="283">
        <f t="shared" si="13"/>
        <v>42629</v>
      </c>
      <c r="E21" s="17">
        <f t="shared" si="26"/>
        <v>42629</v>
      </c>
      <c r="F21" s="15">
        <f t="shared" si="14"/>
        <v>9</v>
      </c>
      <c r="G21">
        <f t="shared" si="15"/>
        <v>6</v>
      </c>
      <c r="H21">
        <f t="shared" si="16"/>
        <v>8</v>
      </c>
      <c r="I21" s="15">
        <f t="shared" si="17"/>
        <v>2016</v>
      </c>
      <c r="J21" s="15">
        <f t="shared" si="27"/>
        <v>42797</v>
      </c>
      <c r="K21" s="15">
        <f t="shared" si="11"/>
        <v>42807</v>
      </c>
      <c r="L21" s="17">
        <f t="shared" si="28"/>
        <v>42807</v>
      </c>
      <c r="M21" s="15">
        <f t="shared" si="18"/>
        <v>3</v>
      </c>
      <c r="N21">
        <f t="shared" si="19"/>
        <v>12</v>
      </c>
      <c r="O21">
        <f t="shared" si="20"/>
        <v>8</v>
      </c>
      <c r="P21" s="15">
        <f t="shared" si="21"/>
        <v>2017</v>
      </c>
      <c r="R21" s="47" t="s">
        <v>88</v>
      </c>
      <c r="S21" s="47" t="s">
        <v>89</v>
      </c>
      <c r="T21" s="31"/>
      <c r="U21" s="47" t="s">
        <v>88</v>
      </c>
      <c r="V21" s="47" t="s">
        <v>89</v>
      </c>
      <c r="W21" s="31"/>
      <c r="X21" s="47" t="s">
        <v>88</v>
      </c>
      <c r="Y21" s="47" t="s">
        <v>89</v>
      </c>
      <c r="Z21" s="31"/>
      <c r="AA21" s="47" t="s">
        <v>88</v>
      </c>
      <c r="AB21" s="47" t="s">
        <v>89</v>
      </c>
      <c r="AC21" s="31"/>
      <c r="AD21" s="47" t="s">
        <v>88</v>
      </c>
      <c r="AE21" s="47" t="s">
        <v>89</v>
      </c>
      <c r="AF21" s="31"/>
      <c r="AG21" s="47" t="s">
        <v>88</v>
      </c>
      <c r="AH21" s="47" t="s">
        <v>89</v>
      </c>
      <c r="AI21" s="31"/>
      <c r="AJ21" s="47" t="s">
        <v>88</v>
      </c>
      <c r="AK21" s="47" t="s">
        <v>89</v>
      </c>
      <c r="AL21" s="31"/>
      <c r="AM21" s="47" t="s">
        <v>88</v>
      </c>
      <c r="AN21" s="47" t="s">
        <v>89</v>
      </c>
      <c r="AO21" s="31"/>
      <c r="AP21" s="47" t="s">
        <v>88</v>
      </c>
      <c r="AQ21" s="47" t="s">
        <v>89</v>
      </c>
      <c r="AR21" s="31"/>
      <c r="AS21" s="47" t="s">
        <v>88</v>
      </c>
      <c r="AT21" s="47" t="s">
        <v>89</v>
      </c>
      <c r="AU21" s="31"/>
      <c r="AW21" s="46">
        <f t="shared" si="22"/>
        <v>68</v>
      </c>
      <c r="AX21" s="5">
        <f t="shared" si="23"/>
        <v>128</v>
      </c>
      <c r="AY21">
        <v>91</v>
      </c>
      <c r="AZ21">
        <f>AY21+1</f>
        <v>92</v>
      </c>
      <c r="BA21">
        <f t="shared" ref="BA21:BG21" si="35">AZ21+1</f>
        <v>93</v>
      </c>
      <c r="BB21">
        <f t="shared" si="35"/>
        <v>94</v>
      </c>
      <c r="BC21">
        <f t="shared" si="35"/>
        <v>95</v>
      </c>
      <c r="BD21">
        <f t="shared" si="35"/>
        <v>96</v>
      </c>
      <c r="BE21">
        <f t="shared" si="35"/>
        <v>97</v>
      </c>
      <c r="BF21">
        <f t="shared" si="35"/>
        <v>98</v>
      </c>
      <c r="BG21">
        <f t="shared" si="35"/>
        <v>99</v>
      </c>
      <c r="BH21">
        <v>910</v>
      </c>
    </row>
    <row r="22" spans="1:60" x14ac:dyDescent="0.2">
      <c r="A22" t="s">
        <v>108</v>
      </c>
      <c r="B22">
        <f t="shared" si="24"/>
        <v>16</v>
      </c>
      <c r="C22" s="283">
        <f t="shared" si="25"/>
        <v>42802</v>
      </c>
      <c r="D22" s="283">
        <f t="shared" si="13"/>
        <v>42812</v>
      </c>
      <c r="E22" s="17">
        <f t="shared" si="26"/>
        <v>42812</v>
      </c>
      <c r="F22" s="15">
        <f t="shared" si="14"/>
        <v>3</v>
      </c>
      <c r="G22">
        <f t="shared" si="15"/>
        <v>12</v>
      </c>
      <c r="H22">
        <f t="shared" si="16"/>
        <v>8</v>
      </c>
      <c r="I22" s="15">
        <f t="shared" si="17"/>
        <v>2017</v>
      </c>
      <c r="J22" s="15">
        <f t="shared" si="27"/>
        <v>42980</v>
      </c>
      <c r="K22" s="15">
        <f t="shared" si="11"/>
        <v>42990</v>
      </c>
      <c r="L22" s="17">
        <f t="shared" si="28"/>
        <v>42990</v>
      </c>
      <c r="M22" s="15">
        <f t="shared" si="18"/>
        <v>9</v>
      </c>
      <c r="N22">
        <f t="shared" si="19"/>
        <v>6</v>
      </c>
      <c r="O22">
        <f t="shared" si="20"/>
        <v>9</v>
      </c>
      <c r="P22" s="15">
        <f t="shared" si="21"/>
        <v>2017</v>
      </c>
      <c r="R22" s="31">
        <f>+R20+1</f>
        <v>10</v>
      </c>
      <c r="S22" s="31">
        <v>1</v>
      </c>
      <c r="T22" s="31">
        <f t="shared" si="1"/>
        <v>0</v>
      </c>
      <c r="U22" s="31">
        <f>+U20+1</f>
        <v>10</v>
      </c>
      <c r="V22" s="31">
        <v>2</v>
      </c>
      <c r="W22" s="31">
        <f t="shared" si="2"/>
        <v>0</v>
      </c>
      <c r="X22" s="31">
        <f>+X20+1</f>
        <v>10</v>
      </c>
      <c r="Y22" s="31">
        <v>3</v>
      </c>
      <c r="Z22" s="31">
        <f t="shared" si="3"/>
        <v>0</v>
      </c>
      <c r="AA22" s="31">
        <f>+AA20+1</f>
        <v>10</v>
      </c>
      <c r="AB22" s="31">
        <v>4</v>
      </c>
      <c r="AC22" s="31">
        <f t="shared" si="4"/>
        <v>0</v>
      </c>
      <c r="AD22" s="31">
        <f>+AD20+1</f>
        <v>10</v>
      </c>
      <c r="AE22" s="31">
        <v>5</v>
      </c>
      <c r="AF22" s="31">
        <f t="shared" si="5"/>
        <v>0</v>
      </c>
      <c r="AG22" s="31">
        <f>+AG20+1</f>
        <v>10</v>
      </c>
      <c r="AH22" s="31">
        <v>6</v>
      </c>
      <c r="AI22" s="31">
        <f t="shared" si="6"/>
        <v>0</v>
      </c>
      <c r="AJ22" s="31">
        <f>+AJ20+1</f>
        <v>10</v>
      </c>
      <c r="AK22" s="31">
        <v>7</v>
      </c>
      <c r="AL22" s="31">
        <f t="shared" si="7"/>
        <v>0</v>
      </c>
      <c r="AM22" s="31">
        <f>+AM20+1</f>
        <v>10</v>
      </c>
      <c r="AN22" s="31">
        <v>8</v>
      </c>
      <c r="AO22" s="31">
        <f t="shared" si="8"/>
        <v>0</v>
      </c>
      <c r="AP22" s="31">
        <f>+AP20+1</f>
        <v>10</v>
      </c>
      <c r="AQ22" s="31">
        <v>9</v>
      </c>
      <c r="AR22" s="31">
        <f t="shared" si="9"/>
        <v>0</v>
      </c>
      <c r="AS22" s="31">
        <f>+AS20+1</f>
        <v>10</v>
      </c>
      <c r="AT22" s="31">
        <v>10</v>
      </c>
      <c r="AU22" s="31">
        <f t="shared" si="10"/>
        <v>0</v>
      </c>
      <c r="AW22" s="46">
        <f t="shared" si="22"/>
        <v>128</v>
      </c>
      <c r="AX22" s="5">
        <f t="shared" si="23"/>
        <v>69</v>
      </c>
      <c r="AY22" t="s">
        <v>93</v>
      </c>
      <c r="AZ22" t="s">
        <v>93</v>
      </c>
      <c r="BA22" t="s">
        <v>93</v>
      </c>
      <c r="BB22" t="s">
        <v>93</v>
      </c>
      <c r="BC22" t="s">
        <v>93</v>
      </c>
      <c r="BD22" t="s">
        <v>93</v>
      </c>
      <c r="BE22" t="s">
        <v>93</v>
      </c>
      <c r="BF22" t="s">
        <v>93</v>
      </c>
      <c r="BG22" t="s">
        <v>93</v>
      </c>
      <c r="BH22" t="s">
        <v>93</v>
      </c>
    </row>
    <row r="23" spans="1:60" x14ac:dyDescent="0.2">
      <c r="A23" t="s">
        <v>108</v>
      </c>
      <c r="B23">
        <f t="shared" si="24"/>
        <v>17</v>
      </c>
      <c r="C23" s="283">
        <f t="shared" si="25"/>
        <v>42985</v>
      </c>
      <c r="D23" s="283">
        <f t="shared" si="13"/>
        <v>42995</v>
      </c>
      <c r="E23" s="17">
        <f t="shared" si="26"/>
        <v>42995</v>
      </c>
      <c r="F23" s="15">
        <f t="shared" si="14"/>
        <v>9</v>
      </c>
      <c r="G23">
        <f t="shared" si="15"/>
        <v>6</v>
      </c>
      <c r="H23">
        <f t="shared" si="16"/>
        <v>9</v>
      </c>
      <c r="I23" s="15">
        <f t="shared" si="17"/>
        <v>2017</v>
      </c>
      <c r="J23" s="15">
        <f t="shared" si="27"/>
        <v>43163</v>
      </c>
      <c r="K23" s="15">
        <f t="shared" si="11"/>
        <v>43173</v>
      </c>
      <c r="L23" s="17">
        <f t="shared" si="28"/>
        <v>43173</v>
      </c>
      <c r="M23" s="15">
        <f t="shared" si="18"/>
        <v>3</v>
      </c>
      <c r="N23">
        <f t="shared" si="19"/>
        <v>12</v>
      </c>
      <c r="O23">
        <f t="shared" si="20"/>
        <v>9</v>
      </c>
      <c r="P23" s="15">
        <f t="shared" si="21"/>
        <v>2018</v>
      </c>
      <c r="R23" s="47" t="s">
        <v>88</v>
      </c>
      <c r="S23" s="47" t="s">
        <v>89</v>
      </c>
      <c r="T23" s="31"/>
      <c r="U23" s="47" t="s">
        <v>88</v>
      </c>
      <c r="V23" s="47" t="s">
        <v>89</v>
      </c>
      <c r="W23" s="31"/>
      <c r="X23" s="47" t="s">
        <v>88</v>
      </c>
      <c r="Y23" s="47" t="s">
        <v>89</v>
      </c>
      <c r="Z23" s="31"/>
      <c r="AA23" s="47" t="s">
        <v>88</v>
      </c>
      <c r="AB23" s="47" t="s">
        <v>89</v>
      </c>
      <c r="AC23" s="31"/>
      <c r="AD23" s="47" t="s">
        <v>88</v>
      </c>
      <c r="AE23" s="47" t="s">
        <v>89</v>
      </c>
      <c r="AF23" s="31"/>
      <c r="AG23" s="47" t="s">
        <v>88</v>
      </c>
      <c r="AH23" s="47" t="s">
        <v>89</v>
      </c>
      <c r="AI23" s="31"/>
      <c r="AJ23" s="47" t="s">
        <v>88</v>
      </c>
      <c r="AK23" s="47" t="s">
        <v>89</v>
      </c>
      <c r="AL23" s="31"/>
      <c r="AM23" s="47" t="s">
        <v>88</v>
      </c>
      <c r="AN23" s="47" t="s">
        <v>89</v>
      </c>
      <c r="AO23" s="31"/>
      <c r="AP23" s="47" t="s">
        <v>88</v>
      </c>
      <c r="AQ23" s="47" t="s">
        <v>89</v>
      </c>
      <c r="AR23" s="31"/>
      <c r="AS23" s="47" t="s">
        <v>88</v>
      </c>
      <c r="AT23" s="47" t="s">
        <v>89</v>
      </c>
      <c r="AU23" s="31"/>
      <c r="AW23" s="46">
        <f t="shared" si="22"/>
        <v>69</v>
      </c>
      <c r="AX23" s="5">
        <f t="shared" si="23"/>
        <v>129</v>
      </c>
      <c r="AY23">
        <v>101</v>
      </c>
      <c r="AZ23">
        <f>AY23+1</f>
        <v>102</v>
      </c>
      <c r="BA23">
        <f t="shared" ref="BA23:BG23" si="36">AZ23+1</f>
        <v>103</v>
      </c>
      <c r="BB23">
        <f t="shared" si="36"/>
        <v>104</v>
      </c>
      <c r="BC23">
        <f t="shared" si="36"/>
        <v>105</v>
      </c>
      <c r="BD23">
        <f t="shared" si="36"/>
        <v>106</v>
      </c>
      <c r="BE23">
        <f t="shared" si="36"/>
        <v>107</v>
      </c>
      <c r="BF23">
        <f t="shared" si="36"/>
        <v>108</v>
      </c>
      <c r="BG23">
        <f t="shared" si="36"/>
        <v>109</v>
      </c>
      <c r="BH23">
        <v>1010</v>
      </c>
    </row>
    <row r="24" spans="1:60" x14ac:dyDescent="0.2">
      <c r="A24" t="s">
        <v>108</v>
      </c>
      <c r="B24">
        <f t="shared" si="24"/>
        <v>18</v>
      </c>
      <c r="C24" s="283">
        <f t="shared" si="25"/>
        <v>43168</v>
      </c>
      <c r="D24" s="283">
        <f t="shared" si="13"/>
        <v>43178</v>
      </c>
      <c r="E24" s="17">
        <f t="shared" si="26"/>
        <v>43178</v>
      </c>
      <c r="F24" s="15">
        <f t="shared" si="14"/>
        <v>3</v>
      </c>
      <c r="G24">
        <f t="shared" si="15"/>
        <v>12</v>
      </c>
      <c r="H24">
        <f t="shared" si="16"/>
        <v>9</v>
      </c>
      <c r="I24" s="15">
        <f t="shared" si="17"/>
        <v>2018</v>
      </c>
      <c r="J24" s="15">
        <f t="shared" si="27"/>
        <v>43346</v>
      </c>
      <c r="K24" s="15">
        <f t="shared" si="11"/>
        <v>43356</v>
      </c>
      <c r="L24" s="17">
        <f t="shared" si="28"/>
        <v>43356</v>
      </c>
      <c r="M24" s="15">
        <f t="shared" si="18"/>
        <v>9</v>
      </c>
      <c r="N24">
        <f t="shared" si="19"/>
        <v>6</v>
      </c>
      <c r="O24">
        <f t="shared" si="20"/>
        <v>10</v>
      </c>
      <c r="P24" s="15">
        <f t="shared" si="21"/>
        <v>2018</v>
      </c>
      <c r="R24" s="31">
        <f>+R22+1</f>
        <v>11</v>
      </c>
      <c r="S24" s="31">
        <v>1</v>
      </c>
      <c r="T24" s="31">
        <f t="shared" si="1"/>
        <v>0</v>
      </c>
      <c r="U24" s="31">
        <f>+U22+1</f>
        <v>11</v>
      </c>
      <c r="V24" s="31">
        <v>2</v>
      </c>
      <c r="W24" s="31">
        <f t="shared" si="2"/>
        <v>0</v>
      </c>
      <c r="X24" s="31">
        <f>+X22+1</f>
        <v>11</v>
      </c>
      <c r="Y24" s="31">
        <v>3</v>
      </c>
      <c r="Z24" s="31">
        <f t="shared" si="3"/>
        <v>0</v>
      </c>
      <c r="AA24" s="31">
        <f>+AA22+1</f>
        <v>11</v>
      </c>
      <c r="AB24" s="31">
        <v>4</v>
      </c>
      <c r="AC24" s="31">
        <f t="shared" si="4"/>
        <v>0</v>
      </c>
      <c r="AD24" s="31">
        <f>+AD22+1</f>
        <v>11</v>
      </c>
      <c r="AE24" s="31">
        <v>5</v>
      </c>
      <c r="AF24" s="31">
        <f t="shared" si="5"/>
        <v>0</v>
      </c>
      <c r="AG24" s="31">
        <f>+AG22+1</f>
        <v>11</v>
      </c>
      <c r="AH24" s="31">
        <v>6</v>
      </c>
      <c r="AI24" s="31">
        <f t="shared" si="6"/>
        <v>0</v>
      </c>
      <c r="AJ24" s="31">
        <f>+AJ22+1</f>
        <v>11</v>
      </c>
      <c r="AK24" s="31">
        <v>7</v>
      </c>
      <c r="AL24" s="31">
        <f t="shared" si="7"/>
        <v>0</v>
      </c>
      <c r="AM24" s="31">
        <f>+AM22+1</f>
        <v>11</v>
      </c>
      <c r="AN24" s="31">
        <v>8</v>
      </c>
      <c r="AO24" s="31">
        <f t="shared" si="8"/>
        <v>0</v>
      </c>
      <c r="AP24" s="31">
        <f>+AP22+1</f>
        <v>11</v>
      </c>
      <c r="AQ24" s="31">
        <v>9</v>
      </c>
      <c r="AR24" s="31">
        <f t="shared" si="9"/>
        <v>0</v>
      </c>
      <c r="AS24" s="31">
        <f>+AS22+1</f>
        <v>11</v>
      </c>
      <c r="AT24" s="31">
        <v>10</v>
      </c>
      <c r="AU24" s="31">
        <f t="shared" si="10"/>
        <v>0</v>
      </c>
      <c r="AW24" s="46">
        <f t="shared" ref="AW24:AW35" si="37">IF(H24&gt;10,0,VALUE(CONCATENATE(G24,H24)))</f>
        <v>129</v>
      </c>
      <c r="AX24" s="5">
        <f t="shared" si="23"/>
        <v>610</v>
      </c>
      <c r="AY24" t="s">
        <v>93</v>
      </c>
      <c r="AZ24" t="s">
        <v>93</v>
      </c>
      <c r="BA24" t="s">
        <v>93</v>
      </c>
      <c r="BB24" t="s">
        <v>93</v>
      </c>
      <c r="BC24" t="s">
        <v>93</v>
      </c>
      <c r="BD24" t="s">
        <v>93</v>
      </c>
      <c r="BE24" t="s">
        <v>93</v>
      </c>
      <c r="BF24" t="s">
        <v>93</v>
      </c>
      <c r="BG24" t="s">
        <v>93</v>
      </c>
      <c r="BH24" t="s">
        <v>93</v>
      </c>
    </row>
    <row r="25" spans="1:60" x14ac:dyDescent="0.2">
      <c r="A25" t="s">
        <v>108</v>
      </c>
      <c r="B25">
        <f t="shared" si="24"/>
        <v>19</v>
      </c>
      <c r="C25" s="283">
        <f t="shared" si="25"/>
        <v>43351</v>
      </c>
      <c r="D25" s="283">
        <f t="shared" si="13"/>
        <v>43361</v>
      </c>
      <c r="E25" s="17">
        <f t="shared" si="26"/>
        <v>43361</v>
      </c>
      <c r="F25" s="15">
        <f t="shared" si="14"/>
        <v>9</v>
      </c>
      <c r="G25">
        <f t="shared" si="15"/>
        <v>6</v>
      </c>
      <c r="H25">
        <f t="shared" si="16"/>
        <v>10</v>
      </c>
      <c r="I25" s="15">
        <f t="shared" si="17"/>
        <v>2018</v>
      </c>
      <c r="J25" s="15">
        <f t="shared" si="27"/>
        <v>43529</v>
      </c>
      <c r="K25" s="15">
        <f t="shared" si="11"/>
        <v>43539</v>
      </c>
      <c r="L25" s="17">
        <f t="shared" si="28"/>
        <v>43539</v>
      </c>
      <c r="M25" s="15">
        <f t="shared" si="18"/>
        <v>3</v>
      </c>
      <c r="N25">
        <f t="shared" si="19"/>
        <v>12</v>
      </c>
      <c r="O25">
        <f t="shared" si="20"/>
        <v>10</v>
      </c>
      <c r="P25" s="15">
        <f t="shared" si="21"/>
        <v>2019</v>
      </c>
      <c r="R25" s="47" t="s">
        <v>88</v>
      </c>
      <c r="S25" s="47" t="s">
        <v>89</v>
      </c>
      <c r="T25" s="31"/>
      <c r="U25" s="47" t="s">
        <v>88</v>
      </c>
      <c r="V25" s="47" t="s">
        <v>89</v>
      </c>
      <c r="W25" s="31"/>
      <c r="X25" s="47" t="s">
        <v>88</v>
      </c>
      <c r="Y25" s="47" t="s">
        <v>89</v>
      </c>
      <c r="Z25" s="31"/>
      <c r="AA25" s="47" t="s">
        <v>88</v>
      </c>
      <c r="AB25" s="47" t="s">
        <v>89</v>
      </c>
      <c r="AC25" s="31"/>
      <c r="AD25" s="47" t="s">
        <v>88</v>
      </c>
      <c r="AE25" s="47" t="s">
        <v>89</v>
      </c>
      <c r="AF25" s="31"/>
      <c r="AG25" s="47" t="s">
        <v>88</v>
      </c>
      <c r="AH25" s="47" t="s">
        <v>89</v>
      </c>
      <c r="AI25" s="31"/>
      <c r="AJ25" s="47" t="s">
        <v>88</v>
      </c>
      <c r="AK25" s="47" t="s">
        <v>89</v>
      </c>
      <c r="AL25" s="31"/>
      <c r="AM25" s="47" t="s">
        <v>88</v>
      </c>
      <c r="AN25" s="47" t="s">
        <v>89</v>
      </c>
      <c r="AO25" s="31"/>
      <c r="AP25" s="47" t="s">
        <v>88</v>
      </c>
      <c r="AQ25" s="47" t="s">
        <v>89</v>
      </c>
      <c r="AR25" s="31"/>
      <c r="AS25" s="47" t="s">
        <v>88</v>
      </c>
      <c r="AT25" s="47" t="s">
        <v>89</v>
      </c>
      <c r="AU25" s="31"/>
      <c r="AW25" s="46">
        <f t="shared" si="37"/>
        <v>610</v>
      </c>
      <c r="AX25" s="5">
        <f t="shared" si="23"/>
        <v>1210</v>
      </c>
      <c r="AY25">
        <v>111</v>
      </c>
      <c r="AZ25">
        <f>AY25+1</f>
        <v>112</v>
      </c>
      <c r="BA25">
        <f t="shared" ref="BA25:BG25" si="38">AZ25+1</f>
        <v>113</v>
      </c>
      <c r="BB25">
        <f t="shared" si="38"/>
        <v>114</v>
      </c>
      <c r="BC25">
        <f t="shared" si="38"/>
        <v>115</v>
      </c>
      <c r="BD25">
        <f t="shared" si="38"/>
        <v>116</v>
      </c>
      <c r="BE25">
        <f t="shared" si="38"/>
        <v>117</v>
      </c>
      <c r="BF25">
        <f t="shared" si="38"/>
        <v>118</v>
      </c>
      <c r="BG25">
        <f t="shared" si="38"/>
        <v>119</v>
      </c>
      <c r="BH25">
        <v>1110</v>
      </c>
    </row>
    <row r="26" spans="1:60" x14ac:dyDescent="0.2">
      <c r="A26" t="s">
        <v>108</v>
      </c>
      <c r="B26">
        <f t="shared" si="24"/>
        <v>20</v>
      </c>
      <c r="C26" s="283">
        <f t="shared" si="25"/>
        <v>43534</v>
      </c>
      <c r="D26" s="283">
        <f t="shared" si="13"/>
        <v>43544</v>
      </c>
      <c r="E26" s="17">
        <f t="shared" si="26"/>
        <v>43544</v>
      </c>
      <c r="F26" s="15">
        <f t="shared" si="14"/>
        <v>3</v>
      </c>
      <c r="G26">
        <f t="shared" si="15"/>
        <v>12</v>
      </c>
      <c r="H26">
        <f t="shared" si="16"/>
        <v>10</v>
      </c>
      <c r="I26" s="15">
        <f t="shared" si="17"/>
        <v>2019</v>
      </c>
      <c r="J26" s="15">
        <f t="shared" si="27"/>
        <v>43712</v>
      </c>
      <c r="K26" s="15">
        <f t="shared" si="11"/>
        <v>43722</v>
      </c>
      <c r="L26" s="17">
        <f t="shared" si="28"/>
        <v>43722</v>
      </c>
      <c r="M26" s="15">
        <f t="shared" si="18"/>
        <v>9</v>
      </c>
      <c r="N26">
        <f t="shared" si="19"/>
        <v>6</v>
      </c>
      <c r="O26">
        <f t="shared" si="20"/>
        <v>11</v>
      </c>
      <c r="P26" s="15">
        <f t="shared" si="21"/>
        <v>2019</v>
      </c>
      <c r="R26" s="31">
        <f>+R24+1</f>
        <v>12</v>
      </c>
      <c r="S26" s="31">
        <v>1</v>
      </c>
      <c r="T26" s="31">
        <f t="shared" si="1"/>
        <v>1</v>
      </c>
      <c r="U26" s="31">
        <f>+U24+1</f>
        <v>12</v>
      </c>
      <c r="V26" s="31">
        <v>2</v>
      </c>
      <c r="W26" s="31">
        <f t="shared" si="2"/>
        <v>1</v>
      </c>
      <c r="X26" s="31">
        <f>+X24+1</f>
        <v>12</v>
      </c>
      <c r="Y26" s="31">
        <v>3</v>
      </c>
      <c r="Z26" s="31">
        <f t="shared" si="3"/>
        <v>1</v>
      </c>
      <c r="AA26" s="31">
        <f>+AA24+1</f>
        <v>12</v>
      </c>
      <c r="AB26" s="31">
        <v>4</v>
      </c>
      <c r="AC26" s="31">
        <f t="shared" si="4"/>
        <v>1</v>
      </c>
      <c r="AD26" s="31">
        <f>+AD24+1</f>
        <v>12</v>
      </c>
      <c r="AE26" s="31">
        <v>5</v>
      </c>
      <c r="AF26" s="31">
        <f t="shared" si="5"/>
        <v>1</v>
      </c>
      <c r="AG26" s="31">
        <f>+AG24+1</f>
        <v>12</v>
      </c>
      <c r="AH26" s="31">
        <v>6</v>
      </c>
      <c r="AI26" s="31">
        <f t="shared" si="6"/>
        <v>1</v>
      </c>
      <c r="AJ26" s="31">
        <f>+AJ24+1</f>
        <v>12</v>
      </c>
      <c r="AK26" s="31">
        <v>7</v>
      </c>
      <c r="AL26" s="31">
        <f t="shared" si="7"/>
        <v>1</v>
      </c>
      <c r="AM26" s="31">
        <f>+AM24+1</f>
        <v>12</v>
      </c>
      <c r="AN26" s="31">
        <v>8</v>
      </c>
      <c r="AO26" s="31">
        <f t="shared" si="8"/>
        <v>1</v>
      </c>
      <c r="AP26" s="31">
        <f>+AP24+1</f>
        <v>12</v>
      </c>
      <c r="AQ26" s="31">
        <v>9</v>
      </c>
      <c r="AR26" s="31">
        <f t="shared" si="9"/>
        <v>1</v>
      </c>
      <c r="AS26" s="31">
        <f>+AS24+1</f>
        <v>12</v>
      </c>
      <c r="AT26" s="31">
        <v>10</v>
      </c>
      <c r="AU26" s="31">
        <f t="shared" si="10"/>
        <v>1</v>
      </c>
      <c r="AW26" s="46">
        <f t="shared" si="37"/>
        <v>1210</v>
      </c>
      <c r="AX26" s="5">
        <f t="shared" si="23"/>
        <v>0</v>
      </c>
      <c r="AY26" t="s">
        <v>93</v>
      </c>
      <c r="AZ26" t="s">
        <v>93</v>
      </c>
      <c r="BA26" t="s">
        <v>93</v>
      </c>
      <c r="BB26" t="s">
        <v>93</v>
      </c>
      <c r="BC26" t="s">
        <v>93</v>
      </c>
      <c r="BD26" t="s">
        <v>93</v>
      </c>
      <c r="BE26" t="s">
        <v>93</v>
      </c>
      <c r="BF26" t="s">
        <v>93</v>
      </c>
      <c r="BG26" t="s">
        <v>93</v>
      </c>
      <c r="BH26" t="s">
        <v>93</v>
      </c>
    </row>
    <row r="27" spans="1:60" x14ac:dyDescent="0.2">
      <c r="A27" t="s">
        <v>108</v>
      </c>
      <c r="B27">
        <f t="shared" si="24"/>
        <v>21</v>
      </c>
      <c r="C27" s="283">
        <f t="shared" si="25"/>
        <v>43717</v>
      </c>
      <c r="D27" s="283">
        <f t="shared" si="13"/>
        <v>43727</v>
      </c>
      <c r="E27" s="17">
        <f t="shared" si="26"/>
        <v>43727</v>
      </c>
      <c r="F27" s="15">
        <f t="shared" si="14"/>
        <v>9</v>
      </c>
      <c r="G27">
        <f t="shared" si="15"/>
        <v>6</v>
      </c>
      <c r="H27">
        <f t="shared" si="16"/>
        <v>11</v>
      </c>
      <c r="I27" s="15">
        <f t="shared" si="17"/>
        <v>2019</v>
      </c>
      <c r="J27" s="15">
        <f t="shared" si="27"/>
        <v>43895</v>
      </c>
      <c r="K27" s="15">
        <f t="shared" si="11"/>
        <v>43905</v>
      </c>
      <c r="L27" s="17">
        <f t="shared" si="28"/>
        <v>43905</v>
      </c>
      <c r="M27" s="15">
        <f t="shared" si="18"/>
        <v>3</v>
      </c>
      <c r="N27">
        <f t="shared" si="19"/>
        <v>12</v>
      </c>
      <c r="O27">
        <f t="shared" si="20"/>
        <v>11</v>
      </c>
      <c r="P27" s="15">
        <f t="shared" si="21"/>
        <v>2020</v>
      </c>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W27" s="46">
        <f t="shared" si="37"/>
        <v>0</v>
      </c>
      <c r="AX27" s="5">
        <f t="shared" si="23"/>
        <v>0</v>
      </c>
      <c r="AY27">
        <v>121</v>
      </c>
      <c r="AZ27">
        <v>122</v>
      </c>
      <c r="BA27">
        <f t="shared" ref="BA27:BG27" si="39">AZ27+1</f>
        <v>123</v>
      </c>
      <c r="BB27">
        <f t="shared" si="39"/>
        <v>124</v>
      </c>
      <c r="BC27">
        <f t="shared" si="39"/>
        <v>125</v>
      </c>
      <c r="BD27">
        <f t="shared" si="39"/>
        <v>126</v>
      </c>
      <c r="BE27">
        <f t="shared" si="39"/>
        <v>127</v>
      </c>
      <c r="BF27">
        <f t="shared" si="39"/>
        <v>128</v>
      </c>
      <c r="BG27">
        <f t="shared" si="39"/>
        <v>129</v>
      </c>
      <c r="BH27">
        <v>1210</v>
      </c>
    </row>
    <row r="28" spans="1:60" x14ac:dyDescent="0.2">
      <c r="A28" t="s">
        <v>108</v>
      </c>
      <c r="B28">
        <f t="shared" si="24"/>
        <v>22</v>
      </c>
      <c r="C28" s="283">
        <f t="shared" si="25"/>
        <v>43900</v>
      </c>
      <c r="D28" s="283">
        <f t="shared" si="13"/>
        <v>43910</v>
      </c>
      <c r="E28" s="17">
        <f t="shared" si="26"/>
        <v>43910</v>
      </c>
      <c r="F28" s="15">
        <f t="shared" si="14"/>
        <v>3</v>
      </c>
      <c r="G28">
        <f t="shared" si="15"/>
        <v>12</v>
      </c>
      <c r="H28">
        <f t="shared" si="16"/>
        <v>11</v>
      </c>
      <c r="I28" s="15">
        <f t="shared" si="17"/>
        <v>2020</v>
      </c>
      <c r="J28" s="15">
        <f t="shared" si="27"/>
        <v>44078</v>
      </c>
      <c r="K28" s="15">
        <f t="shared" si="11"/>
        <v>44088</v>
      </c>
      <c r="L28" s="17">
        <f t="shared" si="28"/>
        <v>44088</v>
      </c>
      <c r="M28" s="15">
        <f t="shared" si="18"/>
        <v>9</v>
      </c>
      <c r="N28">
        <f t="shared" si="19"/>
        <v>6</v>
      </c>
      <c r="O28">
        <f t="shared" si="20"/>
        <v>12</v>
      </c>
      <c r="P28" s="15">
        <f t="shared" si="21"/>
        <v>2020</v>
      </c>
      <c r="R28" s="31"/>
      <c r="S28" s="31"/>
      <c r="T28" s="31">
        <f>SUM(T4:T26)</f>
        <v>2</v>
      </c>
      <c r="U28" s="31"/>
      <c r="V28" s="31"/>
      <c r="W28" s="31">
        <f>SUM(W4:W26)</f>
        <v>2</v>
      </c>
      <c r="X28" s="31"/>
      <c r="Y28" s="31"/>
      <c r="Z28" s="31">
        <f>SUM(Z4:Z26)</f>
        <v>2</v>
      </c>
      <c r="AA28" s="31"/>
      <c r="AB28" s="31"/>
      <c r="AC28" s="31">
        <f>SUM(AC4:AC26)</f>
        <v>2</v>
      </c>
      <c r="AD28" s="31"/>
      <c r="AE28" s="31"/>
      <c r="AF28" s="31">
        <f>SUM(AF4:AF26)</f>
        <v>2</v>
      </c>
      <c r="AG28" s="31"/>
      <c r="AH28" s="31"/>
      <c r="AI28" s="31">
        <f>SUM(AI4:AI26)</f>
        <v>2</v>
      </c>
      <c r="AJ28" s="31"/>
      <c r="AK28" s="31"/>
      <c r="AL28" s="31">
        <f>SUM(AL4:AL26)</f>
        <v>2</v>
      </c>
      <c r="AM28" s="31"/>
      <c r="AN28" s="31"/>
      <c r="AO28" s="31">
        <f>SUM(AO4:AO26)</f>
        <v>2</v>
      </c>
      <c r="AP28" s="31"/>
      <c r="AQ28" s="31"/>
      <c r="AR28" s="31">
        <f>SUM(AR4:AR26)</f>
        <v>2</v>
      </c>
      <c r="AS28" s="31"/>
      <c r="AT28" s="31"/>
      <c r="AU28" s="31">
        <f>SUM(AU4:AU26)</f>
        <v>2</v>
      </c>
      <c r="AW28" s="46">
        <f t="shared" si="37"/>
        <v>0</v>
      </c>
      <c r="AX28" s="5">
        <f t="shared" si="23"/>
        <v>0</v>
      </c>
    </row>
    <row r="29" spans="1:60" x14ac:dyDescent="0.2">
      <c r="A29" t="s">
        <v>108</v>
      </c>
      <c r="B29">
        <f t="shared" si="24"/>
        <v>23</v>
      </c>
      <c r="C29" s="283">
        <f t="shared" si="25"/>
        <v>44083</v>
      </c>
      <c r="D29" s="283">
        <f t="shared" si="13"/>
        <v>44093</v>
      </c>
      <c r="E29" s="17">
        <f t="shared" si="26"/>
        <v>44093</v>
      </c>
      <c r="F29" s="15">
        <f t="shared" si="14"/>
        <v>9</v>
      </c>
      <c r="G29">
        <f t="shared" si="15"/>
        <v>6</v>
      </c>
      <c r="H29">
        <f t="shared" si="16"/>
        <v>12</v>
      </c>
      <c r="I29" s="15">
        <f t="shared" si="17"/>
        <v>2020</v>
      </c>
      <c r="J29" s="15">
        <f t="shared" si="27"/>
        <v>44261</v>
      </c>
      <c r="K29" s="15">
        <f t="shared" si="11"/>
        <v>44271</v>
      </c>
      <c r="L29" s="17">
        <f t="shared" si="28"/>
        <v>44271</v>
      </c>
      <c r="M29" s="15">
        <f t="shared" si="18"/>
        <v>3</v>
      </c>
      <c r="N29">
        <f t="shared" si="19"/>
        <v>12</v>
      </c>
      <c r="O29">
        <f t="shared" si="20"/>
        <v>12</v>
      </c>
      <c r="P29" s="15">
        <f t="shared" si="21"/>
        <v>2021</v>
      </c>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W29" s="46">
        <f t="shared" si="37"/>
        <v>0</v>
      </c>
      <c r="AX29" s="5">
        <f t="shared" si="23"/>
        <v>0</v>
      </c>
    </row>
    <row r="30" spans="1:60" x14ac:dyDescent="0.2">
      <c r="A30" t="s">
        <v>108</v>
      </c>
      <c r="B30">
        <f t="shared" si="24"/>
        <v>24</v>
      </c>
      <c r="C30" s="283">
        <f t="shared" si="25"/>
        <v>44266</v>
      </c>
      <c r="D30" s="283">
        <f t="shared" si="13"/>
        <v>44276</v>
      </c>
      <c r="E30" s="17">
        <f t="shared" si="26"/>
        <v>44276</v>
      </c>
      <c r="F30" s="15">
        <f t="shared" si="14"/>
        <v>3</v>
      </c>
      <c r="G30">
        <f t="shared" si="15"/>
        <v>12</v>
      </c>
      <c r="H30">
        <f t="shared" si="16"/>
        <v>12</v>
      </c>
      <c r="I30" s="15">
        <f t="shared" si="17"/>
        <v>2021</v>
      </c>
      <c r="J30" s="15">
        <f t="shared" si="27"/>
        <v>44444</v>
      </c>
      <c r="K30" s="15">
        <f t="shared" si="11"/>
        <v>44454</v>
      </c>
      <c r="L30" s="17">
        <f t="shared" si="28"/>
        <v>44454</v>
      </c>
      <c r="M30" s="15">
        <f t="shared" si="18"/>
        <v>9</v>
      </c>
      <c r="N30">
        <f t="shared" si="19"/>
        <v>6</v>
      </c>
      <c r="O30">
        <f t="shared" si="20"/>
        <v>13</v>
      </c>
      <c r="P30" s="15">
        <f t="shared" si="21"/>
        <v>2021</v>
      </c>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W30" s="46">
        <f t="shared" si="37"/>
        <v>0</v>
      </c>
      <c r="AX30" s="5">
        <f t="shared" si="23"/>
        <v>0</v>
      </c>
    </row>
    <row r="31" spans="1:60" x14ac:dyDescent="0.2">
      <c r="A31" t="s">
        <v>108</v>
      </c>
      <c r="B31">
        <f t="shared" si="24"/>
        <v>25</v>
      </c>
      <c r="C31" s="283">
        <f t="shared" si="25"/>
        <v>44449</v>
      </c>
      <c r="D31" s="283">
        <f t="shared" si="13"/>
        <v>44459</v>
      </c>
      <c r="E31" s="17">
        <f t="shared" si="26"/>
        <v>44459</v>
      </c>
      <c r="F31" s="15">
        <f t="shared" si="14"/>
        <v>9</v>
      </c>
      <c r="G31">
        <f t="shared" si="15"/>
        <v>6</v>
      </c>
      <c r="H31">
        <f t="shared" si="16"/>
        <v>13</v>
      </c>
      <c r="I31" s="15">
        <f t="shared" si="17"/>
        <v>2021</v>
      </c>
      <c r="J31" s="15">
        <f t="shared" si="27"/>
        <v>44627</v>
      </c>
      <c r="K31" s="15">
        <f t="shared" si="11"/>
        <v>44637</v>
      </c>
      <c r="L31" s="17">
        <f t="shared" si="28"/>
        <v>44637</v>
      </c>
      <c r="M31" s="15">
        <f t="shared" si="18"/>
        <v>3</v>
      </c>
      <c r="N31">
        <f t="shared" si="19"/>
        <v>12</v>
      </c>
      <c r="O31">
        <f t="shared" si="20"/>
        <v>13</v>
      </c>
      <c r="P31" s="15">
        <f t="shared" si="21"/>
        <v>2022</v>
      </c>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W31" s="46">
        <f t="shared" si="37"/>
        <v>0</v>
      </c>
      <c r="AX31" s="5">
        <f t="shared" si="23"/>
        <v>0</v>
      </c>
    </row>
    <row r="32" spans="1:60" x14ac:dyDescent="0.2">
      <c r="A32" t="s">
        <v>108</v>
      </c>
      <c r="B32">
        <f t="shared" si="24"/>
        <v>26</v>
      </c>
      <c r="C32" s="283">
        <f t="shared" si="25"/>
        <v>44632</v>
      </c>
      <c r="D32" s="283">
        <f t="shared" si="13"/>
        <v>44642</v>
      </c>
      <c r="E32" s="17">
        <f t="shared" si="26"/>
        <v>44642</v>
      </c>
      <c r="F32" s="15">
        <f t="shared" si="14"/>
        <v>3</v>
      </c>
      <c r="G32">
        <f t="shared" si="15"/>
        <v>12</v>
      </c>
      <c r="H32">
        <f t="shared" si="16"/>
        <v>13</v>
      </c>
      <c r="I32" s="15">
        <f t="shared" si="17"/>
        <v>2022</v>
      </c>
      <c r="J32" s="15">
        <f t="shared" si="27"/>
        <v>44810</v>
      </c>
      <c r="K32" s="15">
        <f t="shared" si="11"/>
        <v>44820</v>
      </c>
      <c r="L32" s="17">
        <f t="shared" si="28"/>
        <v>44820</v>
      </c>
      <c r="M32" s="15">
        <f t="shared" si="18"/>
        <v>9</v>
      </c>
      <c r="N32">
        <f t="shared" si="19"/>
        <v>6</v>
      </c>
      <c r="O32">
        <f t="shared" si="20"/>
        <v>14</v>
      </c>
      <c r="P32" s="15">
        <f t="shared" si="21"/>
        <v>2022</v>
      </c>
      <c r="R32" s="31" t="s">
        <v>105</v>
      </c>
      <c r="S32" s="31" t="s">
        <v>106</v>
      </c>
      <c r="T32" s="48" t="s">
        <v>90</v>
      </c>
      <c r="U32" s="31" t="s">
        <v>105</v>
      </c>
      <c r="V32" s="31" t="s">
        <v>106</v>
      </c>
      <c r="W32" s="48" t="s">
        <v>90</v>
      </c>
      <c r="X32" s="31" t="s">
        <v>105</v>
      </c>
      <c r="Y32" s="31" t="s">
        <v>106</v>
      </c>
      <c r="Z32" s="48" t="s">
        <v>90</v>
      </c>
      <c r="AA32" s="31" t="s">
        <v>105</v>
      </c>
      <c r="AB32" s="31" t="s">
        <v>106</v>
      </c>
      <c r="AC32" s="48" t="s">
        <v>90</v>
      </c>
      <c r="AD32" s="31" t="s">
        <v>105</v>
      </c>
      <c r="AE32" s="31" t="s">
        <v>106</v>
      </c>
      <c r="AF32" s="48" t="s">
        <v>90</v>
      </c>
      <c r="AG32" s="31" t="s">
        <v>105</v>
      </c>
      <c r="AH32" s="31" t="s">
        <v>106</v>
      </c>
      <c r="AI32" s="48" t="s">
        <v>90</v>
      </c>
      <c r="AJ32" s="31" t="s">
        <v>105</v>
      </c>
      <c r="AK32" s="31" t="s">
        <v>106</v>
      </c>
      <c r="AL32" s="48" t="s">
        <v>90</v>
      </c>
      <c r="AM32" s="31" t="s">
        <v>105</v>
      </c>
      <c r="AN32" s="31" t="s">
        <v>106</v>
      </c>
      <c r="AO32" s="48" t="s">
        <v>90</v>
      </c>
      <c r="AP32" s="31" t="s">
        <v>105</v>
      </c>
      <c r="AQ32" s="31" t="s">
        <v>106</v>
      </c>
      <c r="AR32" s="48" t="s">
        <v>90</v>
      </c>
      <c r="AS32" s="31" t="s">
        <v>105</v>
      </c>
      <c r="AT32" s="31" t="s">
        <v>106</v>
      </c>
      <c r="AU32" s="48" t="s">
        <v>90</v>
      </c>
      <c r="AW32" s="46">
        <f t="shared" si="37"/>
        <v>0</v>
      </c>
      <c r="AX32" s="5">
        <f t="shared" si="23"/>
        <v>0</v>
      </c>
    </row>
    <row r="33" spans="1:50" x14ac:dyDescent="0.2">
      <c r="A33" t="s">
        <v>108</v>
      </c>
      <c r="B33">
        <f t="shared" si="24"/>
        <v>27</v>
      </c>
      <c r="C33" s="283">
        <f t="shared" si="25"/>
        <v>44815</v>
      </c>
      <c r="D33" s="283">
        <f t="shared" si="13"/>
        <v>44825</v>
      </c>
      <c r="E33" s="17">
        <f t="shared" si="26"/>
        <v>44825</v>
      </c>
      <c r="F33" s="15">
        <f t="shared" si="14"/>
        <v>9</v>
      </c>
      <c r="G33">
        <f t="shared" si="15"/>
        <v>6</v>
      </c>
      <c r="H33">
        <f t="shared" si="16"/>
        <v>14</v>
      </c>
      <c r="I33" s="15">
        <f t="shared" si="17"/>
        <v>2022</v>
      </c>
      <c r="J33" s="15">
        <f t="shared" si="27"/>
        <v>44993</v>
      </c>
      <c r="K33" s="15">
        <f t="shared" si="11"/>
        <v>45003</v>
      </c>
      <c r="L33" s="17">
        <f t="shared" si="28"/>
        <v>45003</v>
      </c>
      <c r="M33" s="15">
        <f t="shared" si="18"/>
        <v>3</v>
      </c>
      <c r="N33">
        <f t="shared" si="19"/>
        <v>12</v>
      </c>
      <c r="O33">
        <f t="shared" si="20"/>
        <v>14</v>
      </c>
      <c r="P33" s="15">
        <f t="shared" si="21"/>
        <v>2023</v>
      </c>
      <c r="R33" s="31">
        <v>1</v>
      </c>
      <c r="S33" s="31">
        <v>1</v>
      </c>
      <c r="T33" s="31">
        <f>COUNTIF($AX$6:$AX$500,$AY5)</f>
        <v>0</v>
      </c>
      <c r="U33" s="31">
        <v>1</v>
      </c>
      <c r="V33" s="31">
        <v>2</v>
      </c>
      <c r="W33" s="31">
        <f>COUNTIF($AX$6:$AX$500,$AZ5)</f>
        <v>0</v>
      </c>
      <c r="X33" s="31">
        <v>1</v>
      </c>
      <c r="Y33" s="31">
        <v>3</v>
      </c>
      <c r="Z33" s="31">
        <f>COUNTIF($AX$6:$AX$500,$BA5)</f>
        <v>0</v>
      </c>
      <c r="AA33" s="31">
        <v>1</v>
      </c>
      <c r="AB33" s="31">
        <v>4</v>
      </c>
      <c r="AC33" s="31">
        <f>COUNTIF($AX$6:$AX$500,$BB5)</f>
        <v>0</v>
      </c>
      <c r="AD33" s="31">
        <v>1</v>
      </c>
      <c r="AE33" s="31">
        <v>5</v>
      </c>
      <c r="AF33" s="31">
        <f>COUNTIF($AX$6:$AX$500,$BC5)</f>
        <v>0</v>
      </c>
      <c r="AG33" s="31">
        <v>1</v>
      </c>
      <c r="AH33" s="31">
        <v>6</v>
      </c>
      <c r="AI33" s="31">
        <f>COUNTIF($AX$6:$AX$500,$BD5)</f>
        <v>0</v>
      </c>
      <c r="AJ33" s="31">
        <v>1</v>
      </c>
      <c r="AK33" s="31">
        <v>7</v>
      </c>
      <c r="AL33" s="31">
        <f>COUNTIF($AX$6:$AX$500,$BE5)</f>
        <v>0</v>
      </c>
      <c r="AM33" s="31">
        <v>1</v>
      </c>
      <c r="AN33" s="31">
        <v>8</v>
      </c>
      <c r="AO33" s="31">
        <f>COUNTIF($AX$6:$AX$500,$BF5)</f>
        <v>0</v>
      </c>
      <c r="AP33" s="31">
        <v>1</v>
      </c>
      <c r="AQ33" s="31">
        <v>9</v>
      </c>
      <c r="AR33" s="31">
        <f>COUNTIF($AX$6:$AX$500,$BG5)</f>
        <v>0</v>
      </c>
      <c r="AS33" s="31">
        <v>1</v>
      </c>
      <c r="AT33" s="31">
        <v>10</v>
      </c>
      <c r="AU33" s="31">
        <f>COUNTIF($AX$6:$AX$500,$BH5)</f>
        <v>0</v>
      </c>
      <c r="AW33" s="46">
        <f t="shared" si="37"/>
        <v>0</v>
      </c>
      <c r="AX33" s="5">
        <f t="shared" si="23"/>
        <v>0</v>
      </c>
    </row>
    <row r="34" spans="1:50" x14ac:dyDescent="0.2">
      <c r="A34" t="s">
        <v>108</v>
      </c>
      <c r="B34">
        <f t="shared" si="24"/>
        <v>28</v>
      </c>
      <c r="C34" s="283">
        <f t="shared" si="25"/>
        <v>44998</v>
      </c>
      <c r="D34" s="283">
        <f t="shared" si="13"/>
        <v>45008</v>
      </c>
      <c r="E34" s="17">
        <f t="shared" si="26"/>
        <v>45008</v>
      </c>
      <c r="F34" s="15">
        <f t="shared" si="14"/>
        <v>3</v>
      </c>
      <c r="G34">
        <f t="shared" si="15"/>
        <v>12</v>
      </c>
      <c r="H34">
        <f t="shared" si="16"/>
        <v>14</v>
      </c>
      <c r="I34" s="15">
        <f t="shared" si="17"/>
        <v>2023</v>
      </c>
      <c r="J34" s="15">
        <f t="shared" si="27"/>
        <v>45176</v>
      </c>
      <c r="K34" s="15">
        <f t="shared" si="11"/>
        <v>45186</v>
      </c>
      <c r="L34" s="17">
        <f t="shared" si="28"/>
        <v>45186</v>
      </c>
      <c r="M34" s="15">
        <f t="shared" si="18"/>
        <v>9</v>
      </c>
      <c r="N34">
        <f t="shared" si="19"/>
        <v>6</v>
      </c>
      <c r="O34">
        <f t="shared" si="20"/>
        <v>15</v>
      </c>
      <c r="P34" s="15">
        <f t="shared" si="21"/>
        <v>2023</v>
      </c>
      <c r="R34" s="31" t="s">
        <v>105</v>
      </c>
      <c r="S34" s="31" t="s">
        <v>106</v>
      </c>
      <c r="T34" s="31"/>
      <c r="U34" s="31" t="s">
        <v>105</v>
      </c>
      <c r="V34" s="31" t="s">
        <v>106</v>
      </c>
      <c r="W34" s="31"/>
      <c r="X34" s="31" t="s">
        <v>105</v>
      </c>
      <c r="Y34" s="31" t="s">
        <v>106</v>
      </c>
      <c r="Z34" s="31"/>
      <c r="AA34" s="31" t="s">
        <v>105</v>
      </c>
      <c r="AB34" s="31" t="s">
        <v>106</v>
      </c>
      <c r="AC34" s="31"/>
      <c r="AD34" s="31" t="s">
        <v>105</v>
      </c>
      <c r="AE34" s="31" t="s">
        <v>106</v>
      </c>
      <c r="AF34" s="31"/>
      <c r="AG34" s="31" t="s">
        <v>105</v>
      </c>
      <c r="AH34" s="31" t="s">
        <v>106</v>
      </c>
      <c r="AI34" s="31"/>
      <c r="AJ34" s="31" t="s">
        <v>105</v>
      </c>
      <c r="AK34" s="31" t="s">
        <v>106</v>
      </c>
      <c r="AL34" s="31"/>
      <c r="AM34" s="31" t="s">
        <v>105</v>
      </c>
      <c r="AN34" s="31" t="s">
        <v>106</v>
      </c>
      <c r="AO34" s="31"/>
      <c r="AP34" s="31" t="s">
        <v>105</v>
      </c>
      <c r="AQ34" s="31" t="s">
        <v>106</v>
      </c>
      <c r="AR34" s="31"/>
      <c r="AS34" s="31" t="s">
        <v>105</v>
      </c>
      <c r="AT34" s="31" t="s">
        <v>106</v>
      </c>
      <c r="AU34" s="31"/>
      <c r="AW34" s="46">
        <f t="shared" si="37"/>
        <v>0</v>
      </c>
      <c r="AX34" s="5">
        <f t="shared" si="23"/>
        <v>0</v>
      </c>
    </row>
    <row r="35" spans="1:50" x14ac:dyDescent="0.2">
      <c r="A35" t="s">
        <v>108</v>
      </c>
      <c r="B35">
        <f t="shared" si="24"/>
        <v>29</v>
      </c>
      <c r="C35" s="283">
        <f t="shared" si="25"/>
        <v>45181</v>
      </c>
      <c r="D35" s="283">
        <f t="shared" si="13"/>
        <v>45191</v>
      </c>
      <c r="E35" s="17">
        <f t="shared" si="26"/>
        <v>45191</v>
      </c>
      <c r="F35" s="15">
        <f t="shared" si="14"/>
        <v>9</v>
      </c>
      <c r="G35">
        <f t="shared" si="15"/>
        <v>6</v>
      </c>
      <c r="H35">
        <f t="shared" si="16"/>
        <v>15</v>
      </c>
      <c r="I35" s="15">
        <f t="shared" si="17"/>
        <v>2023</v>
      </c>
      <c r="J35" s="15">
        <f t="shared" si="27"/>
        <v>45359</v>
      </c>
      <c r="K35" s="15">
        <f t="shared" si="11"/>
        <v>45369</v>
      </c>
      <c r="L35" s="17">
        <f t="shared" si="28"/>
        <v>45369</v>
      </c>
      <c r="M35" s="15">
        <f t="shared" si="18"/>
        <v>3</v>
      </c>
      <c r="N35">
        <f t="shared" si="19"/>
        <v>12</v>
      </c>
      <c r="O35">
        <f t="shared" si="20"/>
        <v>15</v>
      </c>
      <c r="P35" s="15">
        <f t="shared" si="21"/>
        <v>2024</v>
      </c>
      <c r="R35" s="31">
        <f>+R33+1</f>
        <v>2</v>
      </c>
      <c r="S35" s="31">
        <v>1</v>
      </c>
      <c r="T35" s="31">
        <f t="shared" ref="T35:T55" si="40">COUNTIF($AX$6:$AX$500,$AY7)</f>
        <v>0</v>
      </c>
      <c r="U35" s="31">
        <f>+U33+1</f>
        <v>2</v>
      </c>
      <c r="V35" s="31">
        <v>2</v>
      </c>
      <c r="W35" s="31">
        <f t="shared" ref="W35:W55" si="41">COUNTIF($AX$6:$AX$500,$AZ7)</f>
        <v>0</v>
      </c>
      <c r="X35" s="31">
        <f>+X33+1</f>
        <v>2</v>
      </c>
      <c r="Y35" s="31">
        <v>3</v>
      </c>
      <c r="Z35" s="31">
        <f t="shared" ref="Z35:Z55" si="42">COUNTIF($AX$6:$AX$500,$BA7)</f>
        <v>0</v>
      </c>
      <c r="AA35" s="31">
        <f>+AA33+1</f>
        <v>2</v>
      </c>
      <c r="AB35" s="31">
        <v>4</v>
      </c>
      <c r="AC35" s="31">
        <f t="shared" ref="AC35:AC55" si="43">COUNTIF($AX$6:$AX$500,$BB7)</f>
        <v>0</v>
      </c>
      <c r="AD35" s="31">
        <f>+AD33+1</f>
        <v>2</v>
      </c>
      <c r="AE35" s="31">
        <v>5</v>
      </c>
      <c r="AF35" s="31">
        <f t="shared" ref="AF35:AF55" si="44">COUNTIF($AX$6:$AX$500,$BC7)</f>
        <v>0</v>
      </c>
      <c r="AG35" s="31">
        <f>+AG33+1</f>
        <v>2</v>
      </c>
      <c r="AH35" s="31">
        <v>6</v>
      </c>
      <c r="AI35" s="31">
        <f t="shared" ref="AI35:AI55" si="45">COUNTIF($AX$6:$AX$500,$BD7)</f>
        <v>0</v>
      </c>
      <c r="AJ35" s="31">
        <f>+AJ33+1</f>
        <v>2</v>
      </c>
      <c r="AK35" s="31">
        <v>7</v>
      </c>
      <c r="AL35" s="31">
        <f t="shared" ref="AL35:AL55" si="46">COUNTIF($AX$6:$AX$500,$BE7)</f>
        <v>0</v>
      </c>
      <c r="AM35" s="31">
        <f>+AM33+1</f>
        <v>2</v>
      </c>
      <c r="AN35" s="31">
        <v>8</v>
      </c>
      <c r="AO35" s="31">
        <f t="shared" ref="AO35:AO55" si="47">COUNTIF($AX$6:$AX$500,$BF7)</f>
        <v>0</v>
      </c>
      <c r="AP35" s="31">
        <f>+AP33+1</f>
        <v>2</v>
      </c>
      <c r="AQ35" s="31">
        <v>9</v>
      </c>
      <c r="AR35" s="31">
        <f t="shared" ref="AR35:AR55" si="48">COUNTIF($AX$6:$AX$500,$BG7)</f>
        <v>0</v>
      </c>
      <c r="AS35" s="31">
        <f>+AS33+1</f>
        <v>2</v>
      </c>
      <c r="AT35" s="31">
        <v>10</v>
      </c>
      <c r="AU35" s="31">
        <f t="shared" ref="AU35:AU55" si="49">COUNTIF($AX$6:$AX$500,$BH7)</f>
        <v>0</v>
      </c>
      <c r="AW35" s="46">
        <f t="shared" si="37"/>
        <v>0</v>
      </c>
      <c r="AX35" s="5">
        <f t="shared" si="23"/>
        <v>0</v>
      </c>
    </row>
    <row r="36" spans="1:50" x14ac:dyDescent="0.2">
      <c r="A36" t="s">
        <v>108</v>
      </c>
      <c r="B36">
        <f t="shared" ref="B36:B99" si="50">B35+1</f>
        <v>30</v>
      </c>
      <c r="C36" s="283">
        <f t="shared" ref="C36:C99" si="51">C35+$B$4</f>
        <v>45364</v>
      </c>
      <c r="D36" s="283">
        <f t="shared" si="13"/>
        <v>45374</v>
      </c>
      <c r="E36" s="17">
        <f t="shared" si="26"/>
        <v>45374</v>
      </c>
      <c r="F36" s="15">
        <f t="shared" ref="F36:F99" si="52">MONTH(D36)</f>
        <v>3</v>
      </c>
      <c r="G36">
        <f t="shared" si="15"/>
        <v>12</v>
      </c>
      <c r="H36">
        <f t="shared" ref="H36:H99" si="53">IF(F36&lt;=$I$3,I36-$K$3,I36-$K$3+1)</f>
        <v>15</v>
      </c>
      <c r="I36" s="15">
        <f t="shared" ref="I36:I99" si="54">YEAR(D36)</f>
        <v>2024</v>
      </c>
      <c r="J36" s="15">
        <f t="shared" ref="J36:J99" si="55">C36+$B$4-$B$5</f>
        <v>45542</v>
      </c>
      <c r="K36" s="15">
        <f t="shared" si="11"/>
        <v>45552</v>
      </c>
      <c r="L36" s="17">
        <f t="shared" si="28"/>
        <v>45552</v>
      </c>
      <c r="M36" s="15">
        <f t="shared" ref="M36:M99" si="56">MONTH(K36)</f>
        <v>9</v>
      </c>
      <c r="N36">
        <f t="shared" si="19"/>
        <v>6</v>
      </c>
      <c r="O36">
        <f t="shared" ref="O36:O99" si="57">IF(M36&lt;=$I$3,P36-$K$3,P36-$K$3+1)</f>
        <v>16</v>
      </c>
      <c r="P36" s="15">
        <f t="shared" ref="P36:P99" si="58">YEAR(K36)</f>
        <v>2024</v>
      </c>
      <c r="R36" s="31" t="s">
        <v>105</v>
      </c>
      <c r="S36" s="31" t="s">
        <v>106</v>
      </c>
      <c r="T36" s="31"/>
      <c r="U36" s="31" t="s">
        <v>105</v>
      </c>
      <c r="V36" s="31" t="s">
        <v>106</v>
      </c>
      <c r="W36" s="31"/>
      <c r="X36" s="31" t="s">
        <v>105</v>
      </c>
      <c r="Y36" s="31" t="s">
        <v>106</v>
      </c>
      <c r="Z36" s="31"/>
      <c r="AA36" s="31" t="s">
        <v>105</v>
      </c>
      <c r="AB36" s="31" t="s">
        <v>106</v>
      </c>
      <c r="AC36" s="31"/>
      <c r="AD36" s="31" t="s">
        <v>105</v>
      </c>
      <c r="AE36" s="31" t="s">
        <v>106</v>
      </c>
      <c r="AF36" s="31"/>
      <c r="AG36" s="31" t="s">
        <v>105</v>
      </c>
      <c r="AH36" s="31" t="s">
        <v>106</v>
      </c>
      <c r="AI36" s="31"/>
      <c r="AJ36" s="31" t="s">
        <v>105</v>
      </c>
      <c r="AK36" s="31" t="s">
        <v>106</v>
      </c>
      <c r="AL36" s="31"/>
      <c r="AM36" s="31" t="s">
        <v>105</v>
      </c>
      <c r="AN36" s="31" t="s">
        <v>106</v>
      </c>
      <c r="AO36" s="31"/>
      <c r="AP36" s="31" t="s">
        <v>105</v>
      </c>
      <c r="AQ36" s="31" t="s">
        <v>106</v>
      </c>
      <c r="AR36" s="31"/>
      <c r="AS36" s="31" t="s">
        <v>105</v>
      </c>
      <c r="AT36" s="31" t="s">
        <v>106</v>
      </c>
      <c r="AU36" s="31"/>
      <c r="AW36" s="46">
        <f t="shared" ref="AW36:AW99" si="59">IF(H36&gt;10,0,VALUE(CONCATENATE(G36,H36)))</f>
        <v>0</v>
      </c>
      <c r="AX36" s="5">
        <f t="shared" si="23"/>
        <v>0</v>
      </c>
    </row>
    <row r="37" spans="1:50" x14ac:dyDescent="0.2">
      <c r="A37" t="s">
        <v>108</v>
      </c>
      <c r="B37">
        <f t="shared" si="50"/>
        <v>31</v>
      </c>
      <c r="C37" s="283">
        <f t="shared" si="51"/>
        <v>45547</v>
      </c>
      <c r="D37" s="283">
        <f t="shared" si="13"/>
        <v>45557</v>
      </c>
      <c r="E37" s="17">
        <f t="shared" si="26"/>
        <v>45557</v>
      </c>
      <c r="F37" s="15">
        <f t="shared" si="52"/>
        <v>9</v>
      </c>
      <c r="G37">
        <f t="shared" si="15"/>
        <v>6</v>
      </c>
      <c r="H37">
        <f t="shared" si="53"/>
        <v>16</v>
      </c>
      <c r="I37" s="15">
        <f t="shared" si="54"/>
        <v>2024</v>
      </c>
      <c r="J37" s="15">
        <f t="shared" si="55"/>
        <v>45725</v>
      </c>
      <c r="K37" s="15">
        <f t="shared" si="11"/>
        <v>45735</v>
      </c>
      <c r="L37" s="17">
        <f t="shared" si="28"/>
        <v>45735</v>
      </c>
      <c r="M37" s="15">
        <f t="shared" si="56"/>
        <v>3</v>
      </c>
      <c r="N37">
        <f t="shared" si="19"/>
        <v>12</v>
      </c>
      <c r="O37">
        <f t="shared" si="57"/>
        <v>16</v>
      </c>
      <c r="P37" s="15">
        <f t="shared" si="58"/>
        <v>2025</v>
      </c>
      <c r="R37" s="31">
        <f>+R35+1</f>
        <v>3</v>
      </c>
      <c r="S37" s="31">
        <v>1</v>
      </c>
      <c r="T37" s="31">
        <f t="shared" si="40"/>
        <v>0</v>
      </c>
      <c r="U37" s="31">
        <f>+U35+1</f>
        <v>3</v>
      </c>
      <c r="V37" s="31">
        <v>2</v>
      </c>
      <c r="W37" s="31">
        <f t="shared" si="41"/>
        <v>0</v>
      </c>
      <c r="X37" s="31">
        <f>+X35+1</f>
        <v>3</v>
      </c>
      <c r="Y37" s="31">
        <v>3</v>
      </c>
      <c r="Z37" s="31">
        <f t="shared" si="42"/>
        <v>0</v>
      </c>
      <c r="AA37" s="31">
        <f>+AA35+1</f>
        <v>3</v>
      </c>
      <c r="AB37" s="31">
        <v>4</v>
      </c>
      <c r="AC37" s="31">
        <f t="shared" si="43"/>
        <v>0</v>
      </c>
      <c r="AD37" s="31">
        <f>+AD35+1</f>
        <v>3</v>
      </c>
      <c r="AE37" s="31">
        <v>5</v>
      </c>
      <c r="AF37" s="31">
        <f t="shared" si="44"/>
        <v>0</v>
      </c>
      <c r="AG37" s="31">
        <f>+AG35+1</f>
        <v>3</v>
      </c>
      <c r="AH37" s="31">
        <v>6</v>
      </c>
      <c r="AI37" s="31">
        <f t="shared" si="45"/>
        <v>0</v>
      </c>
      <c r="AJ37" s="31">
        <f>+AJ35+1</f>
        <v>3</v>
      </c>
      <c r="AK37" s="31">
        <v>7</v>
      </c>
      <c r="AL37" s="31">
        <f t="shared" si="46"/>
        <v>0</v>
      </c>
      <c r="AM37" s="31">
        <f>+AM35+1</f>
        <v>3</v>
      </c>
      <c r="AN37" s="31">
        <v>8</v>
      </c>
      <c r="AO37" s="31">
        <f t="shared" si="47"/>
        <v>0</v>
      </c>
      <c r="AP37" s="31">
        <f>+AP35+1</f>
        <v>3</v>
      </c>
      <c r="AQ37" s="31">
        <v>9</v>
      </c>
      <c r="AR37" s="31">
        <f t="shared" si="48"/>
        <v>0</v>
      </c>
      <c r="AS37" s="31">
        <f>+AS35+1</f>
        <v>3</v>
      </c>
      <c r="AT37" s="31">
        <v>10</v>
      </c>
      <c r="AU37" s="31">
        <f t="shared" si="49"/>
        <v>0</v>
      </c>
      <c r="AW37" s="46">
        <f t="shared" si="59"/>
        <v>0</v>
      </c>
      <c r="AX37" s="5">
        <f t="shared" si="23"/>
        <v>0</v>
      </c>
    </row>
    <row r="38" spans="1:50" x14ac:dyDescent="0.2">
      <c r="A38" t="s">
        <v>108</v>
      </c>
      <c r="B38">
        <f t="shared" si="50"/>
        <v>32</v>
      </c>
      <c r="C38" s="283">
        <f t="shared" si="51"/>
        <v>45730</v>
      </c>
      <c r="D38" s="283">
        <f t="shared" si="13"/>
        <v>45740</v>
      </c>
      <c r="E38" s="17">
        <f t="shared" si="26"/>
        <v>45740</v>
      </c>
      <c r="F38" s="15">
        <f t="shared" si="52"/>
        <v>3</v>
      </c>
      <c r="G38">
        <f t="shared" si="15"/>
        <v>12</v>
      </c>
      <c r="H38">
        <f t="shared" si="53"/>
        <v>16</v>
      </c>
      <c r="I38" s="15">
        <f t="shared" si="54"/>
        <v>2025</v>
      </c>
      <c r="J38" s="15">
        <f t="shared" si="55"/>
        <v>45908</v>
      </c>
      <c r="K38" s="15">
        <f t="shared" si="11"/>
        <v>45918</v>
      </c>
      <c r="L38" s="17">
        <f t="shared" si="28"/>
        <v>45918</v>
      </c>
      <c r="M38" s="15">
        <f t="shared" si="56"/>
        <v>9</v>
      </c>
      <c r="N38">
        <f t="shared" si="19"/>
        <v>6</v>
      </c>
      <c r="O38">
        <f t="shared" si="57"/>
        <v>17</v>
      </c>
      <c r="P38" s="15">
        <f t="shared" si="58"/>
        <v>2025</v>
      </c>
      <c r="R38" s="31" t="s">
        <v>105</v>
      </c>
      <c r="S38" s="31" t="s">
        <v>106</v>
      </c>
      <c r="T38" s="31"/>
      <c r="U38" s="31" t="s">
        <v>105</v>
      </c>
      <c r="V38" s="31" t="s">
        <v>106</v>
      </c>
      <c r="W38" s="31"/>
      <c r="X38" s="31" t="s">
        <v>105</v>
      </c>
      <c r="Y38" s="31" t="s">
        <v>106</v>
      </c>
      <c r="Z38" s="31"/>
      <c r="AA38" s="31" t="s">
        <v>105</v>
      </c>
      <c r="AB38" s="31" t="s">
        <v>106</v>
      </c>
      <c r="AC38" s="31"/>
      <c r="AD38" s="31" t="s">
        <v>105</v>
      </c>
      <c r="AE38" s="31" t="s">
        <v>106</v>
      </c>
      <c r="AF38" s="31"/>
      <c r="AG38" s="31" t="s">
        <v>105</v>
      </c>
      <c r="AH38" s="31" t="s">
        <v>106</v>
      </c>
      <c r="AI38" s="31"/>
      <c r="AJ38" s="31" t="s">
        <v>105</v>
      </c>
      <c r="AK38" s="31" t="s">
        <v>106</v>
      </c>
      <c r="AL38" s="31"/>
      <c r="AM38" s="31" t="s">
        <v>105</v>
      </c>
      <c r="AN38" s="31" t="s">
        <v>106</v>
      </c>
      <c r="AO38" s="31"/>
      <c r="AP38" s="31" t="s">
        <v>105</v>
      </c>
      <c r="AQ38" s="31" t="s">
        <v>106</v>
      </c>
      <c r="AR38" s="31"/>
      <c r="AS38" s="31" t="s">
        <v>105</v>
      </c>
      <c r="AT38" s="31" t="s">
        <v>106</v>
      </c>
      <c r="AU38" s="31"/>
      <c r="AW38" s="46">
        <f t="shared" si="59"/>
        <v>0</v>
      </c>
      <c r="AX38" s="5">
        <f t="shared" si="23"/>
        <v>0</v>
      </c>
    </row>
    <row r="39" spans="1:50" x14ac:dyDescent="0.2">
      <c r="A39" t="s">
        <v>108</v>
      </c>
      <c r="B39">
        <f t="shared" si="50"/>
        <v>33</v>
      </c>
      <c r="C39" s="283">
        <f t="shared" si="51"/>
        <v>45913</v>
      </c>
      <c r="D39" s="283">
        <f t="shared" si="13"/>
        <v>45923</v>
      </c>
      <c r="E39" s="17">
        <f t="shared" si="26"/>
        <v>45923</v>
      </c>
      <c r="F39" s="15">
        <f t="shared" si="52"/>
        <v>9</v>
      </c>
      <c r="G39">
        <f t="shared" si="15"/>
        <v>6</v>
      </c>
      <c r="H39">
        <f t="shared" si="53"/>
        <v>17</v>
      </c>
      <c r="I39" s="15">
        <f t="shared" si="54"/>
        <v>2025</v>
      </c>
      <c r="J39" s="15">
        <f t="shared" si="55"/>
        <v>46091</v>
      </c>
      <c r="K39" s="15">
        <f t="shared" si="11"/>
        <v>46101</v>
      </c>
      <c r="L39" s="17">
        <f t="shared" si="28"/>
        <v>46101</v>
      </c>
      <c r="M39" s="15">
        <f t="shared" si="56"/>
        <v>3</v>
      </c>
      <c r="N39">
        <f t="shared" si="19"/>
        <v>12</v>
      </c>
      <c r="O39">
        <f t="shared" si="57"/>
        <v>17</v>
      </c>
      <c r="P39" s="15">
        <f t="shared" si="58"/>
        <v>2026</v>
      </c>
      <c r="R39" s="31">
        <f>+R37+1</f>
        <v>4</v>
      </c>
      <c r="S39" s="31">
        <v>1</v>
      </c>
      <c r="T39" s="31">
        <f t="shared" si="40"/>
        <v>0</v>
      </c>
      <c r="U39" s="31">
        <f>+U37+1</f>
        <v>4</v>
      </c>
      <c r="V39" s="31">
        <v>2</v>
      </c>
      <c r="W39" s="31">
        <f t="shared" si="41"/>
        <v>0</v>
      </c>
      <c r="X39" s="31">
        <f>+X37+1</f>
        <v>4</v>
      </c>
      <c r="Y39" s="31">
        <v>3</v>
      </c>
      <c r="Z39" s="31">
        <f t="shared" si="42"/>
        <v>0</v>
      </c>
      <c r="AA39" s="31">
        <f>+AA37+1</f>
        <v>4</v>
      </c>
      <c r="AB39" s="31">
        <v>4</v>
      </c>
      <c r="AC39" s="31">
        <f t="shared" si="43"/>
        <v>0</v>
      </c>
      <c r="AD39" s="31">
        <f>+AD37+1</f>
        <v>4</v>
      </c>
      <c r="AE39" s="31">
        <v>5</v>
      </c>
      <c r="AF39" s="31">
        <f t="shared" si="44"/>
        <v>0</v>
      </c>
      <c r="AG39" s="31">
        <f>+AG37+1</f>
        <v>4</v>
      </c>
      <c r="AH39" s="31">
        <v>6</v>
      </c>
      <c r="AI39" s="31">
        <f t="shared" si="45"/>
        <v>0</v>
      </c>
      <c r="AJ39" s="31">
        <f>+AJ37+1</f>
        <v>4</v>
      </c>
      <c r="AK39" s="31">
        <v>7</v>
      </c>
      <c r="AL39" s="31">
        <f t="shared" si="46"/>
        <v>0</v>
      </c>
      <c r="AM39" s="31">
        <f>+AM37+1</f>
        <v>4</v>
      </c>
      <c r="AN39" s="31">
        <v>8</v>
      </c>
      <c r="AO39" s="31">
        <f t="shared" si="47"/>
        <v>0</v>
      </c>
      <c r="AP39" s="31">
        <f>+AP37+1</f>
        <v>4</v>
      </c>
      <c r="AQ39" s="31">
        <v>9</v>
      </c>
      <c r="AR39" s="31">
        <f t="shared" si="48"/>
        <v>0</v>
      </c>
      <c r="AS39" s="31">
        <f>+AS37+1</f>
        <v>4</v>
      </c>
      <c r="AT39" s="31">
        <v>10</v>
      </c>
      <c r="AU39" s="31">
        <f t="shared" si="49"/>
        <v>0</v>
      </c>
      <c r="AW39" s="46">
        <f t="shared" si="59"/>
        <v>0</v>
      </c>
      <c r="AX39" s="5">
        <f t="shared" si="23"/>
        <v>0</v>
      </c>
    </row>
    <row r="40" spans="1:50" x14ac:dyDescent="0.2">
      <c r="A40" t="s">
        <v>108</v>
      </c>
      <c r="B40">
        <f t="shared" si="50"/>
        <v>34</v>
      </c>
      <c r="C40" s="283">
        <f t="shared" si="51"/>
        <v>46096</v>
      </c>
      <c r="D40" s="283">
        <f t="shared" si="13"/>
        <v>46106</v>
      </c>
      <c r="E40" s="17">
        <f t="shared" si="26"/>
        <v>46106</v>
      </c>
      <c r="F40" s="15">
        <f t="shared" si="52"/>
        <v>3</v>
      </c>
      <c r="G40">
        <f t="shared" si="15"/>
        <v>12</v>
      </c>
      <c r="H40">
        <f t="shared" si="53"/>
        <v>17</v>
      </c>
      <c r="I40" s="15">
        <f t="shared" si="54"/>
        <v>2026</v>
      </c>
      <c r="J40" s="15">
        <f t="shared" si="55"/>
        <v>46274</v>
      </c>
      <c r="K40" s="15">
        <f t="shared" si="11"/>
        <v>46284</v>
      </c>
      <c r="L40" s="17">
        <f t="shared" si="28"/>
        <v>46284</v>
      </c>
      <c r="M40" s="15">
        <f t="shared" si="56"/>
        <v>9</v>
      </c>
      <c r="N40">
        <f t="shared" si="19"/>
        <v>6</v>
      </c>
      <c r="O40">
        <f t="shared" si="57"/>
        <v>18</v>
      </c>
      <c r="P40" s="15">
        <f t="shared" si="58"/>
        <v>2026</v>
      </c>
      <c r="R40" s="31" t="s">
        <v>105</v>
      </c>
      <c r="S40" s="31" t="s">
        <v>106</v>
      </c>
      <c r="T40" s="31"/>
      <c r="U40" s="31" t="s">
        <v>105</v>
      </c>
      <c r="V40" s="31" t="s">
        <v>106</v>
      </c>
      <c r="W40" s="31"/>
      <c r="X40" s="31" t="s">
        <v>105</v>
      </c>
      <c r="Y40" s="31" t="s">
        <v>106</v>
      </c>
      <c r="Z40" s="31"/>
      <c r="AA40" s="31" t="s">
        <v>105</v>
      </c>
      <c r="AB40" s="31" t="s">
        <v>106</v>
      </c>
      <c r="AC40" s="31"/>
      <c r="AD40" s="31" t="s">
        <v>105</v>
      </c>
      <c r="AE40" s="31" t="s">
        <v>106</v>
      </c>
      <c r="AF40" s="31"/>
      <c r="AG40" s="31" t="s">
        <v>105</v>
      </c>
      <c r="AH40" s="31" t="s">
        <v>106</v>
      </c>
      <c r="AI40" s="31"/>
      <c r="AJ40" s="31" t="s">
        <v>105</v>
      </c>
      <c r="AK40" s="31" t="s">
        <v>106</v>
      </c>
      <c r="AL40" s="31"/>
      <c r="AM40" s="31" t="s">
        <v>105</v>
      </c>
      <c r="AN40" s="31" t="s">
        <v>106</v>
      </c>
      <c r="AO40" s="31"/>
      <c r="AP40" s="31" t="s">
        <v>105</v>
      </c>
      <c r="AQ40" s="31" t="s">
        <v>106</v>
      </c>
      <c r="AR40" s="31"/>
      <c r="AS40" s="31" t="s">
        <v>105</v>
      </c>
      <c r="AT40" s="31" t="s">
        <v>106</v>
      </c>
      <c r="AU40" s="31"/>
      <c r="AW40" s="46">
        <f t="shared" si="59"/>
        <v>0</v>
      </c>
      <c r="AX40" s="5">
        <f t="shared" si="23"/>
        <v>0</v>
      </c>
    </row>
    <row r="41" spans="1:50" x14ac:dyDescent="0.2">
      <c r="A41" t="s">
        <v>108</v>
      </c>
      <c r="B41">
        <f t="shared" si="50"/>
        <v>35</v>
      </c>
      <c r="C41" s="283">
        <f t="shared" si="51"/>
        <v>46279</v>
      </c>
      <c r="D41" s="283">
        <f t="shared" si="13"/>
        <v>46289</v>
      </c>
      <c r="E41" s="17">
        <f t="shared" si="26"/>
        <v>46289</v>
      </c>
      <c r="F41" s="15">
        <f t="shared" si="52"/>
        <v>9</v>
      </c>
      <c r="G41">
        <f t="shared" si="15"/>
        <v>6</v>
      </c>
      <c r="H41">
        <f t="shared" si="53"/>
        <v>18</v>
      </c>
      <c r="I41" s="15">
        <f t="shared" si="54"/>
        <v>2026</v>
      </c>
      <c r="J41" s="15">
        <f t="shared" si="55"/>
        <v>46457</v>
      </c>
      <c r="K41" s="15">
        <f t="shared" si="11"/>
        <v>46467</v>
      </c>
      <c r="L41" s="17">
        <f t="shared" si="28"/>
        <v>46467</v>
      </c>
      <c r="M41" s="15">
        <f t="shared" si="56"/>
        <v>3</v>
      </c>
      <c r="N41">
        <f t="shared" si="19"/>
        <v>12</v>
      </c>
      <c r="O41">
        <f t="shared" si="57"/>
        <v>18</v>
      </c>
      <c r="P41" s="15">
        <f t="shared" si="58"/>
        <v>2027</v>
      </c>
      <c r="R41" s="31">
        <f>+R39+1</f>
        <v>5</v>
      </c>
      <c r="S41" s="31">
        <v>1</v>
      </c>
      <c r="T41" s="31">
        <f t="shared" si="40"/>
        <v>0</v>
      </c>
      <c r="U41" s="31">
        <f>+U39+1</f>
        <v>5</v>
      </c>
      <c r="V41" s="31">
        <v>2</v>
      </c>
      <c r="W41" s="31">
        <f t="shared" si="41"/>
        <v>0</v>
      </c>
      <c r="X41" s="31">
        <f>+X39+1</f>
        <v>5</v>
      </c>
      <c r="Y41" s="31">
        <v>3</v>
      </c>
      <c r="Z41" s="31">
        <f t="shared" si="42"/>
        <v>0</v>
      </c>
      <c r="AA41" s="31">
        <f>+AA39+1</f>
        <v>5</v>
      </c>
      <c r="AB41" s="31">
        <v>4</v>
      </c>
      <c r="AC41" s="31">
        <f t="shared" si="43"/>
        <v>0</v>
      </c>
      <c r="AD41" s="31">
        <f>+AD39+1</f>
        <v>5</v>
      </c>
      <c r="AE41" s="31">
        <v>5</v>
      </c>
      <c r="AF41" s="31">
        <f t="shared" si="44"/>
        <v>0</v>
      </c>
      <c r="AG41" s="31">
        <f>+AG39+1</f>
        <v>5</v>
      </c>
      <c r="AH41" s="31">
        <v>6</v>
      </c>
      <c r="AI41" s="31">
        <f t="shared" si="45"/>
        <v>0</v>
      </c>
      <c r="AJ41" s="31">
        <f>+AJ39+1</f>
        <v>5</v>
      </c>
      <c r="AK41" s="31">
        <v>7</v>
      </c>
      <c r="AL41" s="31">
        <f t="shared" si="46"/>
        <v>0</v>
      </c>
      <c r="AM41" s="31">
        <f>+AM39+1</f>
        <v>5</v>
      </c>
      <c r="AN41" s="31">
        <v>8</v>
      </c>
      <c r="AO41" s="31">
        <f t="shared" si="47"/>
        <v>0</v>
      </c>
      <c r="AP41" s="31">
        <f>+AP39+1</f>
        <v>5</v>
      </c>
      <c r="AQ41" s="31">
        <v>9</v>
      </c>
      <c r="AR41" s="31">
        <f t="shared" si="48"/>
        <v>0</v>
      </c>
      <c r="AS41" s="31">
        <f>+AS39+1</f>
        <v>5</v>
      </c>
      <c r="AT41" s="31">
        <v>10</v>
      </c>
      <c r="AU41" s="31">
        <f t="shared" si="49"/>
        <v>0</v>
      </c>
      <c r="AW41" s="46">
        <f t="shared" si="59"/>
        <v>0</v>
      </c>
      <c r="AX41" s="5">
        <f t="shared" si="23"/>
        <v>0</v>
      </c>
    </row>
    <row r="42" spans="1:50" x14ac:dyDescent="0.2">
      <c r="A42" t="s">
        <v>108</v>
      </c>
      <c r="B42">
        <f t="shared" si="50"/>
        <v>36</v>
      </c>
      <c r="C42" s="283">
        <f t="shared" si="51"/>
        <v>46462</v>
      </c>
      <c r="D42" s="283">
        <f t="shared" si="13"/>
        <v>46472</v>
      </c>
      <c r="E42" s="17">
        <f t="shared" si="26"/>
        <v>46472</v>
      </c>
      <c r="F42" s="15">
        <f t="shared" si="52"/>
        <v>3</v>
      </c>
      <c r="G42">
        <f t="shared" si="15"/>
        <v>12</v>
      </c>
      <c r="H42">
        <f t="shared" si="53"/>
        <v>18</v>
      </c>
      <c r="I42" s="15">
        <f t="shared" si="54"/>
        <v>2027</v>
      </c>
      <c r="J42" s="15">
        <f t="shared" si="55"/>
        <v>46640</v>
      </c>
      <c r="K42" s="15">
        <f t="shared" si="11"/>
        <v>46650</v>
      </c>
      <c r="L42" s="17">
        <f t="shared" si="28"/>
        <v>46650</v>
      </c>
      <c r="M42" s="15">
        <f t="shared" si="56"/>
        <v>9</v>
      </c>
      <c r="N42">
        <f t="shared" si="19"/>
        <v>6</v>
      </c>
      <c r="O42">
        <f t="shared" si="57"/>
        <v>19</v>
      </c>
      <c r="P42" s="15">
        <f t="shared" si="58"/>
        <v>2027</v>
      </c>
      <c r="R42" s="31" t="s">
        <v>105</v>
      </c>
      <c r="S42" s="31" t="s">
        <v>106</v>
      </c>
      <c r="T42" s="31"/>
      <c r="U42" s="31" t="s">
        <v>105</v>
      </c>
      <c r="V42" s="31" t="s">
        <v>106</v>
      </c>
      <c r="W42" s="31"/>
      <c r="X42" s="31" t="s">
        <v>105</v>
      </c>
      <c r="Y42" s="31" t="s">
        <v>106</v>
      </c>
      <c r="Z42" s="31"/>
      <c r="AA42" s="31" t="s">
        <v>105</v>
      </c>
      <c r="AB42" s="31" t="s">
        <v>106</v>
      </c>
      <c r="AC42" s="31"/>
      <c r="AD42" s="31" t="s">
        <v>105</v>
      </c>
      <c r="AE42" s="31" t="s">
        <v>106</v>
      </c>
      <c r="AF42" s="31"/>
      <c r="AG42" s="31" t="s">
        <v>105</v>
      </c>
      <c r="AH42" s="31" t="s">
        <v>106</v>
      </c>
      <c r="AI42" s="31"/>
      <c r="AJ42" s="31" t="s">
        <v>105</v>
      </c>
      <c r="AK42" s="31" t="s">
        <v>106</v>
      </c>
      <c r="AL42" s="31"/>
      <c r="AM42" s="31" t="s">
        <v>105</v>
      </c>
      <c r="AN42" s="31" t="s">
        <v>106</v>
      </c>
      <c r="AO42" s="31"/>
      <c r="AP42" s="31" t="s">
        <v>105</v>
      </c>
      <c r="AQ42" s="31" t="s">
        <v>106</v>
      </c>
      <c r="AR42" s="31"/>
      <c r="AS42" s="31" t="s">
        <v>105</v>
      </c>
      <c r="AT42" s="31" t="s">
        <v>106</v>
      </c>
      <c r="AU42" s="31"/>
      <c r="AW42" s="46">
        <f t="shared" si="59"/>
        <v>0</v>
      </c>
      <c r="AX42" s="5">
        <f t="shared" si="23"/>
        <v>0</v>
      </c>
    </row>
    <row r="43" spans="1:50" x14ac:dyDescent="0.2">
      <c r="A43" t="s">
        <v>108</v>
      </c>
      <c r="B43">
        <f t="shared" si="50"/>
        <v>37</v>
      </c>
      <c r="C43" s="283">
        <f t="shared" si="51"/>
        <v>46645</v>
      </c>
      <c r="D43" s="283">
        <f t="shared" si="13"/>
        <v>46655</v>
      </c>
      <c r="E43" s="17">
        <f t="shared" si="26"/>
        <v>46655</v>
      </c>
      <c r="F43" s="15">
        <f t="shared" si="52"/>
        <v>9</v>
      </c>
      <c r="G43">
        <f t="shared" si="15"/>
        <v>6</v>
      </c>
      <c r="H43">
        <f t="shared" si="53"/>
        <v>19</v>
      </c>
      <c r="I43" s="15">
        <f t="shared" si="54"/>
        <v>2027</v>
      </c>
      <c r="J43" s="15">
        <f t="shared" si="55"/>
        <v>46823</v>
      </c>
      <c r="K43" s="15">
        <f t="shared" si="11"/>
        <v>46833</v>
      </c>
      <c r="L43" s="17">
        <f t="shared" si="28"/>
        <v>46833</v>
      </c>
      <c r="M43" s="15">
        <f t="shared" si="56"/>
        <v>3</v>
      </c>
      <c r="N43">
        <f t="shared" si="19"/>
        <v>12</v>
      </c>
      <c r="O43">
        <f t="shared" si="57"/>
        <v>19</v>
      </c>
      <c r="P43" s="15">
        <f t="shared" si="58"/>
        <v>2028</v>
      </c>
      <c r="R43" s="31">
        <f>+R41+1</f>
        <v>6</v>
      </c>
      <c r="S43" s="31">
        <v>1</v>
      </c>
      <c r="T43" s="31">
        <f t="shared" si="40"/>
        <v>0</v>
      </c>
      <c r="U43" s="31">
        <f>+U41+1</f>
        <v>6</v>
      </c>
      <c r="V43" s="31">
        <v>2</v>
      </c>
      <c r="W43" s="31">
        <f t="shared" si="41"/>
        <v>1</v>
      </c>
      <c r="X43" s="31">
        <f>+X41+1</f>
        <v>6</v>
      </c>
      <c r="Y43" s="31">
        <v>3</v>
      </c>
      <c r="Z43" s="31">
        <f t="shared" si="42"/>
        <v>1</v>
      </c>
      <c r="AA43" s="31">
        <f>+AA41+1</f>
        <v>6</v>
      </c>
      <c r="AB43" s="31">
        <v>4</v>
      </c>
      <c r="AC43" s="31">
        <f t="shared" si="43"/>
        <v>1</v>
      </c>
      <c r="AD43" s="31">
        <f>+AD41+1</f>
        <v>6</v>
      </c>
      <c r="AE43" s="31">
        <v>5</v>
      </c>
      <c r="AF43" s="31">
        <f t="shared" si="44"/>
        <v>1</v>
      </c>
      <c r="AG43" s="31">
        <f>+AG41+1</f>
        <v>6</v>
      </c>
      <c r="AH43" s="31">
        <v>6</v>
      </c>
      <c r="AI43" s="31">
        <f t="shared" si="45"/>
        <v>1</v>
      </c>
      <c r="AJ43" s="31">
        <f>+AJ41+1</f>
        <v>6</v>
      </c>
      <c r="AK43" s="31">
        <v>7</v>
      </c>
      <c r="AL43" s="31">
        <f t="shared" si="46"/>
        <v>1</v>
      </c>
      <c r="AM43" s="31">
        <f>+AM41+1</f>
        <v>6</v>
      </c>
      <c r="AN43" s="31">
        <v>8</v>
      </c>
      <c r="AO43" s="31">
        <f t="shared" si="47"/>
        <v>1</v>
      </c>
      <c r="AP43" s="31">
        <f>+AP41+1</f>
        <v>6</v>
      </c>
      <c r="AQ43" s="31">
        <v>9</v>
      </c>
      <c r="AR43" s="31">
        <f t="shared" si="48"/>
        <v>1</v>
      </c>
      <c r="AS43" s="31">
        <f>+AS41+1</f>
        <v>6</v>
      </c>
      <c r="AT43" s="31">
        <v>10</v>
      </c>
      <c r="AU43" s="31">
        <f t="shared" si="49"/>
        <v>1</v>
      </c>
      <c r="AW43" s="46">
        <f t="shared" si="59"/>
        <v>0</v>
      </c>
      <c r="AX43" s="5">
        <f t="shared" si="23"/>
        <v>0</v>
      </c>
    </row>
    <row r="44" spans="1:50" x14ac:dyDescent="0.2">
      <c r="A44" t="s">
        <v>108</v>
      </c>
      <c r="B44">
        <f t="shared" si="50"/>
        <v>38</v>
      </c>
      <c r="C44" s="283">
        <f t="shared" si="51"/>
        <v>46828</v>
      </c>
      <c r="D44" s="283">
        <f t="shared" si="13"/>
        <v>46838</v>
      </c>
      <c r="E44" s="17">
        <f t="shared" si="26"/>
        <v>46838</v>
      </c>
      <c r="F44" s="15">
        <f t="shared" si="52"/>
        <v>3</v>
      </c>
      <c r="G44">
        <f t="shared" si="15"/>
        <v>12</v>
      </c>
      <c r="H44">
        <f t="shared" si="53"/>
        <v>19</v>
      </c>
      <c r="I44" s="15">
        <f t="shared" si="54"/>
        <v>2028</v>
      </c>
      <c r="J44" s="15">
        <f t="shared" si="55"/>
        <v>47006</v>
      </c>
      <c r="K44" s="15">
        <f t="shared" si="11"/>
        <v>47016</v>
      </c>
      <c r="L44" s="17">
        <f t="shared" si="28"/>
        <v>47016</v>
      </c>
      <c r="M44" s="15">
        <f t="shared" si="56"/>
        <v>9</v>
      </c>
      <c r="N44">
        <f t="shared" si="19"/>
        <v>6</v>
      </c>
      <c r="O44">
        <f t="shared" si="57"/>
        <v>20</v>
      </c>
      <c r="P44" s="15">
        <f t="shared" si="58"/>
        <v>2028</v>
      </c>
      <c r="R44" s="31" t="s">
        <v>105</v>
      </c>
      <c r="S44" s="31" t="s">
        <v>106</v>
      </c>
      <c r="T44" s="31"/>
      <c r="U44" s="31" t="s">
        <v>105</v>
      </c>
      <c r="V44" s="31" t="s">
        <v>106</v>
      </c>
      <c r="W44" s="31"/>
      <c r="X44" s="31" t="s">
        <v>105</v>
      </c>
      <c r="Y44" s="31" t="s">
        <v>106</v>
      </c>
      <c r="Z44" s="31"/>
      <c r="AA44" s="31" t="s">
        <v>105</v>
      </c>
      <c r="AB44" s="31" t="s">
        <v>106</v>
      </c>
      <c r="AC44" s="31"/>
      <c r="AD44" s="31" t="s">
        <v>105</v>
      </c>
      <c r="AE44" s="31" t="s">
        <v>106</v>
      </c>
      <c r="AF44" s="31"/>
      <c r="AG44" s="31" t="s">
        <v>105</v>
      </c>
      <c r="AH44" s="31" t="s">
        <v>106</v>
      </c>
      <c r="AI44" s="31"/>
      <c r="AJ44" s="31" t="s">
        <v>105</v>
      </c>
      <c r="AK44" s="31" t="s">
        <v>106</v>
      </c>
      <c r="AL44" s="31"/>
      <c r="AM44" s="31" t="s">
        <v>105</v>
      </c>
      <c r="AN44" s="31" t="s">
        <v>106</v>
      </c>
      <c r="AO44" s="31"/>
      <c r="AP44" s="31" t="s">
        <v>105</v>
      </c>
      <c r="AQ44" s="31" t="s">
        <v>106</v>
      </c>
      <c r="AR44" s="31"/>
      <c r="AS44" s="31" t="s">
        <v>105</v>
      </c>
      <c r="AT44" s="31" t="s">
        <v>106</v>
      </c>
      <c r="AU44" s="31"/>
      <c r="AW44" s="46">
        <f t="shared" si="59"/>
        <v>0</v>
      </c>
      <c r="AX44" s="5">
        <f t="shared" si="23"/>
        <v>0</v>
      </c>
    </row>
    <row r="45" spans="1:50" x14ac:dyDescent="0.2">
      <c r="A45" t="s">
        <v>108</v>
      </c>
      <c r="B45">
        <f t="shared" si="50"/>
        <v>39</v>
      </c>
      <c r="C45" s="283">
        <f t="shared" si="51"/>
        <v>47011</v>
      </c>
      <c r="D45" s="283">
        <f t="shared" si="13"/>
        <v>47021</v>
      </c>
      <c r="E45" s="17">
        <f t="shared" si="26"/>
        <v>47021</v>
      </c>
      <c r="F45" s="15">
        <f t="shared" si="52"/>
        <v>9</v>
      </c>
      <c r="G45">
        <f t="shared" si="15"/>
        <v>6</v>
      </c>
      <c r="H45">
        <f t="shared" si="53"/>
        <v>20</v>
      </c>
      <c r="I45" s="15">
        <f t="shared" si="54"/>
        <v>2028</v>
      </c>
      <c r="J45" s="15">
        <f t="shared" si="55"/>
        <v>47189</v>
      </c>
      <c r="K45" s="15">
        <f t="shared" si="11"/>
        <v>47199</v>
      </c>
      <c r="L45" s="17">
        <f t="shared" si="28"/>
        <v>47199</v>
      </c>
      <c r="M45" s="15">
        <f t="shared" si="56"/>
        <v>3</v>
      </c>
      <c r="N45">
        <f t="shared" si="19"/>
        <v>12</v>
      </c>
      <c r="O45">
        <f t="shared" si="57"/>
        <v>20</v>
      </c>
      <c r="P45" s="15">
        <f t="shared" si="58"/>
        <v>2029</v>
      </c>
      <c r="R45" s="31">
        <f>+R43+1</f>
        <v>7</v>
      </c>
      <c r="S45" s="31">
        <v>1</v>
      </c>
      <c r="T45" s="31">
        <f t="shared" si="40"/>
        <v>0</v>
      </c>
      <c r="U45" s="31">
        <f>+U43+1</f>
        <v>7</v>
      </c>
      <c r="V45" s="31">
        <v>2</v>
      </c>
      <c r="W45" s="31">
        <f t="shared" si="41"/>
        <v>0</v>
      </c>
      <c r="X45" s="31">
        <f>+X43+1</f>
        <v>7</v>
      </c>
      <c r="Y45" s="31">
        <v>3</v>
      </c>
      <c r="Z45" s="31">
        <f t="shared" si="42"/>
        <v>0</v>
      </c>
      <c r="AA45" s="31">
        <f>+AA43+1</f>
        <v>7</v>
      </c>
      <c r="AB45" s="31">
        <v>4</v>
      </c>
      <c r="AC45" s="31">
        <f t="shared" si="43"/>
        <v>0</v>
      </c>
      <c r="AD45" s="31">
        <f>+AD43+1</f>
        <v>7</v>
      </c>
      <c r="AE45" s="31">
        <v>5</v>
      </c>
      <c r="AF45" s="31">
        <f t="shared" si="44"/>
        <v>0</v>
      </c>
      <c r="AG45" s="31">
        <f>+AG43+1</f>
        <v>7</v>
      </c>
      <c r="AH45" s="31">
        <v>6</v>
      </c>
      <c r="AI45" s="31">
        <f t="shared" si="45"/>
        <v>0</v>
      </c>
      <c r="AJ45" s="31">
        <f>+AJ43+1</f>
        <v>7</v>
      </c>
      <c r="AK45" s="31">
        <v>7</v>
      </c>
      <c r="AL45" s="31">
        <f t="shared" si="46"/>
        <v>0</v>
      </c>
      <c r="AM45" s="31">
        <f>+AM43+1</f>
        <v>7</v>
      </c>
      <c r="AN45" s="31">
        <v>8</v>
      </c>
      <c r="AO45" s="31">
        <f t="shared" si="47"/>
        <v>0</v>
      </c>
      <c r="AP45" s="31">
        <f>+AP43+1</f>
        <v>7</v>
      </c>
      <c r="AQ45" s="31">
        <v>9</v>
      </c>
      <c r="AR45" s="31">
        <f t="shared" si="48"/>
        <v>0</v>
      </c>
      <c r="AS45" s="31">
        <f>+AS43+1</f>
        <v>7</v>
      </c>
      <c r="AT45" s="31">
        <v>10</v>
      </c>
      <c r="AU45" s="31">
        <f t="shared" si="49"/>
        <v>0</v>
      </c>
      <c r="AW45" s="46">
        <f t="shared" si="59"/>
        <v>0</v>
      </c>
      <c r="AX45" s="5">
        <f t="shared" si="23"/>
        <v>0</v>
      </c>
    </row>
    <row r="46" spans="1:50" x14ac:dyDescent="0.2">
      <c r="A46" t="s">
        <v>108</v>
      </c>
      <c r="B46">
        <f t="shared" si="50"/>
        <v>40</v>
      </c>
      <c r="C46" s="283">
        <f t="shared" si="51"/>
        <v>47194</v>
      </c>
      <c r="D46" s="283">
        <f t="shared" si="13"/>
        <v>47204</v>
      </c>
      <c r="E46" s="17">
        <f t="shared" si="26"/>
        <v>47204</v>
      </c>
      <c r="F46" s="15">
        <f t="shared" si="52"/>
        <v>3</v>
      </c>
      <c r="G46">
        <f t="shared" si="15"/>
        <v>12</v>
      </c>
      <c r="H46">
        <f t="shared" si="53"/>
        <v>20</v>
      </c>
      <c r="I46" s="15">
        <f t="shared" si="54"/>
        <v>2029</v>
      </c>
      <c r="J46" s="15">
        <f t="shared" si="55"/>
        <v>47372</v>
      </c>
      <c r="K46" s="15">
        <f t="shared" si="11"/>
        <v>47382</v>
      </c>
      <c r="L46" s="17">
        <f t="shared" si="28"/>
        <v>47382</v>
      </c>
      <c r="M46" s="15">
        <f t="shared" si="56"/>
        <v>9</v>
      </c>
      <c r="N46">
        <f t="shared" si="19"/>
        <v>6</v>
      </c>
      <c r="O46">
        <f t="shared" si="57"/>
        <v>21</v>
      </c>
      <c r="P46" s="15">
        <f t="shared" si="58"/>
        <v>2029</v>
      </c>
      <c r="R46" s="31" t="s">
        <v>105</v>
      </c>
      <c r="S46" s="31" t="s">
        <v>106</v>
      </c>
      <c r="T46" s="31"/>
      <c r="U46" s="31" t="s">
        <v>105</v>
      </c>
      <c r="V46" s="31" t="s">
        <v>106</v>
      </c>
      <c r="W46" s="31"/>
      <c r="X46" s="31" t="s">
        <v>105</v>
      </c>
      <c r="Y46" s="31" t="s">
        <v>106</v>
      </c>
      <c r="Z46" s="31"/>
      <c r="AA46" s="31" t="s">
        <v>105</v>
      </c>
      <c r="AB46" s="31" t="s">
        <v>106</v>
      </c>
      <c r="AC46" s="31"/>
      <c r="AD46" s="31" t="s">
        <v>105</v>
      </c>
      <c r="AE46" s="31" t="s">
        <v>106</v>
      </c>
      <c r="AF46" s="31"/>
      <c r="AG46" s="31" t="s">
        <v>105</v>
      </c>
      <c r="AH46" s="31" t="s">
        <v>106</v>
      </c>
      <c r="AI46" s="31"/>
      <c r="AJ46" s="31" t="s">
        <v>105</v>
      </c>
      <c r="AK46" s="31" t="s">
        <v>106</v>
      </c>
      <c r="AL46" s="31"/>
      <c r="AM46" s="31" t="s">
        <v>105</v>
      </c>
      <c r="AN46" s="31" t="s">
        <v>106</v>
      </c>
      <c r="AO46" s="31"/>
      <c r="AP46" s="31" t="s">
        <v>105</v>
      </c>
      <c r="AQ46" s="31" t="s">
        <v>106</v>
      </c>
      <c r="AR46" s="31"/>
      <c r="AS46" s="31" t="s">
        <v>105</v>
      </c>
      <c r="AT46" s="31" t="s">
        <v>106</v>
      </c>
      <c r="AU46" s="31"/>
      <c r="AW46" s="46">
        <f t="shared" si="59"/>
        <v>0</v>
      </c>
      <c r="AX46" s="5">
        <f t="shared" si="23"/>
        <v>0</v>
      </c>
    </row>
    <row r="47" spans="1:50" x14ac:dyDescent="0.2">
      <c r="A47" t="s">
        <v>108</v>
      </c>
      <c r="B47">
        <f t="shared" si="50"/>
        <v>41</v>
      </c>
      <c r="C47" s="283">
        <f t="shared" si="51"/>
        <v>47377</v>
      </c>
      <c r="D47" s="283">
        <f t="shared" si="13"/>
        <v>47387</v>
      </c>
      <c r="E47" s="17">
        <f t="shared" si="26"/>
        <v>47387</v>
      </c>
      <c r="F47" s="15">
        <f t="shared" si="52"/>
        <v>9</v>
      </c>
      <c r="G47">
        <f t="shared" si="15"/>
        <v>6</v>
      </c>
      <c r="H47">
        <f t="shared" si="53"/>
        <v>21</v>
      </c>
      <c r="I47" s="15">
        <f t="shared" si="54"/>
        <v>2029</v>
      </c>
      <c r="J47" s="15">
        <f t="shared" si="55"/>
        <v>47555</v>
      </c>
      <c r="K47" s="15">
        <f t="shared" si="11"/>
        <v>47565</v>
      </c>
      <c r="L47" s="17">
        <f t="shared" si="28"/>
        <v>47565</v>
      </c>
      <c r="M47" s="15">
        <f t="shared" si="56"/>
        <v>3</v>
      </c>
      <c r="N47">
        <f t="shared" si="19"/>
        <v>12</v>
      </c>
      <c r="O47">
        <f t="shared" si="57"/>
        <v>21</v>
      </c>
      <c r="P47" s="15">
        <f t="shared" si="58"/>
        <v>2030</v>
      </c>
      <c r="R47" s="31">
        <f>+R45+1</f>
        <v>8</v>
      </c>
      <c r="S47" s="31">
        <v>1</v>
      </c>
      <c r="T47" s="31">
        <f t="shared" si="40"/>
        <v>0</v>
      </c>
      <c r="U47" s="31">
        <f>+U45+1</f>
        <v>8</v>
      </c>
      <c r="V47" s="31">
        <v>2</v>
      </c>
      <c r="W47" s="31">
        <f t="shared" si="41"/>
        <v>0</v>
      </c>
      <c r="X47" s="31">
        <f>+X45+1</f>
        <v>8</v>
      </c>
      <c r="Y47" s="31">
        <v>3</v>
      </c>
      <c r="Z47" s="31">
        <f t="shared" si="42"/>
        <v>0</v>
      </c>
      <c r="AA47" s="31">
        <f>+AA45+1</f>
        <v>8</v>
      </c>
      <c r="AB47" s="31">
        <v>4</v>
      </c>
      <c r="AC47" s="31">
        <f t="shared" si="43"/>
        <v>0</v>
      </c>
      <c r="AD47" s="31">
        <f>+AD45+1</f>
        <v>8</v>
      </c>
      <c r="AE47" s="31">
        <v>5</v>
      </c>
      <c r="AF47" s="31">
        <f t="shared" si="44"/>
        <v>0</v>
      </c>
      <c r="AG47" s="31">
        <f>+AG45+1</f>
        <v>8</v>
      </c>
      <c r="AH47" s="31">
        <v>6</v>
      </c>
      <c r="AI47" s="31">
        <f t="shared" si="45"/>
        <v>0</v>
      </c>
      <c r="AJ47" s="31">
        <f>+AJ45+1</f>
        <v>8</v>
      </c>
      <c r="AK47" s="31">
        <v>7</v>
      </c>
      <c r="AL47" s="31">
        <f t="shared" si="46"/>
        <v>0</v>
      </c>
      <c r="AM47" s="31">
        <f>+AM45+1</f>
        <v>8</v>
      </c>
      <c r="AN47" s="31">
        <v>8</v>
      </c>
      <c r="AO47" s="31">
        <f t="shared" si="47"/>
        <v>0</v>
      </c>
      <c r="AP47" s="31">
        <f>+AP45+1</f>
        <v>8</v>
      </c>
      <c r="AQ47" s="31">
        <v>9</v>
      </c>
      <c r="AR47" s="31">
        <f t="shared" si="48"/>
        <v>0</v>
      </c>
      <c r="AS47" s="31">
        <f>+AS45+1</f>
        <v>8</v>
      </c>
      <c r="AT47" s="31">
        <v>10</v>
      </c>
      <c r="AU47" s="31">
        <f t="shared" si="49"/>
        <v>0</v>
      </c>
      <c r="AW47" s="46">
        <f t="shared" si="59"/>
        <v>0</v>
      </c>
      <c r="AX47" s="5">
        <f t="shared" si="23"/>
        <v>0</v>
      </c>
    </row>
    <row r="48" spans="1:50" x14ac:dyDescent="0.2">
      <c r="A48" t="s">
        <v>108</v>
      </c>
      <c r="B48">
        <f t="shared" si="50"/>
        <v>42</v>
      </c>
      <c r="C48" s="283">
        <f t="shared" si="51"/>
        <v>47560</v>
      </c>
      <c r="D48" s="283">
        <f t="shared" si="13"/>
        <v>47570</v>
      </c>
      <c r="E48" s="17">
        <f t="shared" si="26"/>
        <v>47570</v>
      </c>
      <c r="F48" s="15">
        <f t="shared" si="52"/>
        <v>3</v>
      </c>
      <c r="G48">
        <f t="shared" si="15"/>
        <v>12</v>
      </c>
      <c r="H48">
        <f t="shared" si="53"/>
        <v>21</v>
      </c>
      <c r="I48" s="15">
        <f t="shared" si="54"/>
        <v>2030</v>
      </c>
      <c r="J48" s="15">
        <f t="shared" si="55"/>
        <v>47738</v>
      </c>
      <c r="K48" s="15">
        <f t="shared" si="11"/>
        <v>47748</v>
      </c>
      <c r="L48" s="17">
        <f t="shared" si="28"/>
        <v>47748</v>
      </c>
      <c r="M48" s="15">
        <f t="shared" si="56"/>
        <v>9</v>
      </c>
      <c r="N48">
        <f t="shared" si="19"/>
        <v>6</v>
      </c>
      <c r="O48">
        <f t="shared" si="57"/>
        <v>22</v>
      </c>
      <c r="P48" s="15">
        <f t="shared" si="58"/>
        <v>2030</v>
      </c>
      <c r="R48" s="31" t="s">
        <v>105</v>
      </c>
      <c r="S48" s="31" t="s">
        <v>106</v>
      </c>
      <c r="T48" s="31"/>
      <c r="U48" s="31" t="s">
        <v>105</v>
      </c>
      <c r="V48" s="31" t="s">
        <v>106</v>
      </c>
      <c r="W48" s="31"/>
      <c r="X48" s="31" t="s">
        <v>105</v>
      </c>
      <c r="Y48" s="31" t="s">
        <v>106</v>
      </c>
      <c r="Z48" s="31"/>
      <c r="AA48" s="31" t="s">
        <v>105</v>
      </c>
      <c r="AB48" s="31" t="s">
        <v>106</v>
      </c>
      <c r="AC48" s="31"/>
      <c r="AD48" s="31" t="s">
        <v>105</v>
      </c>
      <c r="AE48" s="31" t="s">
        <v>106</v>
      </c>
      <c r="AF48" s="31"/>
      <c r="AG48" s="31" t="s">
        <v>105</v>
      </c>
      <c r="AH48" s="31" t="s">
        <v>106</v>
      </c>
      <c r="AI48" s="31"/>
      <c r="AJ48" s="31" t="s">
        <v>105</v>
      </c>
      <c r="AK48" s="31" t="s">
        <v>106</v>
      </c>
      <c r="AL48" s="31"/>
      <c r="AM48" s="31" t="s">
        <v>105</v>
      </c>
      <c r="AN48" s="31" t="s">
        <v>106</v>
      </c>
      <c r="AO48" s="31"/>
      <c r="AP48" s="31" t="s">
        <v>105</v>
      </c>
      <c r="AQ48" s="31" t="s">
        <v>106</v>
      </c>
      <c r="AR48" s="31"/>
      <c r="AS48" s="31" t="s">
        <v>105</v>
      </c>
      <c r="AT48" s="31" t="s">
        <v>106</v>
      </c>
      <c r="AU48" s="31"/>
      <c r="AW48" s="46">
        <f t="shared" si="59"/>
        <v>0</v>
      </c>
      <c r="AX48" s="5">
        <f t="shared" si="23"/>
        <v>0</v>
      </c>
    </row>
    <row r="49" spans="1:50" x14ac:dyDescent="0.2">
      <c r="A49" t="s">
        <v>108</v>
      </c>
      <c r="B49">
        <f t="shared" si="50"/>
        <v>43</v>
      </c>
      <c r="C49" s="283">
        <f t="shared" si="51"/>
        <v>47743</v>
      </c>
      <c r="D49" s="283">
        <f t="shared" si="13"/>
        <v>47753</v>
      </c>
      <c r="E49" s="17">
        <f t="shared" si="26"/>
        <v>47753</v>
      </c>
      <c r="F49" s="15">
        <f t="shared" si="52"/>
        <v>9</v>
      </c>
      <c r="G49">
        <f t="shared" si="15"/>
        <v>6</v>
      </c>
      <c r="H49">
        <f t="shared" si="53"/>
        <v>22</v>
      </c>
      <c r="I49" s="15">
        <f t="shared" si="54"/>
        <v>2030</v>
      </c>
      <c r="J49" s="15">
        <f t="shared" si="55"/>
        <v>47921</v>
      </c>
      <c r="K49" s="15">
        <f t="shared" si="11"/>
        <v>47931</v>
      </c>
      <c r="L49" s="17">
        <f t="shared" si="28"/>
        <v>47931</v>
      </c>
      <c r="M49" s="15">
        <f t="shared" si="56"/>
        <v>3</v>
      </c>
      <c r="N49">
        <f t="shared" si="19"/>
        <v>12</v>
      </c>
      <c r="O49">
        <f t="shared" si="57"/>
        <v>22</v>
      </c>
      <c r="P49" s="15">
        <f t="shared" si="58"/>
        <v>2031</v>
      </c>
      <c r="R49" s="31">
        <f>+R47+1</f>
        <v>9</v>
      </c>
      <c r="S49" s="31">
        <v>1</v>
      </c>
      <c r="T49" s="31">
        <f t="shared" si="40"/>
        <v>0</v>
      </c>
      <c r="U49" s="31">
        <f>+U47+1</f>
        <v>9</v>
      </c>
      <c r="V49" s="31">
        <v>2</v>
      </c>
      <c r="W49" s="31">
        <f t="shared" si="41"/>
        <v>0</v>
      </c>
      <c r="X49" s="31">
        <f>+X47+1</f>
        <v>9</v>
      </c>
      <c r="Y49" s="31">
        <v>3</v>
      </c>
      <c r="Z49" s="31">
        <f t="shared" si="42"/>
        <v>0</v>
      </c>
      <c r="AA49" s="31">
        <f>+AA47+1</f>
        <v>9</v>
      </c>
      <c r="AB49" s="31">
        <v>4</v>
      </c>
      <c r="AC49" s="31">
        <f t="shared" si="43"/>
        <v>0</v>
      </c>
      <c r="AD49" s="31">
        <f>+AD47+1</f>
        <v>9</v>
      </c>
      <c r="AE49" s="31">
        <v>5</v>
      </c>
      <c r="AF49" s="31">
        <f t="shared" si="44"/>
        <v>0</v>
      </c>
      <c r="AG49" s="31">
        <f>+AG47+1</f>
        <v>9</v>
      </c>
      <c r="AH49" s="31">
        <v>6</v>
      </c>
      <c r="AI49" s="31">
        <f t="shared" si="45"/>
        <v>0</v>
      </c>
      <c r="AJ49" s="31">
        <f>+AJ47+1</f>
        <v>9</v>
      </c>
      <c r="AK49" s="31">
        <v>7</v>
      </c>
      <c r="AL49" s="31">
        <f t="shared" si="46"/>
        <v>0</v>
      </c>
      <c r="AM49" s="31">
        <f>+AM47+1</f>
        <v>9</v>
      </c>
      <c r="AN49" s="31">
        <v>8</v>
      </c>
      <c r="AO49" s="31">
        <f t="shared" si="47"/>
        <v>0</v>
      </c>
      <c r="AP49" s="31">
        <f>+AP47+1</f>
        <v>9</v>
      </c>
      <c r="AQ49" s="31">
        <v>9</v>
      </c>
      <c r="AR49" s="31">
        <f t="shared" si="48"/>
        <v>0</v>
      </c>
      <c r="AS49" s="31">
        <f>+AS47+1</f>
        <v>9</v>
      </c>
      <c r="AT49" s="31">
        <v>10</v>
      </c>
      <c r="AU49" s="31">
        <f t="shared" si="49"/>
        <v>0</v>
      </c>
      <c r="AW49" s="46">
        <f t="shared" si="59"/>
        <v>0</v>
      </c>
      <c r="AX49" s="5">
        <f t="shared" si="23"/>
        <v>0</v>
      </c>
    </row>
    <row r="50" spans="1:50" x14ac:dyDescent="0.2">
      <c r="A50" t="s">
        <v>108</v>
      </c>
      <c r="B50">
        <f t="shared" si="50"/>
        <v>44</v>
      </c>
      <c r="C50" s="283">
        <f t="shared" si="51"/>
        <v>47926</v>
      </c>
      <c r="D50" s="283">
        <f t="shared" si="13"/>
        <v>47936</v>
      </c>
      <c r="E50" s="17">
        <f t="shared" si="26"/>
        <v>47936</v>
      </c>
      <c r="F50" s="15">
        <f t="shared" si="52"/>
        <v>3</v>
      </c>
      <c r="G50">
        <f t="shared" si="15"/>
        <v>12</v>
      </c>
      <c r="H50">
        <f t="shared" si="53"/>
        <v>22</v>
      </c>
      <c r="I50" s="15">
        <f t="shared" si="54"/>
        <v>2031</v>
      </c>
      <c r="J50" s="15">
        <f t="shared" si="55"/>
        <v>48104</v>
      </c>
      <c r="K50" s="15">
        <f t="shared" si="11"/>
        <v>48114</v>
      </c>
      <c r="L50" s="17">
        <f t="shared" si="28"/>
        <v>48114</v>
      </c>
      <c r="M50" s="15">
        <f t="shared" si="56"/>
        <v>9</v>
      </c>
      <c r="N50">
        <f t="shared" si="19"/>
        <v>6</v>
      </c>
      <c r="O50">
        <f t="shared" si="57"/>
        <v>23</v>
      </c>
      <c r="P50" s="15">
        <f t="shared" si="58"/>
        <v>2031</v>
      </c>
      <c r="R50" s="31" t="s">
        <v>105</v>
      </c>
      <c r="S50" s="31" t="s">
        <v>106</v>
      </c>
      <c r="T50" s="31"/>
      <c r="U50" s="31" t="s">
        <v>105</v>
      </c>
      <c r="V50" s="31" t="s">
        <v>106</v>
      </c>
      <c r="W50" s="31"/>
      <c r="X50" s="31" t="s">
        <v>105</v>
      </c>
      <c r="Y50" s="31" t="s">
        <v>106</v>
      </c>
      <c r="Z50" s="31"/>
      <c r="AA50" s="31" t="s">
        <v>105</v>
      </c>
      <c r="AB50" s="31" t="s">
        <v>106</v>
      </c>
      <c r="AC50" s="31"/>
      <c r="AD50" s="31" t="s">
        <v>105</v>
      </c>
      <c r="AE50" s="31" t="s">
        <v>106</v>
      </c>
      <c r="AF50" s="31"/>
      <c r="AG50" s="31" t="s">
        <v>105</v>
      </c>
      <c r="AH50" s="31" t="s">
        <v>106</v>
      </c>
      <c r="AI50" s="31"/>
      <c r="AJ50" s="31" t="s">
        <v>105</v>
      </c>
      <c r="AK50" s="31" t="s">
        <v>106</v>
      </c>
      <c r="AL50" s="31"/>
      <c r="AM50" s="31" t="s">
        <v>105</v>
      </c>
      <c r="AN50" s="31" t="s">
        <v>106</v>
      </c>
      <c r="AO50" s="31"/>
      <c r="AP50" s="31" t="s">
        <v>105</v>
      </c>
      <c r="AQ50" s="31" t="s">
        <v>106</v>
      </c>
      <c r="AR50" s="31"/>
      <c r="AS50" s="31" t="s">
        <v>105</v>
      </c>
      <c r="AT50" s="31" t="s">
        <v>106</v>
      </c>
      <c r="AU50" s="31"/>
      <c r="AW50" s="46">
        <f t="shared" si="59"/>
        <v>0</v>
      </c>
      <c r="AX50" s="5">
        <f t="shared" si="23"/>
        <v>0</v>
      </c>
    </row>
    <row r="51" spans="1:50" x14ac:dyDescent="0.2">
      <c r="A51" t="s">
        <v>108</v>
      </c>
      <c r="B51">
        <f t="shared" si="50"/>
        <v>45</v>
      </c>
      <c r="C51" s="283">
        <f t="shared" si="51"/>
        <v>48109</v>
      </c>
      <c r="D51" s="283">
        <f t="shared" si="13"/>
        <v>48119</v>
      </c>
      <c r="E51" s="17">
        <f t="shared" si="26"/>
        <v>48119</v>
      </c>
      <c r="F51" s="15">
        <f t="shared" si="52"/>
        <v>9</v>
      </c>
      <c r="G51">
        <f t="shared" si="15"/>
        <v>6</v>
      </c>
      <c r="H51">
        <f t="shared" si="53"/>
        <v>23</v>
      </c>
      <c r="I51" s="15">
        <f t="shared" si="54"/>
        <v>2031</v>
      </c>
      <c r="J51" s="15">
        <f t="shared" si="55"/>
        <v>48287</v>
      </c>
      <c r="K51" s="15">
        <f t="shared" si="11"/>
        <v>48297</v>
      </c>
      <c r="L51" s="17">
        <f t="shared" si="28"/>
        <v>48297</v>
      </c>
      <c r="M51" s="15">
        <f t="shared" si="56"/>
        <v>3</v>
      </c>
      <c r="N51">
        <f t="shared" si="19"/>
        <v>12</v>
      </c>
      <c r="O51">
        <f t="shared" si="57"/>
        <v>23</v>
      </c>
      <c r="P51" s="15">
        <f t="shared" si="58"/>
        <v>2032</v>
      </c>
      <c r="R51" s="31">
        <f>+R49+1</f>
        <v>10</v>
      </c>
      <c r="S51" s="31">
        <v>1</v>
      </c>
      <c r="T51" s="31">
        <f t="shared" si="40"/>
        <v>0</v>
      </c>
      <c r="U51" s="31">
        <f>+U49+1</f>
        <v>10</v>
      </c>
      <c r="V51" s="31">
        <v>2</v>
      </c>
      <c r="W51" s="31">
        <f t="shared" si="41"/>
        <v>0</v>
      </c>
      <c r="X51" s="31">
        <f>+X49+1</f>
        <v>10</v>
      </c>
      <c r="Y51" s="31">
        <v>3</v>
      </c>
      <c r="Z51" s="31">
        <f t="shared" si="42"/>
        <v>0</v>
      </c>
      <c r="AA51" s="31">
        <f>+AA49+1</f>
        <v>10</v>
      </c>
      <c r="AB51" s="31">
        <v>4</v>
      </c>
      <c r="AC51" s="31">
        <f t="shared" si="43"/>
        <v>0</v>
      </c>
      <c r="AD51" s="31">
        <f>+AD49+1</f>
        <v>10</v>
      </c>
      <c r="AE51" s="31">
        <v>5</v>
      </c>
      <c r="AF51" s="31">
        <f t="shared" si="44"/>
        <v>0</v>
      </c>
      <c r="AG51" s="31">
        <f>+AG49+1</f>
        <v>10</v>
      </c>
      <c r="AH51" s="31">
        <v>6</v>
      </c>
      <c r="AI51" s="31">
        <f t="shared" si="45"/>
        <v>0</v>
      </c>
      <c r="AJ51" s="31">
        <f>+AJ49+1</f>
        <v>10</v>
      </c>
      <c r="AK51" s="31">
        <v>7</v>
      </c>
      <c r="AL51" s="31">
        <f t="shared" si="46"/>
        <v>0</v>
      </c>
      <c r="AM51" s="31">
        <f>+AM49+1</f>
        <v>10</v>
      </c>
      <c r="AN51" s="31">
        <v>8</v>
      </c>
      <c r="AO51" s="31">
        <f t="shared" si="47"/>
        <v>0</v>
      </c>
      <c r="AP51" s="31">
        <f>+AP49+1</f>
        <v>10</v>
      </c>
      <c r="AQ51" s="31">
        <v>9</v>
      </c>
      <c r="AR51" s="31">
        <f t="shared" si="48"/>
        <v>0</v>
      </c>
      <c r="AS51" s="31">
        <f>+AS49+1</f>
        <v>10</v>
      </c>
      <c r="AT51" s="31">
        <v>10</v>
      </c>
      <c r="AU51" s="31">
        <f t="shared" si="49"/>
        <v>0</v>
      </c>
      <c r="AW51" s="46">
        <f t="shared" si="59"/>
        <v>0</v>
      </c>
      <c r="AX51" s="5">
        <f t="shared" si="23"/>
        <v>0</v>
      </c>
    </row>
    <row r="52" spans="1:50" x14ac:dyDescent="0.2">
      <c r="A52" t="s">
        <v>108</v>
      </c>
      <c r="B52">
        <f t="shared" si="50"/>
        <v>46</v>
      </c>
      <c r="C52" s="283">
        <f t="shared" si="51"/>
        <v>48292</v>
      </c>
      <c r="D52" s="283">
        <f t="shared" si="13"/>
        <v>48302</v>
      </c>
      <c r="E52" s="17">
        <f t="shared" si="26"/>
        <v>48302</v>
      </c>
      <c r="F52" s="15">
        <f t="shared" si="52"/>
        <v>3</v>
      </c>
      <c r="G52">
        <f t="shared" si="15"/>
        <v>12</v>
      </c>
      <c r="H52">
        <f t="shared" si="53"/>
        <v>23</v>
      </c>
      <c r="I52" s="15">
        <f t="shared" si="54"/>
        <v>2032</v>
      </c>
      <c r="J52" s="15">
        <f t="shared" si="55"/>
        <v>48470</v>
      </c>
      <c r="K52" s="15">
        <f t="shared" si="11"/>
        <v>48480</v>
      </c>
      <c r="L52" s="17">
        <f t="shared" si="28"/>
        <v>48480</v>
      </c>
      <c r="M52" s="15">
        <f t="shared" si="56"/>
        <v>9</v>
      </c>
      <c r="N52">
        <f t="shared" si="19"/>
        <v>6</v>
      </c>
      <c r="O52">
        <f t="shared" si="57"/>
        <v>24</v>
      </c>
      <c r="P52" s="15">
        <f t="shared" si="58"/>
        <v>2032</v>
      </c>
      <c r="R52" s="31" t="s">
        <v>105</v>
      </c>
      <c r="S52" s="31" t="s">
        <v>106</v>
      </c>
      <c r="T52" s="31"/>
      <c r="U52" s="31" t="s">
        <v>105</v>
      </c>
      <c r="V52" s="31" t="s">
        <v>106</v>
      </c>
      <c r="W52" s="31"/>
      <c r="X52" s="31" t="s">
        <v>105</v>
      </c>
      <c r="Y52" s="31" t="s">
        <v>106</v>
      </c>
      <c r="Z52" s="31"/>
      <c r="AA52" s="31" t="s">
        <v>105</v>
      </c>
      <c r="AB52" s="31" t="s">
        <v>106</v>
      </c>
      <c r="AC52" s="31"/>
      <c r="AD52" s="31" t="s">
        <v>105</v>
      </c>
      <c r="AE52" s="31" t="s">
        <v>106</v>
      </c>
      <c r="AF52" s="31"/>
      <c r="AG52" s="31" t="s">
        <v>105</v>
      </c>
      <c r="AH52" s="31" t="s">
        <v>106</v>
      </c>
      <c r="AI52" s="31"/>
      <c r="AJ52" s="31" t="s">
        <v>105</v>
      </c>
      <c r="AK52" s="31" t="s">
        <v>106</v>
      </c>
      <c r="AL52" s="31"/>
      <c r="AM52" s="31" t="s">
        <v>105</v>
      </c>
      <c r="AN52" s="31" t="s">
        <v>106</v>
      </c>
      <c r="AO52" s="31"/>
      <c r="AP52" s="31" t="s">
        <v>105</v>
      </c>
      <c r="AQ52" s="31" t="s">
        <v>106</v>
      </c>
      <c r="AR52" s="31"/>
      <c r="AS52" s="31" t="s">
        <v>105</v>
      </c>
      <c r="AT52" s="31" t="s">
        <v>106</v>
      </c>
      <c r="AU52" s="31"/>
      <c r="AW52" s="46">
        <f t="shared" si="59"/>
        <v>0</v>
      </c>
      <c r="AX52" s="5">
        <f t="shared" si="23"/>
        <v>0</v>
      </c>
    </row>
    <row r="53" spans="1:50" x14ac:dyDescent="0.2">
      <c r="A53" t="s">
        <v>108</v>
      </c>
      <c r="B53">
        <f t="shared" si="50"/>
        <v>47</v>
      </c>
      <c r="C53" s="283">
        <f t="shared" si="51"/>
        <v>48475</v>
      </c>
      <c r="D53" s="283">
        <f t="shared" si="13"/>
        <v>48485</v>
      </c>
      <c r="E53" s="17">
        <f t="shared" si="26"/>
        <v>48485</v>
      </c>
      <c r="F53" s="15">
        <f t="shared" si="52"/>
        <v>9</v>
      </c>
      <c r="G53">
        <f t="shared" si="15"/>
        <v>6</v>
      </c>
      <c r="H53">
        <f t="shared" si="53"/>
        <v>24</v>
      </c>
      <c r="I53" s="15">
        <f t="shared" si="54"/>
        <v>2032</v>
      </c>
      <c r="J53" s="15">
        <f t="shared" si="55"/>
        <v>48653</v>
      </c>
      <c r="K53" s="15">
        <f t="shared" si="11"/>
        <v>48663</v>
      </c>
      <c r="L53" s="17">
        <f t="shared" si="28"/>
        <v>48663</v>
      </c>
      <c r="M53" s="15">
        <f t="shared" si="56"/>
        <v>3</v>
      </c>
      <c r="N53">
        <f t="shared" si="19"/>
        <v>12</v>
      </c>
      <c r="O53">
        <f t="shared" si="57"/>
        <v>24</v>
      </c>
      <c r="P53" s="15">
        <f t="shared" si="58"/>
        <v>2033</v>
      </c>
      <c r="R53" s="31">
        <f>+R51+1</f>
        <v>11</v>
      </c>
      <c r="S53" s="31">
        <v>1</v>
      </c>
      <c r="T53" s="31">
        <f t="shared" si="40"/>
        <v>0</v>
      </c>
      <c r="U53" s="31">
        <f>+U51+1</f>
        <v>11</v>
      </c>
      <c r="V53" s="31">
        <v>2</v>
      </c>
      <c r="W53" s="31">
        <f t="shared" si="41"/>
        <v>0</v>
      </c>
      <c r="X53" s="31">
        <f>+X51+1</f>
        <v>11</v>
      </c>
      <c r="Y53" s="31">
        <v>3</v>
      </c>
      <c r="Z53" s="31">
        <f t="shared" si="42"/>
        <v>0</v>
      </c>
      <c r="AA53" s="31">
        <f>+AA51+1</f>
        <v>11</v>
      </c>
      <c r="AB53" s="31">
        <v>4</v>
      </c>
      <c r="AC53" s="31">
        <f t="shared" si="43"/>
        <v>0</v>
      </c>
      <c r="AD53" s="31">
        <f>+AD51+1</f>
        <v>11</v>
      </c>
      <c r="AE53" s="31">
        <v>5</v>
      </c>
      <c r="AF53" s="31">
        <f t="shared" si="44"/>
        <v>0</v>
      </c>
      <c r="AG53" s="31">
        <f>+AG51+1</f>
        <v>11</v>
      </c>
      <c r="AH53" s="31">
        <v>6</v>
      </c>
      <c r="AI53" s="31">
        <f t="shared" si="45"/>
        <v>0</v>
      </c>
      <c r="AJ53" s="31">
        <f>+AJ51+1</f>
        <v>11</v>
      </c>
      <c r="AK53" s="31">
        <v>7</v>
      </c>
      <c r="AL53" s="31">
        <f t="shared" si="46"/>
        <v>0</v>
      </c>
      <c r="AM53" s="31">
        <f>+AM51+1</f>
        <v>11</v>
      </c>
      <c r="AN53" s="31">
        <v>8</v>
      </c>
      <c r="AO53" s="31">
        <f t="shared" si="47"/>
        <v>0</v>
      </c>
      <c r="AP53" s="31">
        <f>+AP51+1</f>
        <v>11</v>
      </c>
      <c r="AQ53" s="31">
        <v>9</v>
      </c>
      <c r="AR53" s="31">
        <f t="shared" si="48"/>
        <v>0</v>
      </c>
      <c r="AS53" s="31">
        <f>+AS51+1</f>
        <v>11</v>
      </c>
      <c r="AT53" s="31">
        <v>10</v>
      </c>
      <c r="AU53" s="31">
        <f t="shared" si="49"/>
        <v>0</v>
      </c>
      <c r="AW53" s="46">
        <f t="shared" si="59"/>
        <v>0</v>
      </c>
      <c r="AX53" s="5">
        <f t="shared" si="23"/>
        <v>0</v>
      </c>
    </row>
    <row r="54" spans="1:50" x14ac:dyDescent="0.2">
      <c r="A54" t="s">
        <v>108</v>
      </c>
      <c r="B54">
        <f t="shared" si="50"/>
        <v>48</v>
      </c>
      <c r="C54" s="283">
        <f t="shared" si="51"/>
        <v>48658</v>
      </c>
      <c r="D54" s="283">
        <f t="shared" si="13"/>
        <v>48668</v>
      </c>
      <c r="E54" s="17">
        <f t="shared" si="26"/>
        <v>48668</v>
      </c>
      <c r="F54" s="15">
        <f t="shared" si="52"/>
        <v>3</v>
      </c>
      <c r="G54">
        <f t="shared" si="15"/>
        <v>12</v>
      </c>
      <c r="H54">
        <f t="shared" si="53"/>
        <v>24</v>
      </c>
      <c r="I54" s="15">
        <f t="shared" si="54"/>
        <v>2033</v>
      </c>
      <c r="J54" s="15">
        <f t="shared" si="55"/>
        <v>48836</v>
      </c>
      <c r="K54" s="15">
        <f t="shared" si="11"/>
        <v>48846</v>
      </c>
      <c r="L54" s="17">
        <f t="shared" si="28"/>
        <v>48846</v>
      </c>
      <c r="M54" s="15">
        <f t="shared" si="56"/>
        <v>9</v>
      </c>
      <c r="N54">
        <f t="shared" si="19"/>
        <v>6</v>
      </c>
      <c r="O54">
        <f t="shared" si="57"/>
        <v>25</v>
      </c>
      <c r="P54" s="15">
        <f t="shared" si="58"/>
        <v>2033</v>
      </c>
      <c r="R54" s="31" t="s">
        <v>105</v>
      </c>
      <c r="S54" s="31" t="s">
        <v>106</v>
      </c>
      <c r="T54" s="31"/>
      <c r="U54" s="31" t="s">
        <v>105</v>
      </c>
      <c r="V54" s="31" t="s">
        <v>106</v>
      </c>
      <c r="W54" s="31"/>
      <c r="X54" s="31" t="s">
        <v>105</v>
      </c>
      <c r="Y54" s="31" t="s">
        <v>106</v>
      </c>
      <c r="Z54" s="31"/>
      <c r="AA54" s="31" t="s">
        <v>105</v>
      </c>
      <c r="AB54" s="31" t="s">
        <v>106</v>
      </c>
      <c r="AC54" s="31"/>
      <c r="AD54" s="31" t="s">
        <v>105</v>
      </c>
      <c r="AE54" s="31" t="s">
        <v>106</v>
      </c>
      <c r="AF54" s="31"/>
      <c r="AG54" s="31" t="s">
        <v>105</v>
      </c>
      <c r="AH54" s="31" t="s">
        <v>106</v>
      </c>
      <c r="AI54" s="31"/>
      <c r="AJ54" s="31" t="s">
        <v>105</v>
      </c>
      <c r="AK54" s="31" t="s">
        <v>106</v>
      </c>
      <c r="AL54" s="31"/>
      <c r="AM54" s="31" t="s">
        <v>105</v>
      </c>
      <c r="AN54" s="31" t="s">
        <v>106</v>
      </c>
      <c r="AO54" s="31"/>
      <c r="AP54" s="31" t="s">
        <v>105</v>
      </c>
      <c r="AQ54" s="31" t="s">
        <v>106</v>
      </c>
      <c r="AR54" s="31"/>
      <c r="AS54" s="31" t="s">
        <v>105</v>
      </c>
      <c r="AT54" s="31" t="s">
        <v>106</v>
      </c>
      <c r="AU54" s="31"/>
      <c r="AW54" s="46">
        <f t="shared" si="59"/>
        <v>0</v>
      </c>
      <c r="AX54" s="5">
        <f t="shared" si="23"/>
        <v>0</v>
      </c>
    </row>
    <row r="55" spans="1:50" x14ac:dyDescent="0.2">
      <c r="A55" t="s">
        <v>108</v>
      </c>
      <c r="B55">
        <f t="shared" si="50"/>
        <v>49</v>
      </c>
      <c r="C55" s="283">
        <f t="shared" si="51"/>
        <v>48841</v>
      </c>
      <c r="D55" s="283">
        <f t="shared" si="13"/>
        <v>48851</v>
      </c>
      <c r="E55" s="17">
        <f t="shared" si="26"/>
        <v>48851</v>
      </c>
      <c r="F55" s="15">
        <f t="shared" si="52"/>
        <v>9</v>
      </c>
      <c r="G55">
        <f t="shared" si="15"/>
        <v>6</v>
      </c>
      <c r="H55">
        <f t="shared" si="53"/>
        <v>25</v>
      </c>
      <c r="I55" s="15">
        <f t="shared" si="54"/>
        <v>2033</v>
      </c>
      <c r="J55" s="15">
        <f t="shared" si="55"/>
        <v>49019</v>
      </c>
      <c r="K55" s="15">
        <f t="shared" si="11"/>
        <v>49029</v>
      </c>
      <c r="L55" s="17">
        <f t="shared" si="28"/>
        <v>49029</v>
      </c>
      <c r="M55" s="15">
        <f t="shared" si="56"/>
        <v>3</v>
      </c>
      <c r="N55">
        <f t="shared" si="19"/>
        <v>12</v>
      </c>
      <c r="O55">
        <f t="shared" si="57"/>
        <v>25</v>
      </c>
      <c r="P55" s="15">
        <f t="shared" si="58"/>
        <v>2034</v>
      </c>
      <c r="R55" s="31">
        <f>+R53+1</f>
        <v>12</v>
      </c>
      <c r="S55" s="31">
        <v>1</v>
      </c>
      <c r="T55" s="31">
        <f t="shared" si="40"/>
        <v>1</v>
      </c>
      <c r="U55" s="31">
        <f>+U53+1</f>
        <v>12</v>
      </c>
      <c r="V55" s="31">
        <v>2</v>
      </c>
      <c r="W55" s="31">
        <f t="shared" si="41"/>
        <v>1</v>
      </c>
      <c r="X55" s="31">
        <f>+X53+1</f>
        <v>12</v>
      </c>
      <c r="Y55" s="31">
        <v>3</v>
      </c>
      <c r="Z55" s="31">
        <f t="shared" si="42"/>
        <v>1</v>
      </c>
      <c r="AA55" s="31">
        <f>+AA53+1</f>
        <v>12</v>
      </c>
      <c r="AB55" s="31">
        <v>4</v>
      </c>
      <c r="AC55" s="31">
        <f t="shared" si="43"/>
        <v>1</v>
      </c>
      <c r="AD55" s="31">
        <f>+AD53+1</f>
        <v>12</v>
      </c>
      <c r="AE55" s="31">
        <v>5</v>
      </c>
      <c r="AF55" s="31">
        <f t="shared" si="44"/>
        <v>1</v>
      </c>
      <c r="AG55" s="31">
        <f>+AG53+1</f>
        <v>12</v>
      </c>
      <c r="AH55" s="31">
        <v>6</v>
      </c>
      <c r="AI55" s="31">
        <f t="shared" si="45"/>
        <v>1</v>
      </c>
      <c r="AJ55" s="31">
        <f>+AJ53+1</f>
        <v>12</v>
      </c>
      <c r="AK55" s="31">
        <v>7</v>
      </c>
      <c r="AL55" s="31">
        <f t="shared" si="46"/>
        <v>1</v>
      </c>
      <c r="AM55" s="31">
        <f>+AM53+1</f>
        <v>12</v>
      </c>
      <c r="AN55" s="31">
        <v>8</v>
      </c>
      <c r="AO55" s="31">
        <f t="shared" si="47"/>
        <v>1</v>
      </c>
      <c r="AP55" s="31">
        <f>+AP53+1</f>
        <v>12</v>
      </c>
      <c r="AQ55" s="31">
        <v>9</v>
      </c>
      <c r="AR55" s="31">
        <f t="shared" si="48"/>
        <v>1</v>
      </c>
      <c r="AS55" s="31">
        <f>+AS53+1</f>
        <v>12</v>
      </c>
      <c r="AT55" s="31">
        <v>10</v>
      </c>
      <c r="AU55" s="31">
        <f t="shared" si="49"/>
        <v>1</v>
      </c>
      <c r="AW55" s="46">
        <f t="shared" si="59"/>
        <v>0</v>
      </c>
      <c r="AX55" s="5">
        <f t="shared" si="23"/>
        <v>0</v>
      </c>
    </row>
    <row r="56" spans="1:50" x14ac:dyDescent="0.2">
      <c r="A56" t="s">
        <v>108</v>
      </c>
      <c r="B56">
        <f t="shared" si="50"/>
        <v>50</v>
      </c>
      <c r="C56" s="283">
        <f t="shared" si="51"/>
        <v>49024</v>
      </c>
      <c r="D56" s="283">
        <f t="shared" si="13"/>
        <v>49034</v>
      </c>
      <c r="E56" s="17">
        <f t="shared" si="26"/>
        <v>49034</v>
      </c>
      <c r="F56" s="15">
        <f t="shared" si="52"/>
        <v>3</v>
      </c>
      <c r="G56">
        <f t="shared" si="15"/>
        <v>12</v>
      </c>
      <c r="H56">
        <f t="shared" si="53"/>
        <v>25</v>
      </c>
      <c r="I56" s="15">
        <f t="shared" si="54"/>
        <v>2034</v>
      </c>
      <c r="J56" s="15">
        <f t="shared" si="55"/>
        <v>49202</v>
      </c>
      <c r="K56" s="15">
        <f t="shared" si="11"/>
        <v>49212</v>
      </c>
      <c r="L56" s="17">
        <f t="shared" si="28"/>
        <v>49212</v>
      </c>
      <c r="M56" s="15">
        <f t="shared" si="56"/>
        <v>9</v>
      </c>
      <c r="N56">
        <f t="shared" si="19"/>
        <v>6</v>
      </c>
      <c r="O56">
        <f t="shared" si="57"/>
        <v>26</v>
      </c>
      <c r="P56" s="15">
        <f t="shared" si="58"/>
        <v>2034</v>
      </c>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W56" s="46">
        <f t="shared" si="59"/>
        <v>0</v>
      </c>
      <c r="AX56" s="5">
        <f t="shared" si="23"/>
        <v>0</v>
      </c>
    </row>
    <row r="57" spans="1:50" x14ac:dyDescent="0.2">
      <c r="A57" t="s">
        <v>108</v>
      </c>
      <c r="B57">
        <f t="shared" si="50"/>
        <v>51</v>
      </c>
      <c r="C57" s="283">
        <f t="shared" si="51"/>
        <v>49207</v>
      </c>
      <c r="D57" s="283">
        <f t="shared" si="13"/>
        <v>49217</v>
      </c>
      <c r="E57" s="17">
        <f t="shared" si="26"/>
        <v>49217</v>
      </c>
      <c r="F57" s="15">
        <f t="shared" si="52"/>
        <v>9</v>
      </c>
      <c r="G57">
        <f t="shared" si="15"/>
        <v>6</v>
      </c>
      <c r="H57">
        <f t="shared" si="53"/>
        <v>26</v>
      </c>
      <c r="I57" s="15">
        <f t="shared" si="54"/>
        <v>2034</v>
      </c>
      <c r="J57" s="15">
        <f t="shared" si="55"/>
        <v>49385</v>
      </c>
      <c r="K57" s="15">
        <f t="shared" si="11"/>
        <v>49395</v>
      </c>
      <c r="L57" s="17">
        <f t="shared" si="28"/>
        <v>49395</v>
      </c>
      <c r="M57" s="15">
        <f t="shared" si="56"/>
        <v>3</v>
      </c>
      <c r="N57">
        <f t="shared" si="19"/>
        <v>12</v>
      </c>
      <c r="O57">
        <f t="shared" si="57"/>
        <v>26</v>
      </c>
      <c r="P57" s="15">
        <f t="shared" si="58"/>
        <v>2035</v>
      </c>
      <c r="R57" s="31"/>
      <c r="S57" s="31"/>
      <c r="T57" s="31">
        <f>SUM(T33:T55)</f>
        <v>1</v>
      </c>
      <c r="U57" s="31"/>
      <c r="V57" s="31"/>
      <c r="W57" s="31">
        <f>SUM(W33:W55)</f>
        <v>2</v>
      </c>
      <c r="X57" s="31"/>
      <c r="Y57" s="31"/>
      <c r="Z57" s="31">
        <f>SUM(Z33:Z55)</f>
        <v>2</v>
      </c>
      <c r="AA57" s="31"/>
      <c r="AB57" s="31"/>
      <c r="AC57" s="31">
        <f>SUM(AC33:AC55)</f>
        <v>2</v>
      </c>
      <c r="AD57" s="31"/>
      <c r="AE57" s="31"/>
      <c r="AF57" s="31">
        <f>SUM(AF33:AF55)</f>
        <v>2</v>
      </c>
      <c r="AG57" s="31"/>
      <c r="AH57" s="31"/>
      <c r="AI57" s="31">
        <f>SUM(AI33:AI55)</f>
        <v>2</v>
      </c>
      <c r="AJ57" s="31"/>
      <c r="AK57" s="31"/>
      <c r="AL57" s="31">
        <f>SUM(AL33:AL55)</f>
        <v>2</v>
      </c>
      <c r="AM57" s="31"/>
      <c r="AN57" s="31"/>
      <c r="AO57" s="31">
        <f>SUM(AO33:AO55)</f>
        <v>2</v>
      </c>
      <c r="AP57" s="31"/>
      <c r="AQ57" s="31"/>
      <c r="AR57" s="31">
        <f>SUM(AR33:AR55)</f>
        <v>2</v>
      </c>
      <c r="AS57" s="31"/>
      <c r="AT57" s="31"/>
      <c r="AU57" s="31">
        <f>SUM(AU33:AU55)</f>
        <v>2</v>
      </c>
      <c r="AW57" s="46">
        <f t="shared" si="59"/>
        <v>0</v>
      </c>
      <c r="AX57" s="5">
        <f t="shared" si="23"/>
        <v>0</v>
      </c>
    </row>
    <row r="58" spans="1:50" x14ac:dyDescent="0.2">
      <c r="A58" t="s">
        <v>108</v>
      </c>
      <c r="B58">
        <f t="shared" si="50"/>
        <v>52</v>
      </c>
      <c r="C58" s="283">
        <f t="shared" si="51"/>
        <v>49390</v>
      </c>
      <c r="D58" s="283">
        <f t="shared" si="13"/>
        <v>49400</v>
      </c>
      <c r="E58" s="17">
        <f t="shared" si="26"/>
        <v>49400</v>
      </c>
      <c r="F58" s="15">
        <f t="shared" si="52"/>
        <v>4</v>
      </c>
      <c r="G58">
        <f t="shared" si="15"/>
        <v>1</v>
      </c>
      <c r="H58">
        <f t="shared" si="53"/>
        <v>27</v>
      </c>
      <c r="I58" s="15">
        <f t="shared" si="54"/>
        <v>2035</v>
      </c>
      <c r="J58" s="15">
        <f t="shared" si="55"/>
        <v>49568</v>
      </c>
      <c r="K58" s="15">
        <f t="shared" si="11"/>
        <v>49578</v>
      </c>
      <c r="L58" s="17">
        <f t="shared" si="28"/>
        <v>49578</v>
      </c>
      <c r="M58" s="15">
        <f t="shared" si="56"/>
        <v>9</v>
      </c>
      <c r="N58">
        <f t="shared" si="19"/>
        <v>6</v>
      </c>
      <c r="O58">
        <f t="shared" si="57"/>
        <v>27</v>
      </c>
      <c r="P58" s="15">
        <f t="shared" si="58"/>
        <v>2035</v>
      </c>
      <c r="AW58" s="46">
        <f t="shared" si="59"/>
        <v>0</v>
      </c>
      <c r="AX58" s="5">
        <f t="shared" si="23"/>
        <v>0</v>
      </c>
    </row>
    <row r="59" spans="1:50" x14ac:dyDescent="0.2">
      <c r="A59" t="s">
        <v>108</v>
      </c>
      <c r="B59">
        <f t="shared" si="50"/>
        <v>53</v>
      </c>
      <c r="C59" s="283">
        <f t="shared" si="51"/>
        <v>49573</v>
      </c>
      <c r="D59" s="283">
        <f t="shared" si="13"/>
        <v>49583</v>
      </c>
      <c r="E59" s="17">
        <f t="shared" si="26"/>
        <v>49583</v>
      </c>
      <c r="F59" s="15">
        <f t="shared" si="52"/>
        <v>10</v>
      </c>
      <c r="G59">
        <f t="shared" si="15"/>
        <v>7</v>
      </c>
      <c r="H59">
        <f t="shared" si="53"/>
        <v>27</v>
      </c>
      <c r="I59" s="15">
        <f t="shared" si="54"/>
        <v>2035</v>
      </c>
      <c r="J59" s="15">
        <f t="shared" si="55"/>
        <v>49751</v>
      </c>
      <c r="K59" s="15">
        <f t="shared" si="11"/>
        <v>49761</v>
      </c>
      <c r="L59" s="17">
        <f t="shared" si="28"/>
        <v>49761</v>
      </c>
      <c r="M59" s="15">
        <f t="shared" si="56"/>
        <v>3</v>
      </c>
      <c r="N59">
        <f t="shared" si="19"/>
        <v>12</v>
      </c>
      <c r="O59">
        <f t="shared" si="57"/>
        <v>27</v>
      </c>
      <c r="P59" s="15">
        <f t="shared" si="58"/>
        <v>2036</v>
      </c>
      <c r="AW59" s="46">
        <f t="shared" si="59"/>
        <v>0</v>
      </c>
      <c r="AX59" s="5">
        <f t="shared" si="23"/>
        <v>0</v>
      </c>
    </row>
    <row r="60" spans="1:50" x14ac:dyDescent="0.2">
      <c r="A60" t="s">
        <v>108</v>
      </c>
      <c r="B60">
        <f t="shared" si="50"/>
        <v>54</v>
      </c>
      <c r="C60" s="283">
        <f t="shared" si="51"/>
        <v>49756</v>
      </c>
      <c r="D60" s="283">
        <f t="shared" si="13"/>
        <v>49766</v>
      </c>
      <c r="E60" s="17">
        <f t="shared" si="26"/>
        <v>49766</v>
      </c>
      <c r="F60" s="15">
        <f t="shared" si="52"/>
        <v>4</v>
      </c>
      <c r="G60">
        <f t="shared" si="15"/>
        <v>1</v>
      </c>
      <c r="H60">
        <f t="shared" si="53"/>
        <v>28</v>
      </c>
      <c r="I60" s="15">
        <f t="shared" si="54"/>
        <v>2036</v>
      </c>
      <c r="J60" s="15">
        <f t="shared" si="55"/>
        <v>49934</v>
      </c>
      <c r="K60" s="15">
        <f t="shared" si="11"/>
        <v>49944</v>
      </c>
      <c r="L60" s="17">
        <f t="shared" si="28"/>
        <v>49944</v>
      </c>
      <c r="M60" s="15">
        <f t="shared" si="56"/>
        <v>9</v>
      </c>
      <c r="N60">
        <f t="shared" si="19"/>
        <v>6</v>
      </c>
      <c r="O60">
        <f t="shared" si="57"/>
        <v>28</v>
      </c>
      <c r="P60" s="15">
        <f t="shared" si="58"/>
        <v>2036</v>
      </c>
      <c r="AW60" s="46">
        <f t="shared" si="59"/>
        <v>0</v>
      </c>
      <c r="AX60" s="5">
        <f t="shared" si="23"/>
        <v>0</v>
      </c>
    </row>
    <row r="61" spans="1:50" x14ac:dyDescent="0.2">
      <c r="A61" t="s">
        <v>108</v>
      </c>
      <c r="B61">
        <f t="shared" si="50"/>
        <v>55</v>
      </c>
      <c r="C61" s="283">
        <f t="shared" si="51"/>
        <v>49939</v>
      </c>
      <c r="D61" s="283">
        <f t="shared" si="13"/>
        <v>49949</v>
      </c>
      <c r="E61" s="17">
        <f t="shared" si="26"/>
        <v>49949</v>
      </c>
      <c r="F61" s="15">
        <f t="shared" si="52"/>
        <v>10</v>
      </c>
      <c r="G61">
        <f t="shared" si="15"/>
        <v>7</v>
      </c>
      <c r="H61">
        <f t="shared" si="53"/>
        <v>28</v>
      </c>
      <c r="I61" s="15">
        <f t="shared" si="54"/>
        <v>2036</v>
      </c>
      <c r="J61" s="15">
        <f t="shared" si="55"/>
        <v>50117</v>
      </c>
      <c r="K61" s="15">
        <f t="shared" si="11"/>
        <v>50127</v>
      </c>
      <c r="L61" s="17">
        <f t="shared" si="28"/>
        <v>50127</v>
      </c>
      <c r="M61" s="15">
        <f t="shared" si="56"/>
        <v>3</v>
      </c>
      <c r="N61">
        <f t="shared" si="19"/>
        <v>12</v>
      </c>
      <c r="O61">
        <f t="shared" si="57"/>
        <v>28</v>
      </c>
      <c r="P61" s="15">
        <f t="shared" si="58"/>
        <v>2037</v>
      </c>
      <c r="AW61" s="46">
        <f t="shared" si="59"/>
        <v>0</v>
      </c>
      <c r="AX61" s="5">
        <f t="shared" si="23"/>
        <v>0</v>
      </c>
    </row>
    <row r="62" spans="1:50" x14ac:dyDescent="0.2">
      <c r="A62" t="s">
        <v>108</v>
      </c>
      <c r="B62">
        <f t="shared" si="50"/>
        <v>56</v>
      </c>
      <c r="C62" s="283">
        <f t="shared" si="51"/>
        <v>50122</v>
      </c>
      <c r="D62" s="283">
        <f t="shared" si="13"/>
        <v>50132</v>
      </c>
      <c r="E62" s="17">
        <f t="shared" si="26"/>
        <v>50132</v>
      </c>
      <c r="F62" s="15">
        <f t="shared" si="52"/>
        <v>4</v>
      </c>
      <c r="G62">
        <f t="shared" si="15"/>
        <v>1</v>
      </c>
      <c r="H62">
        <f t="shared" si="53"/>
        <v>29</v>
      </c>
      <c r="I62" s="15">
        <f t="shared" si="54"/>
        <v>2037</v>
      </c>
      <c r="J62" s="15">
        <f t="shared" si="55"/>
        <v>50300</v>
      </c>
      <c r="K62" s="15">
        <f t="shared" si="11"/>
        <v>50310</v>
      </c>
      <c r="L62" s="17">
        <f t="shared" si="28"/>
        <v>50310</v>
      </c>
      <c r="M62" s="15">
        <f t="shared" si="56"/>
        <v>9</v>
      </c>
      <c r="N62">
        <f t="shared" si="19"/>
        <v>6</v>
      </c>
      <c r="O62">
        <f t="shared" si="57"/>
        <v>29</v>
      </c>
      <c r="P62" s="15">
        <f t="shared" si="58"/>
        <v>2037</v>
      </c>
      <c r="AW62" s="46">
        <f t="shared" si="59"/>
        <v>0</v>
      </c>
      <c r="AX62" s="5">
        <f t="shared" si="23"/>
        <v>0</v>
      </c>
    </row>
    <row r="63" spans="1:50" x14ac:dyDescent="0.2">
      <c r="A63" t="s">
        <v>108</v>
      </c>
      <c r="B63">
        <f t="shared" si="50"/>
        <v>57</v>
      </c>
      <c r="C63" s="283">
        <f t="shared" si="51"/>
        <v>50305</v>
      </c>
      <c r="D63" s="283">
        <f t="shared" si="13"/>
        <v>50315</v>
      </c>
      <c r="E63" s="17">
        <f t="shared" si="26"/>
        <v>50315</v>
      </c>
      <c r="F63" s="15">
        <f t="shared" si="52"/>
        <v>10</v>
      </c>
      <c r="G63">
        <f t="shared" si="15"/>
        <v>7</v>
      </c>
      <c r="H63">
        <f t="shared" si="53"/>
        <v>29</v>
      </c>
      <c r="I63" s="15">
        <f t="shared" si="54"/>
        <v>2037</v>
      </c>
      <c r="J63" s="15">
        <f t="shared" si="55"/>
        <v>50483</v>
      </c>
      <c r="K63" s="15">
        <f t="shared" si="11"/>
        <v>50493</v>
      </c>
      <c r="L63" s="17">
        <f t="shared" si="28"/>
        <v>50493</v>
      </c>
      <c r="M63" s="15">
        <f t="shared" si="56"/>
        <v>3</v>
      </c>
      <c r="N63">
        <f t="shared" si="19"/>
        <v>12</v>
      </c>
      <c r="O63">
        <f t="shared" si="57"/>
        <v>29</v>
      </c>
      <c r="P63" s="15">
        <f t="shared" si="58"/>
        <v>2038</v>
      </c>
      <c r="AW63" s="46">
        <f t="shared" si="59"/>
        <v>0</v>
      </c>
      <c r="AX63" s="5">
        <f t="shared" si="23"/>
        <v>0</v>
      </c>
    </row>
    <row r="64" spans="1:50" x14ac:dyDescent="0.2">
      <c r="A64" t="s">
        <v>108</v>
      </c>
      <c r="B64">
        <f t="shared" si="50"/>
        <v>58</v>
      </c>
      <c r="C64" s="283">
        <f t="shared" si="51"/>
        <v>50488</v>
      </c>
      <c r="D64" s="283">
        <f t="shared" si="13"/>
        <v>50498</v>
      </c>
      <c r="E64" s="17">
        <f t="shared" si="26"/>
        <v>50498</v>
      </c>
      <c r="F64" s="15">
        <f t="shared" si="52"/>
        <v>4</v>
      </c>
      <c r="G64">
        <f t="shared" si="15"/>
        <v>1</v>
      </c>
      <c r="H64">
        <f t="shared" si="53"/>
        <v>30</v>
      </c>
      <c r="I64" s="15">
        <f t="shared" si="54"/>
        <v>2038</v>
      </c>
      <c r="J64" s="15">
        <f t="shared" si="55"/>
        <v>50666</v>
      </c>
      <c r="K64" s="15">
        <f t="shared" si="11"/>
        <v>50676</v>
      </c>
      <c r="L64" s="17">
        <f t="shared" si="28"/>
        <v>50676</v>
      </c>
      <c r="M64" s="15">
        <f t="shared" si="56"/>
        <v>9</v>
      </c>
      <c r="N64">
        <f t="shared" si="19"/>
        <v>6</v>
      </c>
      <c r="O64">
        <f t="shared" si="57"/>
        <v>30</v>
      </c>
      <c r="P64" s="15">
        <f t="shared" si="58"/>
        <v>2038</v>
      </c>
      <c r="AW64" s="46">
        <f t="shared" si="59"/>
        <v>0</v>
      </c>
      <c r="AX64" s="5">
        <f t="shared" si="23"/>
        <v>0</v>
      </c>
    </row>
    <row r="65" spans="1:50" x14ac:dyDescent="0.2">
      <c r="A65" t="s">
        <v>108</v>
      </c>
      <c r="B65">
        <f t="shared" si="50"/>
        <v>59</v>
      </c>
      <c r="C65" s="283">
        <f t="shared" si="51"/>
        <v>50671</v>
      </c>
      <c r="D65" s="283">
        <f t="shared" si="13"/>
        <v>50681</v>
      </c>
      <c r="E65" s="17">
        <f t="shared" si="26"/>
        <v>50681</v>
      </c>
      <c r="F65" s="15">
        <f t="shared" si="52"/>
        <v>10</v>
      </c>
      <c r="G65">
        <f t="shared" si="15"/>
        <v>7</v>
      </c>
      <c r="H65">
        <f t="shared" si="53"/>
        <v>30</v>
      </c>
      <c r="I65" s="15">
        <f t="shared" si="54"/>
        <v>2038</v>
      </c>
      <c r="J65" s="15">
        <f t="shared" si="55"/>
        <v>50849</v>
      </c>
      <c r="K65" s="15">
        <f t="shared" si="11"/>
        <v>50859</v>
      </c>
      <c r="L65" s="17">
        <f t="shared" si="28"/>
        <v>50859</v>
      </c>
      <c r="M65" s="15">
        <f t="shared" si="56"/>
        <v>3</v>
      </c>
      <c r="N65">
        <f t="shared" si="19"/>
        <v>12</v>
      </c>
      <c r="O65">
        <f t="shared" si="57"/>
        <v>30</v>
      </c>
      <c r="P65" s="15">
        <f t="shared" si="58"/>
        <v>2039</v>
      </c>
      <c r="AW65" s="46">
        <f t="shared" si="59"/>
        <v>0</v>
      </c>
      <c r="AX65" s="5">
        <f t="shared" si="23"/>
        <v>0</v>
      </c>
    </row>
    <row r="66" spans="1:50" x14ac:dyDescent="0.2">
      <c r="A66" t="s">
        <v>108</v>
      </c>
      <c r="B66">
        <f t="shared" si="50"/>
        <v>60</v>
      </c>
      <c r="C66" s="283">
        <f t="shared" si="51"/>
        <v>50854</v>
      </c>
      <c r="D66" s="283">
        <f t="shared" si="13"/>
        <v>50864</v>
      </c>
      <c r="E66" s="17">
        <f t="shared" si="26"/>
        <v>50864</v>
      </c>
      <c r="F66" s="15">
        <f t="shared" si="52"/>
        <v>4</v>
      </c>
      <c r="G66">
        <f t="shared" si="15"/>
        <v>1</v>
      </c>
      <c r="H66">
        <f t="shared" si="53"/>
        <v>31</v>
      </c>
      <c r="I66" s="15">
        <f t="shared" si="54"/>
        <v>2039</v>
      </c>
      <c r="J66" s="15">
        <f t="shared" si="55"/>
        <v>51032</v>
      </c>
      <c r="K66" s="15">
        <f t="shared" si="11"/>
        <v>51042</v>
      </c>
      <c r="L66" s="17">
        <f t="shared" si="28"/>
        <v>51042</v>
      </c>
      <c r="M66" s="15">
        <f t="shared" si="56"/>
        <v>9</v>
      </c>
      <c r="N66">
        <f t="shared" si="19"/>
        <v>6</v>
      </c>
      <c r="O66">
        <f t="shared" si="57"/>
        <v>31</v>
      </c>
      <c r="P66" s="15">
        <f t="shared" si="58"/>
        <v>2039</v>
      </c>
      <c r="AW66" s="46">
        <f t="shared" si="59"/>
        <v>0</v>
      </c>
      <c r="AX66" s="5">
        <f t="shared" si="23"/>
        <v>0</v>
      </c>
    </row>
    <row r="67" spans="1:50" x14ac:dyDescent="0.2">
      <c r="A67" t="s">
        <v>108</v>
      </c>
      <c r="B67">
        <f t="shared" si="50"/>
        <v>61</v>
      </c>
      <c r="C67" s="283">
        <f t="shared" si="51"/>
        <v>51037</v>
      </c>
      <c r="D67" s="283">
        <f t="shared" si="13"/>
        <v>51047</v>
      </c>
      <c r="E67" s="17">
        <f t="shared" si="26"/>
        <v>51047</v>
      </c>
      <c r="F67" s="15">
        <f t="shared" si="52"/>
        <v>10</v>
      </c>
      <c r="G67">
        <f t="shared" si="15"/>
        <v>7</v>
      </c>
      <c r="H67">
        <f t="shared" si="53"/>
        <v>31</v>
      </c>
      <c r="I67" s="15">
        <f t="shared" si="54"/>
        <v>2039</v>
      </c>
      <c r="J67" s="15">
        <f t="shared" si="55"/>
        <v>51215</v>
      </c>
      <c r="K67" s="15">
        <f t="shared" si="11"/>
        <v>51225</v>
      </c>
      <c r="L67" s="17">
        <f t="shared" si="28"/>
        <v>51225</v>
      </c>
      <c r="M67" s="15">
        <f t="shared" si="56"/>
        <v>3</v>
      </c>
      <c r="N67">
        <f t="shared" si="19"/>
        <v>12</v>
      </c>
      <c r="O67">
        <f t="shared" si="57"/>
        <v>31</v>
      </c>
      <c r="P67" s="15">
        <f t="shared" si="58"/>
        <v>2040</v>
      </c>
      <c r="AW67" s="46">
        <f t="shared" si="59"/>
        <v>0</v>
      </c>
      <c r="AX67" s="5">
        <f t="shared" si="23"/>
        <v>0</v>
      </c>
    </row>
    <row r="68" spans="1:50" x14ac:dyDescent="0.2">
      <c r="A68" t="s">
        <v>108</v>
      </c>
      <c r="B68">
        <f t="shared" si="50"/>
        <v>62</v>
      </c>
      <c r="C68" s="283">
        <f t="shared" si="51"/>
        <v>51220</v>
      </c>
      <c r="D68" s="283">
        <f t="shared" si="13"/>
        <v>51230</v>
      </c>
      <c r="E68" s="17">
        <f t="shared" si="26"/>
        <v>51230</v>
      </c>
      <c r="F68" s="15">
        <f t="shared" si="52"/>
        <v>4</v>
      </c>
      <c r="G68">
        <f t="shared" si="15"/>
        <v>1</v>
      </c>
      <c r="H68">
        <f t="shared" si="53"/>
        <v>32</v>
      </c>
      <c r="I68" s="15">
        <f t="shared" si="54"/>
        <v>2040</v>
      </c>
      <c r="J68" s="15">
        <f t="shared" si="55"/>
        <v>51398</v>
      </c>
      <c r="K68" s="15">
        <f t="shared" si="11"/>
        <v>51408</v>
      </c>
      <c r="L68" s="17">
        <f t="shared" si="28"/>
        <v>51408</v>
      </c>
      <c r="M68" s="15">
        <f t="shared" si="56"/>
        <v>9</v>
      </c>
      <c r="N68">
        <f t="shared" si="19"/>
        <v>6</v>
      </c>
      <c r="O68">
        <f t="shared" si="57"/>
        <v>32</v>
      </c>
      <c r="P68" s="15">
        <f t="shared" si="58"/>
        <v>2040</v>
      </c>
      <c r="AW68" s="46">
        <f t="shared" si="59"/>
        <v>0</v>
      </c>
      <c r="AX68" s="5">
        <f t="shared" si="23"/>
        <v>0</v>
      </c>
    </row>
    <row r="69" spans="1:50" x14ac:dyDescent="0.2">
      <c r="A69" t="s">
        <v>108</v>
      </c>
      <c r="B69">
        <f t="shared" si="50"/>
        <v>63</v>
      </c>
      <c r="C69" s="283">
        <f t="shared" si="51"/>
        <v>51403</v>
      </c>
      <c r="D69" s="283">
        <f t="shared" si="13"/>
        <v>51413</v>
      </c>
      <c r="E69" s="17">
        <f t="shared" si="26"/>
        <v>51413</v>
      </c>
      <c r="F69" s="15">
        <f t="shared" si="52"/>
        <v>10</v>
      </c>
      <c r="G69">
        <f t="shared" si="15"/>
        <v>7</v>
      </c>
      <c r="H69">
        <f t="shared" si="53"/>
        <v>32</v>
      </c>
      <c r="I69" s="15">
        <f t="shared" si="54"/>
        <v>2040</v>
      </c>
      <c r="J69" s="15">
        <f t="shared" si="55"/>
        <v>51581</v>
      </c>
      <c r="K69" s="15">
        <f t="shared" si="11"/>
        <v>51591</v>
      </c>
      <c r="L69" s="17">
        <f t="shared" si="28"/>
        <v>51591</v>
      </c>
      <c r="M69" s="15">
        <f t="shared" si="56"/>
        <v>3</v>
      </c>
      <c r="N69">
        <f t="shared" si="19"/>
        <v>12</v>
      </c>
      <c r="O69">
        <f t="shared" si="57"/>
        <v>32</v>
      </c>
      <c r="P69" s="15">
        <f t="shared" si="58"/>
        <v>2041</v>
      </c>
      <c r="AW69" s="46">
        <f t="shared" si="59"/>
        <v>0</v>
      </c>
      <c r="AX69" s="5">
        <f t="shared" si="23"/>
        <v>0</v>
      </c>
    </row>
    <row r="70" spans="1:50" x14ac:dyDescent="0.2">
      <c r="A70" t="s">
        <v>108</v>
      </c>
      <c r="B70">
        <f t="shared" si="50"/>
        <v>64</v>
      </c>
      <c r="C70" s="283">
        <f t="shared" si="51"/>
        <v>51586</v>
      </c>
      <c r="D70" s="283">
        <f t="shared" si="13"/>
        <v>51596</v>
      </c>
      <c r="E70" s="17">
        <f t="shared" si="26"/>
        <v>51596</v>
      </c>
      <c r="F70" s="15">
        <f t="shared" si="52"/>
        <v>4</v>
      </c>
      <c r="G70">
        <f t="shared" si="15"/>
        <v>1</v>
      </c>
      <c r="H70">
        <f t="shared" si="53"/>
        <v>33</v>
      </c>
      <c r="I70" s="15">
        <f t="shared" si="54"/>
        <v>2041</v>
      </c>
      <c r="J70" s="15">
        <f t="shared" si="55"/>
        <v>51764</v>
      </c>
      <c r="K70" s="15">
        <f t="shared" si="11"/>
        <v>51774</v>
      </c>
      <c r="L70" s="17">
        <f t="shared" si="28"/>
        <v>51774</v>
      </c>
      <c r="M70" s="15">
        <f t="shared" si="56"/>
        <v>9</v>
      </c>
      <c r="N70">
        <f t="shared" si="19"/>
        <v>6</v>
      </c>
      <c r="O70">
        <f t="shared" si="57"/>
        <v>33</v>
      </c>
      <c r="P70" s="15">
        <f t="shared" si="58"/>
        <v>2041</v>
      </c>
      <c r="AW70" s="46">
        <f t="shared" si="59"/>
        <v>0</v>
      </c>
      <c r="AX70" s="5">
        <f t="shared" si="23"/>
        <v>0</v>
      </c>
    </row>
    <row r="71" spans="1:50" x14ac:dyDescent="0.2">
      <c r="A71" t="s">
        <v>108</v>
      </c>
      <c r="B71">
        <f t="shared" si="50"/>
        <v>65</v>
      </c>
      <c r="C71" s="283">
        <f t="shared" si="51"/>
        <v>51769</v>
      </c>
      <c r="D71" s="283">
        <f t="shared" si="13"/>
        <v>51779</v>
      </c>
      <c r="E71" s="17">
        <f t="shared" si="26"/>
        <v>51779</v>
      </c>
      <c r="F71" s="15">
        <f t="shared" si="52"/>
        <v>10</v>
      </c>
      <c r="G71">
        <f t="shared" si="15"/>
        <v>7</v>
      </c>
      <c r="H71">
        <f t="shared" si="53"/>
        <v>33</v>
      </c>
      <c r="I71" s="15">
        <f t="shared" si="54"/>
        <v>2041</v>
      </c>
      <c r="J71" s="15">
        <f t="shared" si="55"/>
        <v>51947</v>
      </c>
      <c r="K71" s="15">
        <f t="shared" ref="K71:K134" si="60">J71+$G$3</f>
        <v>51957</v>
      </c>
      <c r="L71" s="17">
        <f t="shared" si="28"/>
        <v>51957</v>
      </c>
      <c r="M71" s="15">
        <f t="shared" si="56"/>
        <v>4</v>
      </c>
      <c r="N71">
        <f t="shared" si="19"/>
        <v>1</v>
      </c>
      <c r="O71">
        <f t="shared" si="57"/>
        <v>34</v>
      </c>
      <c r="P71" s="15">
        <f t="shared" si="58"/>
        <v>2042</v>
      </c>
      <c r="AW71" s="46">
        <f t="shared" si="59"/>
        <v>0</v>
      </c>
      <c r="AX71" s="5">
        <f t="shared" si="23"/>
        <v>0</v>
      </c>
    </row>
    <row r="72" spans="1:50" x14ac:dyDescent="0.2">
      <c r="A72" t="s">
        <v>108</v>
      </c>
      <c r="B72">
        <f t="shared" si="50"/>
        <v>66</v>
      </c>
      <c r="C72" s="283">
        <f t="shared" si="51"/>
        <v>51952</v>
      </c>
      <c r="D72" s="283">
        <f t="shared" ref="D72:D135" si="61">C72+$G$2</f>
        <v>51962</v>
      </c>
      <c r="E72" s="17">
        <f t="shared" si="26"/>
        <v>51962</v>
      </c>
      <c r="F72" s="15">
        <f t="shared" si="52"/>
        <v>4</v>
      </c>
      <c r="G72">
        <f t="shared" ref="G72:G135" si="62">IF(F72&lt;=$I$3,F72+(12-$I$3),F72-$I$3)</f>
        <v>1</v>
      </c>
      <c r="H72">
        <f t="shared" si="53"/>
        <v>34</v>
      </c>
      <c r="I72" s="15">
        <f t="shared" si="54"/>
        <v>2042</v>
      </c>
      <c r="J72" s="15">
        <f t="shared" si="55"/>
        <v>52130</v>
      </c>
      <c r="K72" s="15">
        <f t="shared" si="60"/>
        <v>52140</v>
      </c>
      <c r="L72" s="17">
        <f t="shared" si="28"/>
        <v>52140</v>
      </c>
      <c r="M72" s="15">
        <f t="shared" si="56"/>
        <v>10</v>
      </c>
      <c r="N72">
        <f t="shared" ref="N72:N135" si="63">IF(M72&lt;=$I$3,M72+(12-$I$3),M72-$I$3)</f>
        <v>7</v>
      </c>
      <c r="O72">
        <f t="shared" si="57"/>
        <v>34</v>
      </c>
      <c r="P72" s="15">
        <f t="shared" si="58"/>
        <v>2042</v>
      </c>
      <c r="AW72" s="46">
        <f t="shared" si="59"/>
        <v>0</v>
      </c>
      <c r="AX72" s="5">
        <f t="shared" ref="AX72:AX135" si="64">IF(O72&gt;10,0,VALUE(CONCATENATE(N72,O72)))</f>
        <v>0</v>
      </c>
    </row>
    <row r="73" spans="1:50" x14ac:dyDescent="0.2">
      <c r="A73" t="s">
        <v>108</v>
      </c>
      <c r="B73">
        <f t="shared" si="50"/>
        <v>67</v>
      </c>
      <c r="C73" s="283">
        <f t="shared" si="51"/>
        <v>52135</v>
      </c>
      <c r="D73" s="283">
        <f t="shared" si="61"/>
        <v>52145</v>
      </c>
      <c r="E73" s="17">
        <f t="shared" ref="E73:E136" si="65">D73</f>
        <v>52145</v>
      </c>
      <c r="F73" s="15">
        <f t="shared" si="52"/>
        <v>10</v>
      </c>
      <c r="G73">
        <f t="shared" si="62"/>
        <v>7</v>
      </c>
      <c r="H73">
        <f t="shared" si="53"/>
        <v>34</v>
      </c>
      <c r="I73" s="15">
        <f t="shared" si="54"/>
        <v>2042</v>
      </c>
      <c r="J73" s="15">
        <f t="shared" si="55"/>
        <v>52313</v>
      </c>
      <c r="K73" s="15">
        <f t="shared" si="60"/>
        <v>52323</v>
      </c>
      <c r="L73" s="17">
        <f t="shared" ref="L73:L136" si="66">K73</f>
        <v>52323</v>
      </c>
      <c r="M73" s="15">
        <f t="shared" si="56"/>
        <v>4</v>
      </c>
      <c r="N73">
        <f t="shared" si="63"/>
        <v>1</v>
      </c>
      <c r="O73">
        <f t="shared" si="57"/>
        <v>35</v>
      </c>
      <c r="P73" s="15">
        <f t="shared" si="58"/>
        <v>2043</v>
      </c>
      <c r="AW73" s="46">
        <f t="shared" si="59"/>
        <v>0</v>
      </c>
      <c r="AX73" s="5">
        <f t="shared" si="64"/>
        <v>0</v>
      </c>
    </row>
    <row r="74" spans="1:50" x14ac:dyDescent="0.2">
      <c r="A74" t="s">
        <v>108</v>
      </c>
      <c r="B74">
        <f t="shared" si="50"/>
        <v>68</v>
      </c>
      <c r="C74" s="283">
        <f t="shared" si="51"/>
        <v>52318</v>
      </c>
      <c r="D74" s="283">
        <f t="shared" si="61"/>
        <v>52328</v>
      </c>
      <c r="E74" s="17">
        <f t="shared" si="65"/>
        <v>52328</v>
      </c>
      <c r="F74" s="15">
        <f t="shared" si="52"/>
        <v>4</v>
      </c>
      <c r="G74">
        <f t="shared" si="62"/>
        <v>1</v>
      </c>
      <c r="H74">
        <f t="shared" si="53"/>
        <v>35</v>
      </c>
      <c r="I74" s="15">
        <f t="shared" si="54"/>
        <v>2043</v>
      </c>
      <c r="J74" s="15">
        <f t="shared" si="55"/>
        <v>52496</v>
      </c>
      <c r="K74" s="15">
        <f t="shared" si="60"/>
        <v>52506</v>
      </c>
      <c r="L74" s="17">
        <f t="shared" si="66"/>
        <v>52506</v>
      </c>
      <c r="M74" s="15">
        <f t="shared" si="56"/>
        <v>10</v>
      </c>
      <c r="N74">
        <f t="shared" si="63"/>
        <v>7</v>
      </c>
      <c r="O74">
        <f t="shared" si="57"/>
        <v>35</v>
      </c>
      <c r="P74" s="15">
        <f t="shared" si="58"/>
        <v>2043</v>
      </c>
      <c r="AW74" s="46">
        <f t="shared" si="59"/>
        <v>0</v>
      </c>
      <c r="AX74" s="5">
        <f t="shared" si="64"/>
        <v>0</v>
      </c>
    </row>
    <row r="75" spans="1:50" x14ac:dyDescent="0.2">
      <c r="A75" t="s">
        <v>108</v>
      </c>
      <c r="B75">
        <f t="shared" si="50"/>
        <v>69</v>
      </c>
      <c r="C75" s="283">
        <f t="shared" si="51"/>
        <v>52501</v>
      </c>
      <c r="D75" s="283">
        <f t="shared" si="61"/>
        <v>52511</v>
      </c>
      <c r="E75" s="17">
        <f t="shared" si="65"/>
        <v>52511</v>
      </c>
      <c r="F75" s="15">
        <f t="shared" si="52"/>
        <v>10</v>
      </c>
      <c r="G75">
        <f t="shared" si="62"/>
        <v>7</v>
      </c>
      <c r="H75">
        <f t="shared" si="53"/>
        <v>35</v>
      </c>
      <c r="I75" s="15">
        <f t="shared" si="54"/>
        <v>2043</v>
      </c>
      <c r="J75" s="15">
        <f t="shared" si="55"/>
        <v>52679</v>
      </c>
      <c r="K75" s="15">
        <f t="shared" si="60"/>
        <v>52689</v>
      </c>
      <c r="L75" s="17">
        <f t="shared" si="66"/>
        <v>52689</v>
      </c>
      <c r="M75" s="15">
        <f t="shared" si="56"/>
        <v>4</v>
      </c>
      <c r="N75">
        <f t="shared" si="63"/>
        <v>1</v>
      </c>
      <c r="O75">
        <f t="shared" si="57"/>
        <v>36</v>
      </c>
      <c r="P75" s="15">
        <f t="shared" si="58"/>
        <v>2044</v>
      </c>
      <c r="AW75" s="46">
        <f t="shared" si="59"/>
        <v>0</v>
      </c>
      <c r="AX75" s="5">
        <f t="shared" si="64"/>
        <v>0</v>
      </c>
    </row>
    <row r="76" spans="1:50" x14ac:dyDescent="0.2">
      <c r="A76" t="s">
        <v>108</v>
      </c>
      <c r="B76">
        <f t="shared" si="50"/>
        <v>70</v>
      </c>
      <c r="C76" s="283">
        <f t="shared" si="51"/>
        <v>52684</v>
      </c>
      <c r="D76" s="283">
        <f t="shared" si="61"/>
        <v>52694</v>
      </c>
      <c r="E76" s="17">
        <f t="shared" si="65"/>
        <v>52694</v>
      </c>
      <c r="F76" s="15">
        <f t="shared" si="52"/>
        <v>4</v>
      </c>
      <c r="G76">
        <f t="shared" si="62"/>
        <v>1</v>
      </c>
      <c r="H76">
        <f t="shared" si="53"/>
        <v>36</v>
      </c>
      <c r="I76" s="15">
        <f t="shared" si="54"/>
        <v>2044</v>
      </c>
      <c r="J76" s="15">
        <f t="shared" si="55"/>
        <v>52862</v>
      </c>
      <c r="K76" s="15">
        <f t="shared" si="60"/>
        <v>52872</v>
      </c>
      <c r="L76" s="17">
        <f t="shared" si="66"/>
        <v>52872</v>
      </c>
      <c r="M76" s="15">
        <f t="shared" si="56"/>
        <v>10</v>
      </c>
      <c r="N76">
        <f t="shared" si="63"/>
        <v>7</v>
      </c>
      <c r="O76">
        <f t="shared" si="57"/>
        <v>36</v>
      </c>
      <c r="P76" s="15">
        <f t="shared" si="58"/>
        <v>2044</v>
      </c>
      <c r="AW76" s="46">
        <f t="shared" si="59"/>
        <v>0</v>
      </c>
      <c r="AX76" s="5">
        <f t="shared" si="64"/>
        <v>0</v>
      </c>
    </row>
    <row r="77" spans="1:50" x14ac:dyDescent="0.2">
      <c r="A77" t="s">
        <v>108</v>
      </c>
      <c r="B77">
        <f t="shared" si="50"/>
        <v>71</v>
      </c>
      <c r="C77" s="283">
        <f t="shared" si="51"/>
        <v>52867</v>
      </c>
      <c r="D77" s="283">
        <f t="shared" si="61"/>
        <v>52877</v>
      </c>
      <c r="E77" s="17">
        <f t="shared" si="65"/>
        <v>52877</v>
      </c>
      <c r="F77" s="15">
        <f t="shared" si="52"/>
        <v>10</v>
      </c>
      <c r="G77">
        <f t="shared" si="62"/>
        <v>7</v>
      </c>
      <c r="H77">
        <f t="shared" si="53"/>
        <v>36</v>
      </c>
      <c r="I77" s="15">
        <f t="shared" si="54"/>
        <v>2044</v>
      </c>
      <c r="J77" s="15">
        <f t="shared" si="55"/>
        <v>53045</v>
      </c>
      <c r="K77" s="15">
        <f t="shared" si="60"/>
        <v>53055</v>
      </c>
      <c r="L77" s="17">
        <f t="shared" si="66"/>
        <v>53055</v>
      </c>
      <c r="M77" s="15">
        <f t="shared" si="56"/>
        <v>4</v>
      </c>
      <c r="N77">
        <f t="shared" si="63"/>
        <v>1</v>
      </c>
      <c r="O77">
        <f t="shared" si="57"/>
        <v>37</v>
      </c>
      <c r="P77" s="15">
        <f t="shared" si="58"/>
        <v>2045</v>
      </c>
      <c r="AW77" s="46">
        <f t="shared" si="59"/>
        <v>0</v>
      </c>
      <c r="AX77" s="5">
        <f t="shared" si="64"/>
        <v>0</v>
      </c>
    </row>
    <row r="78" spans="1:50" x14ac:dyDescent="0.2">
      <c r="A78" t="s">
        <v>108</v>
      </c>
      <c r="B78">
        <f t="shared" si="50"/>
        <v>72</v>
      </c>
      <c r="C78" s="283">
        <f t="shared" si="51"/>
        <v>53050</v>
      </c>
      <c r="D78" s="283">
        <f t="shared" si="61"/>
        <v>53060</v>
      </c>
      <c r="E78" s="17">
        <f t="shared" si="65"/>
        <v>53060</v>
      </c>
      <c r="F78" s="15">
        <f t="shared" si="52"/>
        <v>4</v>
      </c>
      <c r="G78">
        <f t="shared" si="62"/>
        <v>1</v>
      </c>
      <c r="H78">
        <f t="shared" si="53"/>
        <v>37</v>
      </c>
      <c r="I78" s="15">
        <f t="shared" si="54"/>
        <v>2045</v>
      </c>
      <c r="J78" s="15">
        <f t="shared" si="55"/>
        <v>53228</v>
      </c>
      <c r="K78" s="15">
        <f t="shared" si="60"/>
        <v>53238</v>
      </c>
      <c r="L78" s="17">
        <f t="shared" si="66"/>
        <v>53238</v>
      </c>
      <c r="M78" s="15">
        <f t="shared" si="56"/>
        <v>10</v>
      </c>
      <c r="N78">
        <f t="shared" si="63"/>
        <v>7</v>
      </c>
      <c r="O78">
        <f t="shared" si="57"/>
        <v>37</v>
      </c>
      <c r="P78" s="15">
        <f t="shared" si="58"/>
        <v>2045</v>
      </c>
      <c r="AW78" s="46">
        <f t="shared" si="59"/>
        <v>0</v>
      </c>
      <c r="AX78" s="5">
        <f t="shared" si="64"/>
        <v>0</v>
      </c>
    </row>
    <row r="79" spans="1:50" x14ac:dyDescent="0.2">
      <c r="A79" t="s">
        <v>108</v>
      </c>
      <c r="B79">
        <f t="shared" si="50"/>
        <v>73</v>
      </c>
      <c r="C79" s="283">
        <f t="shared" si="51"/>
        <v>53233</v>
      </c>
      <c r="D79" s="283">
        <f t="shared" si="61"/>
        <v>53243</v>
      </c>
      <c r="E79" s="17">
        <f t="shared" si="65"/>
        <v>53243</v>
      </c>
      <c r="F79" s="15">
        <f t="shared" si="52"/>
        <v>10</v>
      </c>
      <c r="G79">
        <f t="shared" si="62"/>
        <v>7</v>
      </c>
      <c r="H79">
        <f t="shared" si="53"/>
        <v>37</v>
      </c>
      <c r="I79" s="15">
        <f t="shared" si="54"/>
        <v>2045</v>
      </c>
      <c r="J79" s="15">
        <f t="shared" si="55"/>
        <v>53411</v>
      </c>
      <c r="K79" s="15">
        <f t="shared" si="60"/>
        <v>53421</v>
      </c>
      <c r="L79" s="17">
        <f t="shared" si="66"/>
        <v>53421</v>
      </c>
      <c r="M79" s="15">
        <f t="shared" si="56"/>
        <v>4</v>
      </c>
      <c r="N79">
        <f t="shared" si="63"/>
        <v>1</v>
      </c>
      <c r="O79">
        <f t="shared" si="57"/>
        <v>38</v>
      </c>
      <c r="P79" s="15">
        <f t="shared" si="58"/>
        <v>2046</v>
      </c>
      <c r="AW79" s="46">
        <f t="shared" si="59"/>
        <v>0</v>
      </c>
      <c r="AX79" s="5">
        <f t="shared" si="64"/>
        <v>0</v>
      </c>
    </row>
    <row r="80" spans="1:50" x14ac:dyDescent="0.2">
      <c r="A80" t="s">
        <v>108</v>
      </c>
      <c r="B80">
        <f t="shared" si="50"/>
        <v>74</v>
      </c>
      <c r="C80" s="283">
        <f t="shared" si="51"/>
        <v>53416</v>
      </c>
      <c r="D80" s="283">
        <f t="shared" si="61"/>
        <v>53426</v>
      </c>
      <c r="E80" s="17">
        <f t="shared" si="65"/>
        <v>53426</v>
      </c>
      <c r="F80" s="15">
        <f t="shared" si="52"/>
        <v>4</v>
      </c>
      <c r="G80">
        <f t="shared" si="62"/>
        <v>1</v>
      </c>
      <c r="H80">
        <f t="shared" si="53"/>
        <v>38</v>
      </c>
      <c r="I80" s="15">
        <f t="shared" si="54"/>
        <v>2046</v>
      </c>
      <c r="J80" s="15">
        <f t="shared" si="55"/>
        <v>53594</v>
      </c>
      <c r="K80" s="15">
        <f t="shared" si="60"/>
        <v>53604</v>
      </c>
      <c r="L80" s="17">
        <f t="shared" si="66"/>
        <v>53604</v>
      </c>
      <c r="M80" s="15">
        <f t="shared" si="56"/>
        <v>10</v>
      </c>
      <c r="N80">
        <f t="shared" si="63"/>
        <v>7</v>
      </c>
      <c r="O80">
        <f t="shared" si="57"/>
        <v>38</v>
      </c>
      <c r="P80" s="15">
        <f t="shared" si="58"/>
        <v>2046</v>
      </c>
      <c r="AW80" s="46">
        <f t="shared" si="59"/>
        <v>0</v>
      </c>
      <c r="AX80" s="5">
        <f t="shared" si="64"/>
        <v>0</v>
      </c>
    </row>
    <row r="81" spans="1:50" x14ac:dyDescent="0.2">
      <c r="A81" t="s">
        <v>108</v>
      </c>
      <c r="B81">
        <f t="shared" si="50"/>
        <v>75</v>
      </c>
      <c r="C81" s="283">
        <f t="shared" si="51"/>
        <v>53599</v>
      </c>
      <c r="D81" s="283">
        <f t="shared" si="61"/>
        <v>53609</v>
      </c>
      <c r="E81" s="17">
        <f t="shared" si="65"/>
        <v>53609</v>
      </c>
      <c r="F81" s="15">
        <f t="shared" si="52"/>
        <v>10</v>
      </c>
      <c r="G81">
        <f t="shared" si="62"/>
        <v>7</v>
      </c>
      <c r="H81">
        <f t="shared" si="53"/>
        <v>38</v>
      </c>
      <c r="I81" s="15">
        <f t="shared" si="54"/>
        <v>2046</v>
      </c>
      <c r="J81" s="15">
        <f t="shared" si="55"/>
        <v>53777</v>
      </c>
      <c r="K81" s="15">
        <f t="shared" si="60"/>
        <v>53787</v>
      </c>
      <c r="L81" s="17">
        <f t="shared" si="66"/>
        <v>53787</v>
      </c>
      <c r="M81" s="15">
        <f t="shared" si="56"/>
        <v>4</v>
      </c>
      <c r="N81">
        <f t="shared" si="63"/>
        <v>1</v>
      </c>
      <c r="O81">
        <f t="shared" si="57"/>
        <v>39</v>
      </c>
      <c r="P81" s="15">
        <f t="shared" si="58"/>
        <v>2047</v>
      </c>
      <c r="AW81" s="46">
        <f t="shared" si="59"/>
        <v>0</v>
      </c>
      <c r="AX81" s="5">
        <f t="shared" si="64"/>
        <v>0</v>
      </c>
    </row>
    <row r="82" spans="1:50" x14ac:dyDescent="0.2">
      <c r="A82" t="s">
        <v>108</v>
      </c>
      <c r="B82">
        <f t="shared" si="50"/>
        <v>76</v>
      </c>
      <c r="C82" s="283">
        <f t="shared" si="51"/>
        <v>53782</v>
      </c>
      <c r="D82" s="283">
        <f t="shared" si="61"/>
        <v>53792</v>
      </c>
      <c r="E82" s="17">
        <f t="shared" si="65"/>
        <v>53792</v>
      </c>
      <c r="F82" s="15">
        <f t="shared" si="52"/>
        <v>4</v>
      </c>
      <c r="G82">
        <f t="shared" si="62"/>
        <v>1</v>
      </c>
      <c r="H82">
        <f t="shared" si="53"/>
        <v>39</v>
      </c>
      <c r="I82" s="15">
        <f t="shared" si="54"/>
        <v>2047</v>
      </c>
      <c r="J82" s="15">
        <f t="shared" si="55"/>
        <v>53960</v>
      </c>
      <c r="K82" s="15">
        <f t="shared" si="60"/>
        <v>53970</v>
      </c>
      <c r="L82" s="17">
        <f t="shared" si="66"/>
        <v>53970</v>
      </c>
      <c r="M82" s="15">
        <f t="shared" si="56"/>
        <v>10</v>
      </c>
      <c r="N82">
        <f t="shared" si="63"/>
        <v>7</v>
      </c>
      <c r="O82">
        <f t="shared" si="57"/>
        <v>39</v>
      </c>
      <c r="P82" s="15">
        <f t="shared" si="58"/>
        <v>2047</v>
      </c>
      <c r="AW82" s="46">
        <f t="shared" si="59"/>
        <v>0</v>
      </c>
      <c r="AX82" s="5">
        <f t="shared" si="64"/>
        <v>0</v>
      </c>
    </row>
    <row r="83" spans="1:50" x14ac:dyDescent="0.2">
      <c r="A83" t="s">
        <v>108</v>
      </c>
      <c r="B83">
        <f t="shared" si="50"/>
        <v>77</v>
      </c>
      <c r="C83" s="283">
        <f t="shared" si="51"/>
        <v>53965</v>
      </c>
      <c r="D83" s="283">
        <f t="shared" si="61"/>
        <v>53975</v>
      </c>
      <c r="E83" s="17">
        <f t="shared" si="65"/>
        <v>53975</v>
      </c>
      <c r="F83" s="15">
        <f t="shared" si="52"/>
        <v>10</v>
      </c>
      <c r="G83">
        <f t="shared" si="62"/>
        <v>7</v>
      </c>
      <c r="H83">
        <f t="shared" si="53"/>
        <v>39</v>
      </c>
      <c r="I83" s="15">
        <f t="shared" si="54"/>
        <v>2047</v>
      </c>
      <c r="J83" s="15">
        <f t="shared" si="55"/>
        <v>54143</v>
      </c>
      <c r="K83" s="15">
        <f t="shared" si="60"/>
        <v>54153</v>
      </c>
      <c r="L83" s="17">
        <f t="shared" si="66"/>
        <v>54153</v>
      </c>
      <c r="M83" s="15">
        <f t="shared" si="56"/>
        <v>4</v>
      </c>
      <c r="N83">
        <f t="shared" si="63"/>
        <v>1</v>
      </c>
      <c r="O83">
        <f t="shared" si="57"/>
        <v>40</v>
      </c>
      <c r="P83" s="15">
        <f t="shared" si="58"/>
        <v>2048</v>
      </c>
      <c r="AW83" s="46">
        <f t="shared" si="59"/>
        <v>0</v>
      </c>
      <c r="AX83" s="5">
        <f t="shared" si="64"/>
        <v>0</v>
      </c>
    </row>
    <row r="84" spans="1:50" x14ac:dyDescent="0.2">
      <c r="A84" t="s">
        <v>108</v>
      </c>
      <c r="B84">
        <f t="shared" si="50"/>
        <v>78</v>
      </c>
      <c r="C84" s="283">
        <f t="shared" si="51"/>
        <v>54148</v>
      </c>
      <c r="D84" s="283">
        <f t="shared" si="61"/>
        <v>54158</v>
      </c>
      <c r="E84" s="17">
        <f t="shared" si="65"/>
        <v>54158</v>
      </c>
      <c r="F84" s="15">
        <f t="shared" si="52"/>
        <v>4</v>
      </c>
      <c r="G84">
        <f t="shared" si="62"/>
        <v>1</v>
      </c>
      <c r="H84">
        <f t="shared" si="53"/>
        <v>40</v>
      </c>
      <c r="I84" s="15">
        <f t="shared" si="54"/>
        <v>2048</v>
      </c>
      <c r="J84" s="15">
        <f t="shared" si="55"/>
        <v>54326</v>
      </c>
      <c r="K84" s="15">
        <f t="shared" si="60"/>
        <v>54336</v>
      </c>
      <c r="L84" s="17">
        <f t="shared" si="66"/>
        <v>54336</v>
      </c>
      <c r="M84" s="15">
        <f t="shared" si="56"/>
        <v>10</v>
      </c>
      <c r="N84">
        <f t="shared" si="63"/>
        <v>7</v>
      </c>
      <c r="O84">
        <f t="shared" si="57"/>
        <v>40</v>
      </c>
      <c r="P84" s="15">
        <f t="shared" si="58"/>
        <v>2048</v>
      </c>
      <c r="AW84" s="46">
        <f t="shared" si="59"/>
        <v>0</v>
      </c>
      <c r="AX84" s="5">
        <f t="shared" si="64"/>
        <v>0</v>
      </c>
    </row>
    <row r="85" spans="1:50" x14ac:dyDescent="0.2">
      <c r="A85" t="s">
        <v>108</v>
      </c>
      <c r="B85">
        <f t="shared" si="50"/>
        <v>79</v>
      </c>
      <c r="C85" s="283">
        <f t="shared" si="51"/>
        <v>54331</v>
      </c>
      <c r="D85" s="283">
        <f t="shared" si="61"/>
        <v>54341</v>
      </c>
      <c r="E85" s="17">
        <f t="shared" si="65"/>
        <v>54341</v>
      </c>
      <c r="F85" s="15">
        <f t="shared" si="52"/>
        <v>10</v>
      </c>
      <c r="G85">
        <f t="shared" si="62"/>
        <v>7</v>
      </c>
      <c r="H85">
        <f t="shared" si="53"/>
        <v>40</v>
      </c>
      <c r="I85" s="15">
        <f t="shared" si="54"/>
        <v>2048</v>
      </c>
      <c r="J85" s="15">
        <f t="shared" si="55"/>
        <v>54509</v>
      </c>
      <c r="K85" s="15">
        <f t="shared" si="60"/>
        <v>54519</v>
      </c>
      <c r="L85" s="17">
        <f t="shared" si="66"/>
        <v>54519</v>
      </c>
      <c r="M85" s="15">
        <f t="shared" si="56"/>
        <v>4</v>
      </c>
      <c r="N85">
        <f t="shared" si="63"/>
        <v>1</v>
      </c>
      <c r="O85">
        <f t="shared" si="57"/>
        <v>41</v>
      </c>
      <c r="P85" s="15">
        <f t="shared" si="58"/>
        <v>2049</v>
      </c>
      <c r="AW85" s="46">
        <f t="shared" si="59"/>
        <v>0</v>
      </c>
      <c r="AX85" s="5">
        <f t="shared" si="64"/>
        <v>0</v>
      </c>
    </row>
    <row r="86" spans="1:50" x14ac:dyDescent="0.2">
      <c r="A86" t="s">
        <v>108</v>
      </c>
      <c r="B86">
        <f t="shared" si="50"/>
        <v>80</v>
      </c>
      <c r="C86" s="283">
        <f t="shared" si="51"/>
        <v>54514</v>
      </c>
      <c r="D86" s="283">
        <f t="shared" si="61"/>
        <v>54524</v>
      </c>
      <c r="E86" s="17">
        <f t="shared" si="65"/>
        <v>54524</v>
      </c>
      <c r="F86" s="15">
        <f t="shared" si="52"/>
        <v>4</v>
      </c>
      <c r="G86">
        <f t="shared" si="62"/>
        <v>1</v>
      </c>
      <c r="H86">
        <f t="shared" si="53"/>
        <v>41</v>
      </c>
      <c r="I86" s="15">
        <f t="shared" si="54"/>
        <v>2049</v>
      </c>
      <c r="J86" s="15">
        <f t="shared" si="55"/>
        <v>54692</v>
      </c>
      <c r="K86" s="15">
        <f t="shared" si="60"/>
        <v>54702</v>
      </c>
      <c r="L86" s="17">
        <f t="shared" si="66"/>
        <v>54702</v>
      </c>
      <c r="M86" s="15">
        <f t="shared" si="56"/>
        <v>10</v>
      </c>
      <c r="N86">
        <f t="shared" si="63"/>
        <v>7</v>
      </c>
      <c r="O86">
        <f t="shared" si="57"/>
        <v>41</v>
      </c>
      <c r="P86" s="15">
        <f t="shared" si="58"/>
        <v>2049</v>
      </c>
      <c r="AW86" s="46">
        <f t="shared" si="59"/>
        <v>0</v>
      </c>
      <c r="AX86" s="5">
        <f t="shared" si="64"/>
        <v>0</v>
      </c>
    </row>
    <row r="87" spans="1:50" x14ac:dyDescent="0.2">
      <c r="A87" t="s">
        <v>108</v>
      </c>
      <c r="B87">
        <f t="shared" si="50"/>
        <v>81</v>
      </c>
      <c r="C87" s="283">
        <f t="shared" si="51"/>
        <v>54697</v>
      </c>
      <c r="D87" s="283">
        <f t="shared" si="61"/>
        <v>54707</v>
      </c>
      <c r="E87" s="17">
        <f t="shared" si="65"/>
        <v>54707</v>
      </c>
      <c r="F87" s="15">
        <f t="shared" si="52"/>
        <v>10</v>
      </c>
      <c r="G87">
        <f t="shared" si="62"/>
        <v>7</v>
      </c>
      <c r="H87">
        <f t="shared" si="53"/>
        <v>41</v>
      </c>
      <c r="I87" s="15">
        <f t="shared" si="54"/>
        <v>2049</v>
      </c>
      <c r="J87" s="15">
        <f t="shared" si="55"/>
        <v>54875</v>
      </c>
      <c r="K87" s="15">
        <f t="shared" si="60"/>
        <v>54885</v>
      </c>
      <c r="L87" s="17">
        <f t="shared" si="66"/>
        <v>54885</v>
      </c>
      <c r="M87" s="15">
        <f t="shared" si="56"/>
        <v>4</v>
      </c>
      <c r="N87">
        <f t="shared" si="63"/>
        <v>1</v>
      </c>
      <c r="O87">
        <f t="shared" si="57"/>
        <v>42</v>
      </c>
      <c r="P87" s="15">
        <f t="shared" si="58"/>
        <v>2050</v>
      </c>
      <c r="AW87" s="46">
        <f t="shared" si="59"/>
        <v>0</v>
      </c>
      <c r="AX87" s="5">
        <f t="shared" si="64"/>
        <v>0</v>
      </c>
    </row>
    <row r="88" spans="1:50" x14ac:dyDescent="0.2">
      <c r="A88" t="s">
        <v>108</v>
      </c>
      <c r="B88">
        <f t="shared" si="50"/>
        <v>82</v>
      </c>
      <c r="C88" s="283">
        <f t="shared" si="51"/>
        <v>54880</v>
      </c>
      <c r="D88" s="283">
        <f t="shared" si="61"/>
        <v>54890</v>
      </c>
      <c r="E88" s="17">
        <f t="shared" si="65"/>
        <v>54890</v>
      </c>
      <c r="F88" s="15">
        <f t="shared" si="52"/>
        <v>4</v>
      </c>
      <c r="G88">
        <f t="shared" si="62"/>
        <v>1</v>
      </c>
      <c r="H88">
        <f t="shared" si="53"/>
        <v>42</v>
      </c>
      <c r="I88" s="15">
        <f t="shared" si="54"/>
        <v>2050</v>
      </c>
      <c r="J88" s="15">
        <f t="shared" si="55"/>
        <v>55058</v>
      </c>
      <c r="K88" s="15">
        <f t="shared" si="60"/>
        <v>55068</v>
      </c>
      <c r="L88" s="17">
        <f t="shared" si="66"/>
        <v>55068</v>
      </c>
      <c r="M88" s="15">
        <f t="shared" si="56"/>
        <v>10</v>
      </c>
      <c r="N88">
        <f t="shared" si="63"/>
        <v>7</v>
      </c>
      <c r="O88">
        <f t="shared" si="57"/>
        <v>42</v>
      </c>
      <c r="P88" s="15">
        <f t="shared" si="58"/>
        <v>2050</v>
      </c>
      <c r="AW88" s="46">
        <f t="shared" si="59"/>
        <v>0</v>
      </c>
      <c r="AX88" s="5">
        <f t="shared" si="64"/>
        <v>0</v>
      </c>
    </row>
    <row r="89" spans="1:50" x14ac:dyDescent="0.2">
      <c r="A89" t="s">
        <v>108</v>
      </c>
      <c r="B89">
        <f t="shared" si="50"/>
        <v>83</v>
      </c>
      <c r="C89" s="283">
        <f t="shared" si="51"/>
        <v>55063</v>
      </c>
      <c r="D89" s="283">
        <f t="shared" si="61"/>
        <v>55073</v>
      </c>
      <c r="E89" s="17">
        <f t="shared" si="65"/>
        <v>55073</v>
      </c>
      <c r="F89" s="15">
        <f t="shared" si="52"/>
        <v>10</v>
      </c>
      <c r="G89">
        <f t="shared" si="62"/>
        <v>7</v>
      </c>
      <c r="H89">
        <f t="shared" si="53"/>
        <v>42</v>
      </c>
      <c r="I89" s="15">
        <f t="shared" si="54"/>
        <v>2050</v>
      </c>
      <c r="J89" s="15">
        <f t="shared" si="55"/>
        <v>55241</v>
      </c>
      <c r="K89" s="15">
        <f t="shared" si="60"/>
        <v>55251</v>
      </c>
      <c r="L89" s="17">
        <f t="shared" si="66"/>
        <v>55251</v>
      </c>
      <c r="M89" s="15">
        <f t="shared" si="56"/>
        <v>4</v>
      </c>
      <c r="N89">
        <f t="shared" si="63"/>
        <v>1</v>
      </c>
      <c r="O89">
        <f t="shared" si="57"/>
        <v>43</v>
      </c>
      <c r="P89" s="15">
        <f t="shared" si="58"/>
        <v>2051</v>
      </c>
      <c r="AW89" s="46">
        <f t="shared" si="59"/>
        <v>0</v>
      </c>
      <c r="AX89" s="5">
        <f t="shared" si="64"/>
        <v>0</v>
      </c>
    </row>
    <row r="90" spans="1:50" x14ac:dyDescent="0.2">
      <c r="A90" t="s">
        <v>108</v>
      </c>
      <c r="B90">
        <f t="shared" si="50"/>
        <v>84</v>
      </c>
      <c r="C90" s="283">
        <f t="shared" si="51"/>
        <v>55246</v>
      </c>
      <c r="D90" s="283">
        <f t="shared" si="61"/>
        <v>55256</v>
      </c>
      <c r="E90" s="17">
        <f t="shared" si="65"/>
        <v>55256</v>
      </c>
      <c r="F90" s="15">
        <f t="shared" si="52"/>
        <v>4</v>
      </c>
      <c r="G90">
        <f t="shared" si="62"/>
        <v>1</v>
      </c>
      <c r="H90">
        <f t="shared" si="53"/>
        <v>43</v>
      </c>
      <c r="I90" s="15">
        <f t="shared" si="54"/>
        <v>2051</v>
      </c>
      <c r="J90" s="15">
        <f t="shared" si="55"/>
        <v>55424</v>
      </c>
      <c r="K90" s="15">
        <f t="shared" si="60"/>
        <v>55434</v>
      </c>
      <c r="L90" s="17">
        <f t="shared" si="66"/>
        <v>55434</v>
      </c>
      <c r="M90" s="15">
        <f t="shared" si="56"/>
        <v>10</v>
      </c>
      <c r="N90">
        <f t="shared" si="63"/>
        <v>7</v>
      </c>
      <c r="O90">
        <f t="shared" si="57"/>
        <v>43</v>
      </c>
      <c r="P90" s="15">
        <f t="shared" si="58"/>
        <v>2051</v>
      </c>
      <c r="AW90" s="46">
        <f t="shared" si="59"/>
        <v>0</v>
      </c>
      <c r="AX90" s="5">
        <f t="shared" si="64"/>
        <v>0</v>
      </c>
    </row>
    <row r="91" spans="1:50" x14ac:dyDescent="0.2">
      <c r="A91" t="s">
        <v>108</v>
      </c>
      <c r="B91">
        <f t="shared" si="50"/>
        <v>85</v>
      </c>
      <c r="C91" s="283">
        <f t="shared" si="51"/>
        <v>55429</v>
      </c>
      <c r="D91" s="283">
        <f t="shared" si="61"/>
        <v>55439</v>
      </c>
      <c r="E91" s="17">
        <f t="shared" si="65"/>
        <v>55439</v>
      </c>
      <c r="F91" s="15">
        <f t="shared" si="52"/>
        <v>10</v>
      </c>
      <c r="G91">
        <f t="shared" si="62"/>
        <v>7</v>
      </c>
      <c r="H91">
        <f t="shared" si="53"/>
        <v>43</v>
      </c>
      <c r="I91" s="15">
        <f t="shared" si="54"/>
        <v>2051</v>
      </c>
      <c r="J91" s="15">
        <f t="shared" si="55"/>
        <v>55607</v>
      </c>
      <c r="K91" s="15">
        <f t="shared" si="60"/>
        <v>55617</v>
      </c>
      <c r="L91" s="17">
        <f t="shared" si="66"/>
        <v>55617</v>
      </c>
      <c r="M91" s="15">
        <f t="shared" si="56"/>
        <v>4</v>
      </c>
      <c r="N91">
        <f t="shared" si="63"/>
        <v>1</v>
      </c>
      <c r="O91">
        <f t="shared" si="57"/>
        <v>44</v>
      </c>
      <c r="P91" s="15">
        <f t="shared" si="58"/>
        <v>2052</v>
      </c>
      <c r="AW91" s="46">
        <f t="shared" si="59"/>
        <v>0</v>
      </c>
      <c r="AX91" s="5">
        <f t="shared" si="64"/>
        <v>0</v>
      </c>
    </row>
    <row r="92" spans="1:50" x14ac:dyDescent="0.2">
      <c r="A92" t="s">
        <v>108</v>
      </c>
      <c r="B92">
        <f t="shared" si="50"/>
        <v>86</v>
      </c>
      <c r="C92" s="283">
        <f t="shared" si="51"/>
        <v>55612</v>
      </c>
      <c r="D92" s="283">
        <f t="shared" si="61"/>
        <v>55622</v>
      </c>
      <c r="E92" s="17">
        <f t="shared" si="65"/>
        <v>55622</v>
      </c>
      <c r="F92" s="15">
        <f t="shared" si="52"/>
        <v>4</v>
      </c>
      <c r="G92">
        <f t="shared" si="62"/>
        <v>1</v>
      </c>
      <c r="H92">
        <f t="shared" si="53"/>
        <v>44</v>
      </c>
      <c r="I92" s="15">
        <f t="shared" si="54"/>
        <v>2052</v>
      </c>
      <c r="J92" s="15">
        <f t="shared" si="55"/>
        <v>55790</v>
      </c>
      <c r="K92" s="15">
        <f t="shared" si="60"/>
        <v>55800</v>
      </c>
      <c r="L92" s="17">
        <f t="shared" si="66"/>
        <v>55800</v>
      </c>
      <c r="M92" s="15">
        <f t="shared" si="56"/>
        <v>10</v>
      </c>
      <c r="N92">
        <f t="shared" si="63"/>
        <v>7</v>
      </c>
      <c r="O92">
        <f t="shared" si="57"/>
        <v>44</v>
      </c>
      <c r="P92" s="15">
        <f t="shared" si="58"/>
        <v>2052</v>
      </c>
      <c r="AW92" s="46">
        <f t="shared" si="59"/>
        <v>0</v>
      </c>
      <c r="AX92" s="5">
        <f t="shared" si="64"/>
        <v>0</v>
      </c>
    </row>
    <row r="93" spans="1:50" x14ac:dyDescent="0.2">
      <c r="A93" t="s">
        <v>108</v>
      </c>
      <c r="B93">
        <f t="shared" si="50"/>
        <v>87</v>
      </c>
      <c r="C93" s="283">
        <f t="shared" si="51"/>
        <v>55795</v>
      </c>
      <c r="D93" s="283">
        <f t="shared" si="61"/>
        <v>55805</v>
      </c>
      <c r="E93" s="17">
        <f t="shared" si="65"/>
        <v>55805</v>
      </c>
      <c r="F93" s="15">
        <f t="shared" si="52"/>
        <v>10</v>
      </c>
      <c r="G93">
        <f t="shared" si="62"/>
        <v>7</v>
      </c>
      <c r="H93">
        <f t="shared" si="53"/>
        <v>44</v>
      </c>
      <c r="I93" s="15">
        <f t="shared" si="54"/>
        <v>2052</v>
      </c>
      <c r="J93" s="15">
        <f t="shared" si="55"/>
        <v>55973</v>
      </c>
      <c r="K93" s="15">
        <f t="shared" si="60"/>
        <v>55983</v>
      </c>
      <c r="L93" s="17">
        <f t="shared" si="66"/>
        <v>55983</v>
      </c>
      <c r="M93" s="15">
        <f t="shared" si="56"/>
        <v>4</v>
      </c>
      <c r="N93">
        <f t="shared" si="63"/>
        <v>1</v>
      </c>
      <c r="O93">
        <f t="shared" si="57"/>
        <v>45</v>
      </c>
      <c r="P93" s="15">
        <f t="shared" si="58"/>
        <v>2053</v>
      </c>
      <c r="AW93" s="46">
        <f t="shared" si="59"/>
        <v>0</v>
      </c>
      <c r="AX93" s="5">
        <f t="shared" si="64"/>
        <v>0</v>
      </c>
    </row>
    <row r="94" spans="1:50" x14ac:dyDescent="0.2">
      <c r="A94" t="s">
        <v>108</v>
      </c>
      <c r="B94">
        <f t="shared" si="50"/>
        <v>88</v>
      </c>
      <c r="C94" s="283">
        <f t="shared" si="51"/>
        <v>55978</v>
      </c>
      <c r="D94" s="283">
        <f t="shared" si="61"/>
        <v>55988</v>
      </c>
      <c r="E94" s="17">
        <f t="shared" si="65"/>
        <v>55988</v>
      </c>
      <c r="F94" s="15">
        <f t="shared" si="52"/>
        <v>4</v>
      </c>
      <c r="G94">
        <f t="shared" si="62"/>
        <v>1</v>
      </c>
      <c r="H94">
        <f t="shared" si="53"/>
        <v>45</v>
      </c>
      <c r="I94" s="15">
        <f t="shared" si="54"/>
        <v>2053</v>
      </c>
      <c r="J94" s="15">
        <f t="shared" si="55"/>
        <v>56156</v>
      </c>
      <c r="K94" s="15">
        <f t="shared" si="60"/>
        <v>56166</v>
      </c>
      <c r="L94" s="17">
        <f t="shared" si="66"/>
        <v>56166</v>
      </c>
      <c r="M94" s="15">
        <f t="shared" si="56"/>
        <v>10</v>
      </c>
      <c r="N94">
        <f t="shared" si="63"/>
        <v>7</v>
      </c>
      <c r="O94">
        <f t="shared" si="57"/>
        <v>45</v>
      </c>
      <c r="P94" s="15">
        <f t="shared" si="58"/>
        <v>2053</v>
      </c>
      <c r="AW94" s="46">
        <f t="shared" si="59"/>
        <v>0</v>
      </c>
      <c r="AX94" s="5">
        <f t="shared" si="64"/>
        <v>0</v>
      </c>
    </row>
    <row r="95" spans="1:50" x14ac:dyDescent="0.2">
      <c r="A95" t="s">
        <v>108</v>
      </c>
      <c r="B95">
        <f t="shared" si="50"/>
        <v>89</v>
      </c>
      <c r="C95" s="283">
        <f t="shared" si="51"/>
        <v>56161</v>
      </c>
      <c r="D95" s="283">
        <f t="shared" si="61"/>
        <v>56171</v>
      </c>
      <c r="E95" s="17">
        <f t="shared" si="65"/>
        <v>56171</v>
      </c>
      <c r="F95" s="15">
        <f t="shared" si="52"/>
        <v>10</v>
      </c>
      <c r="G95">
        <f t="shared" si="62"/>
        <v>7</v>
      </c>
      <c r="H95">
        <f t="shared" si="53"/>
        <v>45</v>
      </c>
      <c r="I95" s="15">
        <f t="shared" si="54"/>
        <v>2053</v>
      </c>
      <c r="J95" s="15">
        <f t="shared" si="55"/>
        <v>56339</v>
      </c>
      <c r="K95" s="15">
        <f t="shared" si="60"/>
        <v>56349</v>
      </c>
      <c r="L95" s="17">
        <f t="shared" si="66"/>
        <v>56349</v>
      </c>
      <c r="M95" s="15">
        <f t="shared" si="56"/>
        <v>4</v>
      </c>
      <c r="N95">
        <f t="shared" si="63"/>
        <v>1</v>
      </c>
      <c r="O95">
        <f t="shared" si="57"/>
        <v>46</v>
      </c>
      <c r="P95" s="15">
        <f t="shared" si="58"/>
        <v>2054</v>
      </c>
      <c r="AW95" s="46">
        <f t="shared" si="59"/>
        <v>0</v>
      </c>
      <c r="AX95" s="5">
        <f t="shared" si="64"/>
        <v>0</v>
      </c>
    </row>
    <row r="96" spans="1:50" x14ac:dyDescent="0.2">
      <c r="A96" t="s">
        <v>108</v>
      </c>
      <c r="B96">
        <f t="shared" si="50"/>
        <v>90</v>
      </c>
      <c r="C96" s="283">
        <f t="shared" si="51"/>
        <v>56344</v>
      </c>
      <c r="D96" s="283">
        <f t="shared" si="61"/>
        <v>56354</v>
      </c>
      <c r="E96" s="17">
        <f t="shared" si="65"/>
        <v>56354</v>
      </c>
      <c r="F96" s="15">
        <f t="shared" si="52"/>
        <v>4</v>
      </c>
      <c r="G96">
        <f t="shared" si="62"/>
        <v>1</v>
      </c>
      <c r="H96">
        <f t="shared" si="53"/>
        <v>46</v>
      </c>
      <c r="I96" s="15">
        <f t="shared" si="54"/>
        <v>2054</v>
      </c>
      <c r="J96" s="15">
        <f t="shared" si="55"/>
        <v>56522</v>
      </c>
      <c r="K96" s="15">
        <f t="shared" si="60"/>
        <v>56532</v>
      </c>
      <c r="L96" s="17">
        <f t="shared" si="66"/>
        <v>56532</v>
      </c>
      <c r="M96" s="15">
        <f t="shared" si="56"/>
        <v>10</v>
      </c>
      <c r="N96">
        <f t="shared" si="63"/>
        <v>7</v>
      </c>
      <c r="O96">
        <f t="shared" si="57"/>
        <v>46</v>
      </c>
      <c r="P96" s="15">
        <f t="shared" si="58"/>
        <v>2054</v>
      </c>
      <c r="AW96" s="46">
        <f t="shared" si="59"/>
        <v>0</v>
      </c>
      <c r="AX96" s="5">
        <f t="shared" si="64"/>
        <v>0</v>
      </c>
    </row>
    <row r="97" spans="1:50" x14ac:dyDescent="0.2">
      <c r="A97" t="s">
        <v>108</v>
      </c>
      <c r="B97">
        <f t="shared" si="50"/>
        <v>91</v>
      </c>
      <c r="C97" s="283">
        <f t="shared" si="51"/>
        <v>56527</v>
      </c>
      <c r="D97" s="283">
        <f t="shared" si="61"/>
        <v>56537</v>
      </c>
      <c r="E97" s="17">
        <f t="shared" si="65"/>
        <v>56537</v>
      </c>
      <c r="F97" s="15">
        <f t="shared" si="52"/>
        <v>10</v>
      </c>
      <c r="G97">
        <f t="shared" si="62"/>
        <v>7</v>
      </c>
      <c r="H97">
        <f t="shared" si="53"/>
        <v>46</v>
      </c>
      <c r="I97" s="15">
        <f t="shared" si="54"/>
        <v>2054</v>
      </c>
      <c r="J97" s="15">
        <f t="shared" si="55"/>
        <v>56705</v>
      </c>
      <c r="K97" s="15">
        <f t="shared" si="60"/>
        <v>56715</v>
      </c>
      <c r="L97" s="17">
        <f t="shared" si="66"/>
        <v>56715</v>
      </c>
      <c r="M97" s="15">
        <f t="shared" si="56"/>
        <v>4</v>
      </c>
      <c r="N97">
        <f t="shared" si="63"/>
        <v>1</v>
      </c>
      <c r="O97">
        <f t="shared" si="57"/>
        <v>47</v>
      </c>
      <c r="P97" s="15">
        <f t="shared" si="58"/>
        <v>2055</v>
      </c>
      <c r="AW97" s="46">
        <f t="shared" si="59"/>
        <v>0</v>
      </c>
      <c r="AX97" s="5">
        <f t="shared" si="64"/>
        <v>0</v>
      </c>
    </row>
    <row r="98" spans="1:50" x14ac:dyDescent="0.2">
      <c r="A98" t="s">
        <v>108</v>
      </c>
      <c r="B98">
        <f t="shared" si="50"/>
        <v>92</v>
      </c>
      <c r="C98" s="283">
        <f t="shared" si="51"/>
        <v>56710</v>
      </c>
      <c r="D98" s="283">
        <f t="shared" si="61"/>
        <v>56720</v>
      </c>
      <c r="E98" s="17">
        <f t="shared" si="65"/>
        <v>56720</v>
      </c>
      <c r="F98" s="15">
        <f t="shared" si="52"/>
        <v>4</v>
      </c>
      <c r="G98">
        <f t="shared" si="62"/>
        <v>1</v>
      </c>
      <c r="H98">
        <f t="shared" si="53"/>
        <v>47</v>
      </c>
      <c r="I98" s="15">
        <f t="shared" si="54"/>
        <v>2055</v>
      </c>
      <c r="J98" s="15">
        <f t="shared" si="55"/>
        <v>56888</v>
      </c>
      <c r="K98" s="15">
        <f t="shared" si="60"/>
        <v>56898</v>
      </c>
      <c r="L98" s="17">
        <f t="shared" si="66"/>
        <v>56898</v>
      </c>
      <c r="M98" s="15">
        <f t="shared" si="56"/>
        <v>10</v>
      </c>
      <c r="N98">
        <f t="shared" si="63"/>
        <v>7</v>
      </c>
      <c r="O98">
        <f t="shared" si="57"/>
        <v>47</v>
      </c>
      <c r="P98" s="15">
        <f t="shared" si="58"/>
        <v>2055</v>
      </c>
      <c r="AW98" s="46">
        <f t="shared" si="59"/>
        <v>0</v>
      </c>
      <c r="AX98" s="5">
        <f t="shared" si="64"/>
        <v>0</v>
      </c>
    </row>
    <row r="99" spans="1:50" x14ac:dyDescent="0.2">
      <c r="A99" t="s">
        <v>108</v>
      </c>
      <c r="B99">
        <f t="shared" si="50"/>
        <v>93</v>
      </c>
      <c r="C99" s="283">
        <f t="shared" si="51"/>
        <v>56893</v>
      </c>
      <c r="D99" s="283">
        <f t="shared" si="61"/>
        <v>56903</v>
      </c>
      <c r="E99" s="17">
        <f t="shared" si="65"/>
        <v>56903</v>
      </c>
      <c r="F99" s="15">
        <f t="shared" si="52"/>
        <v>10</v>
      </c>
      <c r="G99">
        <f t="shared" si="62"/>
        <v>7</v>
      </c>
      <c r="H99">
        <f t="shared" si="53"/>
        <v>47</v>
      </c>
      <c r="I99" s="15">
        <f t="shared" si="54"/>
        <v>2055</v>
      </c>
      <c r="J99" s="15">
        <f t="shared" si="55"/>
        <v>57071</v>
      </c>
      <c r="K99" s="15">
        <f t="shared" si="60"/>
        <v>57081</v>
      </c>
      <c r="L99" s="17">
        <f t="shared" si="66"/>
        <v>57081</v>
      </c>
      <c r="M99" s="15">
        <f t="shared" si="56"/>
        <v>4</v>
      </c>
      <c r="N99">
        <f t="shared" si="63"/>
        <v>1</v>
      </c>
      <c r="O99">
        <f t="shared" si="57"/>
        <v>48</v>
      </c>
      <c r="P99" s="15">
        <f t="shared" si="58"/>
        <v>2056</v>
      </c>
      <c r="AW99" s="46">
        <f t="shared" si="59"/>
        <v>0</v>
      </c>
      <c r="AX99" s="5">
        <f t="shared" si="64"/>
        <v>0</v>
      </c>
    </row>
    <row r="100" spans="1:50" x14ac:dyDescent="0.2">
      <c r="A100" t="s">
        <v>108</v>
      </c>
      <c r="B100">
        <f t="shared" ref="B100:B163" si="67">B99+1</f>
        <v>94</v>
      </c>
      <c r="C100" s="283">
        <f t="shared" ref="C100:C163" si="68">C99+$B$4</f>
        <v>57076</v>
      </c>
      <c r="D100" s="283">
        <f t="shared" si="61"/>
        <v>57086</v>
      </c>
      <c r="E100" s="17">
        <f t="shared" si="65"/>
        <v>57086</v>
      </c>
      <c r="F100" s="15">
        <f t="shared" ref="F100:F163" si="69">MONTH(D100)</f>
        <v>4</v>
      </c>
      <c r="G100">
        <f t="shared" si="62"/>
        <v>1</v>
      </c>
      <c r="H100">
        <f t="shared" ref="H100:H163" si="70">IF(F100&lt;=$I$3,I100-$K$3,I100-$K$3+1)</f>
        <v>48</v>
      </c>
      <c r="I100" s="15">
        <f t="shared" ref="I100:I163" si="71">YEAR(D100)</f>
        <v>2056</v>
      </c>
      <c r="J100" s="15">
        <f t="shared" ref="J100:J163" si="72">C100+$B$4-$B$5</f>
        <v>57254</v>
      </c>
      <c r="K100" s="15">
        <f t="shared" si="60"/>
        <v>57264</v>
      </c>
      <c r="L100" s="17">
        <f t="shared" si="66"/>
        <v>57264</v>
      </c>
      <c r="M100" s="15">
        <f t="shared" ref="M100:M163" si="73">MONTH(K100)</f>
        <v>10</v>
      </c>
      <c r="N100">
        <f t="shared" si="63"/>
        <v>7</v>
      </c>
      <c r="O100">
        <f t="shared" ref="O100:O163" si="74">IF(M100&lt;=$I$3,P100-$K$3,P100-$K$3+1)</f>
        <v>48</v>
      </c>
      <c r="P100" s="15">
        <f t="shared" ref="P100:P163" si="75">YEAR(K100)</f>
        <v>2056</v>
      </c>
      <c r="AW100" s="46">
        <f t="shared" ref="AW100:AW163" si="76">IF(H100&gt;10,0,VALUE(CONCATENATE(G100,H100)))</f>
        <v>0</v>
      </c>
      <c r="AX100" s="5">
        <f t="shared" si="64"/>
        <v>0</v>
      </c>
    </row>
    <row r="101" spans="1:50" x14ac:dyDescent="0.2">
      <c r="A101" t="s">
        <v>108</v>
      </c>
      <c r="B101">
        <f t="shared" si="67"/>
        <v>95</v>
      </c>
      <c r="C101" s="283">
        <f t="shared" si="68"/>
        <v>57259</v>
      </c>
      <c r="D101" s="283">
        <f t="shared" si="61"/>
        <v>57269</v>
      </c>
      <c r="E101" s="17">
        <f t="shared" si="65"/>
        <v>57269</v>
      </c>
      <c r="F101" s="15">
        <f t="shared" si="69"/>
        <v>10</v>
      </c>
      <c r="G101">
        <f t="shared" si="62"/>
        <v>7</v>
      </c>
      <c r="H101">
        <f t="shared" si="70"/>
        <v>48</v>
      </c>
      <c r="I101" s="15">
        <f t="shared" si="71"/>
        <v>2056</v>
      </c>
      <c r="J101" s="15">
        <f t="shared" si="72"/>
        <v>57437</v>
      </c>
      <c r="K101" s="15">
        <f t="shared" si="60"/>
        <v>57447</v>
      </c>
      <c r="L101" s="17">
        <f t="shared" si="66"/>
        <v>57447</v>
      </c>
      <c r="M101" s="15">
        <f t="shared" si="73"/>
        <v>4</v>
      </c>
      <c r="N101">
        <f t="shared" si="63"/>
        <v>1</v>
      </c>
      <c r="O101">
        <f t="shared" si="74"/>
        <v>49</v>
      </c>
      <c r="P101" s="15">
        <f t="shared" si="75"/>
        <v>2057</v>
      </c>
      <c r="AW101" s="46">
        <f t="shared" si="76"/>
        <v>0</v>
      </c>
      <c r="AX101" s="5">
        <f t="shared" si="64"/>
        <v>0</v>
      </c>
    </row>
    <row r="102" spans="1:50" x14ac:dyDescent="0.2">
      <c r="A102" t="s">
        <v>108</v>
      </c>
      <c r="B102">
        <f t="shared" si="67"/>
        <v>96</v>
      </c>
      <c r="C102" s="283">
        <f t="shared" si="68"/>
        <v>57442</v>
      </c>
      <c r="D102" s="283">
        <f t="shared" si="61"/>
        <v>57452</v>
      </c>
      <c r="E102" s="17">
        <f t="shared" si="65"/>
        <v>57452</v>
      </c>
      <c r="F102" s="15">
        <f t="shared" si="69"/>
        <v>4</v>
      </c>
      <c r="G102">
        <f t="shared" si="62"/>
        <v>1</v>
      </c>
      <c r="H102">
        <f t="shared" si="70"/>
        <v>49</v>
      </c>
      <c r="I102" s="15">
        <f t="shared" si="71"/>
        <v>2057</v>
      </c>
      <c r="J102" s="15">
        <f t="shared" si="72"/>
        <v>57620</v>
      </c>
      <c r="K102" s="15">
        <f t="shared" si="60"/>
        <v>57630</v>
      </c>
      <c r="L102" s="17">
        <f t="shared" si="66"/>
        <v>57630</v>
      </c>
      <c r="M102" s="15">
        <f t="shared" si="73"/>
        <v>10</v>
      </c>
      <c r="N102">
        <f t="shared" si="63"/>
        <v>7</v>
      </c>
      <c r="O102">
        <f t="shared" si="74"/>
        <v>49</v>
      </c>
      <c r="P102" s="15">
        <f t="shared" si="75"/>
        <v>2057</v>
      </c>
      <c r="AW102" s="46">
        <f t="shared" si="76"/>
        <v>0</v>
      </c>
      <c r="AX102" s="5">
        <f t="shared" si="64"/>
        <v>0</v>
      </c>
    </row>
    <row r="103" spans="1:50" x14ac:dyDescent="0.2">
      <c r="A103" t="s">
        <v>108</v>
      </c>
      <c r="B103">
        <f t="shared" si="67"/>
        <v>97</v>
      </c>
      <c r="C103" s="283">
        <f t="shared" si="68"/>
        <v>57625</v>
      </c>
      <c r="D103" s="283">
        <f t="shared" si="61"/>
        <v>57635</v>
      </c>
      <c r="E103" s="17">
        <f t="shared" si="65"/>
        <v>57635</v>
      </c>
      <c r="F103" s="15">
        <f t="shared" si="69"/>
        <v>10</v>
      </c>
      <c r="G103">
        <f t="shared" si="62"/>
        <v>7</v>
      </c>
      <c r="H103">
        <f t="shared" si="70"/>
        <v>49</v>
      </c>
      <c r="I103" s="15">
        <f t="shared" si="71"/>
        <v>2057</v>
      </c>
      <c r="J103" s="15">
        <f t="shared" si="72"/>
        <v>57803</v>
      </c>
      <c r="K103" s="15">
        <f t="shared" si="60"/>
        <v>57813</v>
      </c>
      <c r="L103" s="17">
        <f t="shared" si="66"/>
        <v>57813</v>
      </c>
      <c r="M103" s="15">
        <f t="shared" si="73"/>
        <v>4</v>
      </c>
      <c r="N103">
        <f t="shared" si="63"/>
        <v>1</v>
      </c>
      <c r="O103">
        <f t="shared" si="74"/>
        <v>50</v>
      </c>
      <c r="P103" s="15">
        <f t="shared" si="75"/>
        <v>2058</v>
      </c>
      <c r="AW103" s="46">
        <f t="shared" si="76"/>
        <v>0</v>
      </c>
      <c r="AX103" s="5">
        <f t="shared" si="64"/>
        <v>0</v>
      </c>
    </row>
    <row r="104" spans="1:50" x14ac:dyDescent="0.2">
      <c r="A104" t="s">
        <v>108</v>
      </c>
      <c r="B104">
        <f t="shared" si="67"/>
        <v>98</v>
      </c>
      <c r="C104" s="283">
        <f t="shared" si="68"/>
        <v>57808</v>
      </c>
      <c r="D104" s="283">
        <f t="shared" si="61"/>
        <v>57818</v>
      </c>
      <c r="E104" s="17">
        <f t="shared" si="65"/>
        <v>57818</v>
      </c>
      <c r="F104" s="15">
        <f t="shared" si="69"/>
        <v>4</v>
      </c>
      <c r="G104">
        <f t="shared" si="62"/>
        <v>1</v>
      </c>
      <c r="H104">
        <f t="shared" si="70"/>
        <v>50</v>
      </c>
      <c r="I104" s="15">
        <f t="shared" si="71"/>
        <v>2058</v>
      </c>
      <c r="J104" s="15">
        <f t="shared" si="72"/>
        <v>57986</v>
      </c>
      <c r="K104" s="15">
        <f t="shared" si="60"/>
        <v>57996</v>
      </c>
      <c r="L104" s="17">
        <f t="shared" si="66"/>
        <v>57996</v>
      </c>
      <c r="M104" s="15">
        <f t="shared" si="73"/>
        <v>10</v>
      </c>
      <c r="N104">
        <f t="shared" si="63"/>
        <v>7</v>
      </c>
      <c r="O104">
        <f t="shared" si="74"/>
        <v>50</v>
      </c>
      <c r="P104" s="15">
        <f t="shared" si="75"/>
        <v>2058</v>
      </c>
      <c r="AW104" s="46">
        <f t="shared" si="76"/>
        <v>0</v>
      </c>
      <c r="AX104" s="5">
        <f t="shared" si="64"/>
        <v>0</v>
      </c>
    </row>
    <row r="105" spans="1:50" x14ac:dyDescent="0.2">
      <c r="A105" t="s">
        <v>108</v>
      </c>
      <c r="B105">
        <f t="shared" si="67"/>
        <v>99</v>
      </c>
      <c r="C105" s="283">
        <f t="shared" si="68"/>
        <v>57991</v>
      </c>
      <c r="D105" s="283">
        <f t="shared" si="61"/>
        <v>58001</v>
      </c>
      <c r="E105" s="17">
        <f t="shared" si="65"/>
        <v>58001</v>
      </c>
      <c r="F105" s="15">
        <f t="shared" si="69"/>
        <v>10</v>
      </c>
      <c r="G105">
        <f t="shared" si="62"/>
        <v>7</v>
      </c>
      <c r="H105">
        <f t="shared" si="70"/>
        <v>50</v>
      </c>
      <c r="I105" s="15">
        <f t="shared" si="71"/>
        <v>2058</v>
      </c>
      <c r="J105" s="15">
        <f t="shared" si="72"/>
        <v>58169</v>
      </c>
      <c r="K105" s="15">
        <f t="shared" si="60"/>
        <v>58179</v>
      </c>
      <c r="L105" s="17">
        <f t="shared" si="66"/>
        <v>58179</v>
      </c>
      <c r="M105" s="15">
        <f t="shared" si="73"/>
        <v>4</v>
      </c>
      <c r="N105">
        <f t="shared" si="63"/>
        <v>1</v>
      </c>
      <c r="O105">
        <f t="shared" si="74"/>
        <v>51</v>
      </c>
      <c r="P105" s="15">
        <f t="shared" si="75"/>
        <v>2059</v>
      </c>
      <c r="AW105" s="46">
        <f t="shared" si="76"/>
        <v>0</v>
      </c>
      <c r="AX105" s="5">
        <f t="shared" si="64"/>
        <v>0</v>
      </c>
    </row>
    <row r="106" spans="1:50" x14ac:dyDescent="0.2">
      <c r="A106" t="s">
        <v>108</v>
      </c>
      <c r="B106">
        <f t="shared" si="67"/>
        <v>100</v>
      </c>
      <c r="C106" s="283">
        <f t="shared" si="68"/>
        <v>58174</v>
      </c>
      <c r="D106" s="283">
        <f t="shared" si="61"/>
        <v>58184</v>
      </c>
      <c r="E106" s="17">
        <f t="shared" si="65"/>
        <v>58184</v>
      </c>
      <c r="F106" s="15">
        <f t="shared" si="69"/>
        <v>4</v>
      </c>
      <c r="G106">
        <f t="shared" si="62"/>
        <v>1</v>
      </c>
      <c r="H106">
        <f t="shared" si="70"/>
        <v>51</v>
      </c>
      <c r="I106" s="15">
        <f t="shared" si="71"/>
        <v>2059</v>
      </c>
      <c r="J106" s="15">
        <f t="shared" si="72"/>
        <v>58352</v>
      </c>
      <c r="K106" s="15">
        <f t="shared" si="60"/>
        <v>58362</v>
      </c>
      <c r="L106" s="17">
        <f t="shared" si="66"/>
        <v>58362</v>
      </c>
      <c r="M106" s="15">
        <f t="shared" si="73"/>
        <v>10</v>
      </c>
      <c r="N106">
        <f t="shared" si="63"/>
        <v>7</v>
      </c>
      <c r="O106">
        <f t="shared" si="74"/>
        <v>51</v>
      </c>
      <c r="P106" s="15">
        <f t="shared" si="75"/>
        <v>2059</v>
      </c>
      <c r="AW106" s="46">
        <f t="shared" si="76"/>
        <v>0</v>
      </c>
      <c r="AX106" s="5">
        <f t="shared" si="64"/>
        <v>0</v>
      </c>
    </row>
    <row r="107" spans="1:50" x14ac:dyDescent="0.2">
      <c r="A107" t="s">
        <v>108</v>
      </c>
      <c r="B107">
        <f t="shared" si="67"/>
        <v>101</v>
      </c>
      <c r="C107" s="283">
        <f t="shared" si="68"/>
        <v>58357</v>
      </c>
      <c r="D107" s="283">
        <f t="shared" si="61"/>
        <v>58367</v>
      </c>
      <c r="E107" s="17">
        <f t="shared" si="65"/>
        <v>58367</v>
      </c>
      <c r="F107" s="15">
        <f t="shared" si="69"/>
        <v>10</v>
      </c>
      <c r="G107">
        <f t="shared" si="62"/>
        <v>7</v>
      </c>
      <c r="H107">
        <f t="shared" si="70"/>
        <v>51</v>
      </c>
      <c r="I107" s="15">
        <f t="shared" si="71"/>
        <v>2059</v>
      </c>
      <c r="J107" s="15">
        <f t="shared" si="72"/>
        <v>58535</v>
      </c>
      <c r="K107" s="15">
        <f t="shared" si="60"/>
        <v>58545</v>
      </c>
      <c r="L107" s="17">
        <f t="shared" si="66"/>
        <v>58545</v>
      </c>
      <c r="M107" s="15">
        <f t="shared" si="73"/>
        <v>4</v>
      </c>
      <c r="N107">
        <f t="shared" si="63"/>
        <v>1</v>
      </c>
      <c r="O107">
        <f t="shared" si="74"/>
        <v>52</v>
      </c>
      <c r="P107" s="15">
        <f t="shared" si="75"/>
        <v>2060</v>
      </c>
      <c r="AW107" s="46">
        <f t="shared" si="76"/>
        <v>0</v>
      </c>
      <c r="AX107" s="5">
        <f t="shared" si="64"/>
        <v>0</v>
      </c>
    </row>
    <row r="108" spans="1:50" x14ac:dyDescent="0.2">
      <c r="A108" t="s">
        <v>108</v>
      </c>
      <c r="B108">
        <f t="shared" si="67"/>
        <v>102</v>
      </c>
      <c r="C108" s="283">
        <f t="shared" si="68"/>
        <v>58540</v>
      </c>
      <c r="D108" s="283">
        <f t="shared" si="61"/>
        <v>58550</v>
      </c>
      <c r="E108" s="17">
        <f t="shared" si="65"/>
        <v>58550</v>
      </c>
      <c r="F108" s="15">
        <f t="shared" si="69"/>
        <v>4</v>
      </c>
      <c r="G108">
        <f t="shared" si="62"/>
        <v>1</v>
      </c>
      <c r="H108">
        <f t="shared" si="70"/>
        <v>52</v>
      </c>
      <c r="I108" s="15">
        <f t="shared" si="71"/>
        <v>2060</v>
      </c>
      <c r="J108" s="15">
        <f t="shared" si="72"/>
        <v>58718</v>
      </c>
      <c r="K108" s="15">
        <f t="shared" si="60"/>
        <v>58728</v>
      </c>
      <c r="L108" s="17">
        <f t="shared" si="66"/>
        <v>58728</v>
      </c>
      <c r="M108" s="15">
        <f t="shared" si="73"/>
        <v>10</v>
      </c>
      <c r="N108">
        <f t="shared" si="63"/>
        <v>7</v>
      </c>
      <c r="O108">
        <f t="shared" si="74"/>
        <v>52</v>
      </c>
      <c r="P108" s="15">
        <f t="shared" si="75"/>
        <v>2060</v>
      </c>
      <c r="AW108" s="46">
        <f t="shared" si="76"/>
        <v>0</v>
      </c>
      <c r="AX108" s="5">
        <f t="shared" si="64"/>
        <v>0</v>
      </c>
    </row>
    <row r="109" spans="1:50" x14ac:dyDescent="0.2">
      <c r="A109" t="s">
        <v>108</v>
      </c>
      <c r="B109">
        <f t="shared" si="67"/>
        <v>103</v>
      </c>
      <c r="C109" s="283">
        <f t="shared" si="68"/>
        <v>58723</v>
      </c>
      <c r="D109" s="283">
        <f t="shared" si="61"/>
        <v>58733</v>
      </c>
      <c r="E109" s="17">
        <f t="shared" si="65"/>
        <v>58733</v>
      </c>
      <c r="F109" s="15">
        <f t="shared" si="69"/>
        <v>10</v>
      </c>
      <c r="G109">
        <f t="shared" si="62"/>
        <v>7</v>
      </c>
      <c r="H109">
        <f t="shared" si="70"/>
        <v>52</v>
      </c>
      <c r="I109" s="15">
        <f t="shared" si="71"/>
        <v>2060</v>
      </c>
      <c r="J109" s="15">
        <f t="shared" si="72"/>
        <v>58901</v>
      </c>
      <c r="K109" s="15">
        <f t="shared" si="60"/>
        <v>58911</v>
      </c>
      <c r="L109" s="17">
        <f t="shared" si="66"/>
        <v>58911</v>
      </c>
      <c r="M109" s="15">
        <f t="shared" si="73"/>
        <v>4</v>
      </c>
      <c r="N109">
        <f t="shared" si="63"/>
        <v>1</v>
      </c>
      <c r="O109">
        <f t="shared" si="74"/>
        <v>53</v>
      </c>
      <c r="P109" s="15">
        <f t="shared" si="75"/>
        <v>2061</v>
      </c>
      <c r="AW109" s="46">
        <f t="shared" si="76"/>
        <v>0</v>
      </c>
      <c r="AX109" s="5">
        <f t="shared" si="64"/>
        <v>0</v>
      </c>
    </row>
    <row r="110" spans="1:50" x14ac:dyDescent="0.2">
      <c r="A110" t="s">
        <v>108</v>
      </c>
      <c r="B110">
        <f t="shared" si="67"/>
        <v>104</v>
      </c>
      <c r="C110" s="283">
        <f t="shared" si="68"/>
        <v>58906</v>
      </c>
      <c r="D110" s="283">
        <f t="shared" si="61"/>
        <v>58916</v>
      </c>
      <c r="E110" s="17">
        <f t="shared" si="65"/>
        <v>58916</v>
      </c>
      <c r="F110" s="15">
        <f t="shared" si="69"/>
        <v>4</v>
      </c>
      <c r="G110">
        <f t="shared" si="62"/>
        <v>1</v>
      </c>
      <c r="H110">
        <f t="shared" si="70"/>
        <v>53</v>
      </c>
      <c r="I110" s="15">
        <f t="shared" si="71"/>
        <v>2061</v>
      </c>
      <c r="J110" s="15">
        <f t="shared" si="72"/>
        <v>59084</v>
      </c>
      <c r="K110" s="15">
        <f t="shared" si="60"/>
        <v>59094</v>
      </c>
      <c r="L110" s="17">
        <f t="shared" si="66"/>
        <v>59094</v>
      </c>
      <c r="M110" s="15">
        <f t="shared" si="73"/>
        <v>10</v>
      </c>
      <c r="N110">
        <f t="shared" si="63"/>
        <v>7</v>
      </c>
      <c r="O110">
        <f t="shared" si="74"/>
        <v>53</v>
      </c>
      <c r="P110" s="15">
        <f t="shared" si="75"/>
        <v>2061</v>
      </c>
      <c r="AW110" s="46">
        <f t="shared" si="76"/>
        <v>0</v>
      </c>
      <c r="AX110" s="5">
        <f t="shared" si="64"/>
        <v>0</v>
      </c>
    </row>
    <row r="111" spans="1:50" x14ac:dyDescent="0.2">
      <c r="A111" t="s">
        <v>108</v>
      </c>
      <c r="B111">
        <f t="shared" si="67"/>
        <v>105</v>
      </c>
      <c r="C111" s="283">
        <f t="shared" si="68"/>
        <v>59089</v>
      </c>
      <c r="D111" s="283">
        <f t="shared" si="61"/>
        <v>59099</v>
      </c>
      <c r="E111" s="17">
        <f t="shared" si="65"/>
        <v>59099</v>
      </c>
      <c r="F111" s="15">
        <f t="shared" si="69"/>
        <v>10</v>
      </c>
      <c r="G111">
        <f t="shared" si="62"/>
        <v>7</v>
      </c>
      <c r="H111">
        <f t="shared" si="70"/>
        <v>53</v>
      </c>
      <c r="I111" s="15">
        <f t="shared" si="71"/>
        <v>2061</v>
      </c>
      <c r="J111" s="15">
        <f t="shared" si="72"/>
        <v>59267</v>
      </c>
      <c r="K111" s="15">
        <f t="shared" si="60"/>
        <v>59277</v>
      </c>
      <c r="L111" s="17">
        <f t="shared" si="66"/>
        <v>59277</v>
      </c>
      <c r="M111" s="15">
        <f t="shared" si="73"/>
        <v>4</v>
      </c>
      <c r="N111">
        <f t="shared" si="63"/>
        <v>1</v>
      </c>
      <c r="O111">
        <f t="shared" si="74"/>
        <v>54</v>
      </c>
      <c r="P111" s="15">
        <f t="shared" si="75"/>
        <v>2062</v>
      </c>
      <c r="AW111" s="46">
        <f t="shared" si="76"/>
        <v>0</v>
      </c>
      <c r="AX111" s="5">
        <f t="shared" si="64"/>
        <v>0</v>
      </c>
    </row>
    <row r="112" spans="1:50" x14ac:dyDescent="0.2">
      <c r="A112" t="s">
        <v>108</v>
      </c>
      <c r="B112">
        <f t="shared" si="67"/>
        <v>106</v>
      </c>
      <c r="C112" s="283">
        <f t="shared" si="68"/>
        <v>59272</v>
      </c>
      <c r="D112" s="283">
        <f t="shared" si="61"/>
        <v>59282</v>
      </c>
      <c r="E112" s="17">
        <f t="shared" si="65"/>
        <v>59282</v>
      </c>
      <c r="F112" s="15">
        <f t="shared" si="69"/>
        <v>4</v>
      </c>
      <c r="G112">
        <f t="shared" si="62"/>
        <v>1</v>
      </c>
      <c r="H112">
        <f t="shared" si="70"/>
        <v>54</v>
      </c>
      <c r="I112" s="15">
        <f t="shared" si="71"/>
        <v>2062</v>
      </c>
      <c r="J112" s="15">
        <f t="shared" si="72"/>
        <v>59450</v>
      </c>
      <c r="K112" s="15">
        <f t="shared" si="60"/>
        <v>59460</v>
      </c>
      <c r="L112" s="17">
        <f t="shared" si="66"/>
        <v>59460</v>
      </c>
      <c r="M112" s="15">
        <f t="shared" si="73"/>
        <v>10</v>
      </c>
      <c r="N112">
        <f t="shared" si="63"/>
        <v>7</v>
      </c>
      <c r="O112">
        <f t="shared" si="74"/>
        <v>54</v>
      </c>
      <c r="P112" s="15">
        <f t="shared" si="75"/>
        <v>2062</v>
      </c>
      <c r="AW112" s="46">
        <f t="shared" si="76"/>
        <v>0</v>
      </c>
      <c r="AX112" s="5">
        <f t="shared" si="64"/>
        <v>0</v>
      </c>
    </row>
    <row r="113" spans="1:50" x14ac:dyDescent="0.2">
      <c r="A113" t="s">
        <v>108</v>
      </c>
      <c r="B113">
        <f t="shared" si="67"/>
        <v>107</v>
      </c>
      <c r="C113" s="283">
        <f t="shared" si="68"/>
        <v>59455</v>
      </c>
      <c r="D113" s="283">
        <f t="shared" si="61"/>
        <v>59465</v>
      </c>
      <c r="E113" s="17">
        <f t="shared" si="65"/>
        <v>59465</v>
      </c>
      <c r="F113" s="15">
        <f t="shared" si="69"/>
        <v>10</v>
      </c>
      <c r="G113">
        <f t="shared" si="62"/>
        <v>7</v>
      </c>
      <c r="H113">
        <f t="shared" si="70"/>
        <v>54</v>
      </c>
      <c r="I113" s="15">
        <f t="shared" si="71"/>
        <v>2062</v>
      </c>
      <c r="J113" s="15">
        <f t="shared" si="72"/>
        <v>59633</v>
      </c>
      <c r="K113" s="15">
        <f t="shared" si="60"/>
        <v>59643</v>
      </c>
      <c r="L113" s="17">
        <f t="shared" si="66"/>
        <v>59643</v>
      </c>
      <c r="M113" s="15">
        <f t="shared" si="73"/>
        <v>4</v>
      </c>
      <c r="N113">
        <f t="shared" si="63"/>
        <v>1</v>
      </c>
      <c r="O113">
        <f t="shared" si="74"/>
        <v>55</v>
      </c>
      <c r="P113" s="15">
        <f t="shared" si="75"/>
        <v>2063</v>
      </c>
      <c r="AW113" s="46">
        <f t="shared" si="76"/>
        <v>0</v>
      </c>
      <c r="AX113" s="5">
        <f t="shared" si="64"/>
        <v>0</v>
      </c>
    </row>
    <row r="114" spans="1:50" x14ac:dyDescent="0.2">
      <c r="A114" t="s">
        <v>108</v>
      </c>
      <c r="B114">
        <f t="shared" si="67"/>
        <v>108</v>
      </c>
      <c r="C114" s="283">
        <f t="shared" si="68"/>
        <v>59638</v>
      </c>
      <c r="D114" s="283">
        <f t="shared" si="61"/>
        <v>59648</v>
      </c>
      <c r="E114" s="17">
        <f t="shared" si="65"/>
        <v>59648</v>
      </c>
      <c r="F114" s="15">
        <f t="shared" si="69"/>
        <v>4</v>
      </c>
      <c r="G114">
        <f t="shared" si="62"/>
        <v>1</v>
      </c>
      <c r="H114">
        <f t="shared" si="70"/>
        <v>55</v>
      </c>
      <c r="I114" s="15">
        <f t="shared" si="71"/>
        <v>2063</v>
      </c>
      <c r="J114" s="15">
        <f t="shared" si="72"/>
        <v>59816</v>
      </c>
      <c r="K114" s="15">
        <f t="shared" si="60"/>
        <v>59826</v>
      </c>
      <c r="L114" s="17">
        <f t="shared" si="66"/>
        <v>59826</v>
      </c>
      <c r="M114" s="15">
        <f t="shared" si="73"/>
        <v>10</v>
      </c>
      <c r="N114">
        <f t="shared" si="63"/>
        <v>7</v>
      </c>
      <c r="O114">
        <f t="shared" si="74"/>
        <v>55</v>
      </c>
      <c r="P114" s="15">
        <f t="shared" si="75"/>
        <v>2063</v>
      </c>
      <c r="AW114" s="46">
        <f t="shared" si="76"/>
        <v>0</v>
      </c>
      <c r="AX114" s="5">
        <f t="shared" si="64"/>
        <v>0</v>
      </c>
    </row>
    <row r="115" spans="1:50" x14ac:dyDescent="0.2">
      <c r="A115" t="s">
        <v>108</v>
      </c>
      <c r="B115">
        <f t="shared" si="67"/>
        <v>109</v>
      </c>
      <c r="C115" s="283">
        <f t="shared" si="68"/>
        <v>59821</v>
      </c>
      <c r="D115" s="283">
        <f t="shared" si="61"/>
        <v>59831</v>
      </c>
      <c r="E115" s="17">
        <f t="shared" si="65"/>
        <v>59831</v>
      </c>
      <c r="F115" s="15">
        <f t="shared" si="69"/>
        <v>10</v>
      </c>
      <c r="G115">
        <f t="shared" si="62"/>
        <v>7</v>
      </c>
      <c r="H115">
        <f t="shared" si="70"/>
        <v>55</v>
      </c>
      <c r="I115" s="15">
        <f t="shared" si="71"/>
        <v>2063</v>
      </c>
      <c r="J115" s="15">
        <f t="shared" si="72"/>
        <v>59999</v>
      </c>
      <c r="K115" s="15">
        <f t="shared" si="60"/>
        <v>60009</v>
      </c>
      <c r="L115" s="17">
        <f t="shared" si="66"/>
        <v>60009</v>
      </c>
      <c r="M115" s="15">
        <f t="shared" si="73"/>
        <v>4</v>
      </c>
      <c r="N115">
        <f t="shared" si="63"/>
        <v>1</v>
      </c>
      <c r="O115">
        <f t="shared" si="74"/>
        <v>56</v>
      </c>
      <c r="P115" s="15">
        <f t="shared" si="75"/>
        <v>2064</v>
      </c>
      <c r="AW115" s="46">
        <f t="shared" si="76"/>
        <v>0</v>
      </c>
      <c r="AX115" s="5">
        <f t="shared" si="64"/>
        <v>0</v>
      </c>
    </row>
    <row r="116" spans="1:50" x14ac:dyDescent="0.2">
      <c r="A116" t="s">
        <v>108</v>
      </c>
      <c r="B116">
        <f t="shared" si="67"/>
        <v>110</v>
      </c>
      <c r="C116" s="283">
        <f t="shared" si="68"/>
        <v>60004</v>
      </c>
      <c r="D116" s="283">
        <f t="shared" si="61"/>
        <v>60014</v>
      </c>
      <c r="E116" s="17">
        <f t="shared" si="65"/>
        <v>60014</v>
      </c>
      <c r="F116" s="15">
        <f t="shared" si="69"/>
        <v>4</v>
      </c>
      <c r="G116">
        <f t="shared" si="62"/>
        <v>1</v>
      </c>
      <c r="H116">
        <f t="shared" si="70"/>
        <v>56</v>
      </c>
      <c r="I116" s="15">
        <f t="shared" si="71"/>
        <v>2064</v>
      </c>
      <c r="J116" s="15">
        <f t="shared" si="72"/>
        <v>60182</v>
      </c>
      <c r="K116" s="15">
        <f t="shared" si="60"/>
        <v>60192</v>
      </c>
      <c r="L116" s="17">
        <f t="shared" si="66"/>
        <v>60192</v>
      </c>
      <c r="M116" s="15">
        <f t="shared" si="73"/>
        <v>10</v>
      </c>
      <c r="N116">
        <f t="shared" si="63"/>
        <v>7</v>
      </c>
      <c r="O116">
        <f t="shared" si="74"/>
        <v>56</v>
      </c>
      <c r="P116" s="15">
        <f t="shared" si="75"/>
        <v>2064</v>
      </c>
      <c r="AW116" s="46">
        <f t="shared" si="76"/>
        <v>0</v>
      </c>
      <c r="AX116" s="5">
        <f t="shared" si="64"/>
        <v>0</v>
      </c>
    </row>
    <row r="117" spans="1:50" x14ac:dyDescent="0.2">
      <c r="A117" t="s">
        <v>108</v>
      </c>
      <c r="B117">
        <f t="shared" si="67"/>
        <v>111</v>
      </c>
      <c r="C117" s="283">
        <f t="shared" si="68"/>
        <v>60187</v>
      </c>
      <c r="D117" s="283">
        <f t="shared" si="61"/>
        <v>60197</v>
      </c>
      <c r="E117" s="17">
        <f t="shared" si="65"/>
        <v>60197</v>
      </c>
      <c r="F117" s="15">
        <f t="shared" si="69"/>
        <v>10</v>
      </c>
      <c r="G117">
        <f t="shared" si="62"/>
        <v>7</v>
      </c>
      <c r="H117">
        <f t="shared" si="70"/>
        <v>56</v>
      </c>
      <c r="I117" s="15">
        <f t="shared" si="71"/>
        <v>2064</v>
      </c>
      <c r="J117" s="15">
        <f t="shared" si="72"/>
        <v>60365</v>
      </c>
      <c r="K117" s="15">
        <f t="shared" si="60"/>
        <v>60375</v>
      </c>
      <c r="L117" s="17">
        <f t="shared" si="66"/>
        <v>60375</v>
      </c>
      <c r="M117" s="15">
        <f t="shared" si="73"/>
        <v>4</v>
      </c>
      <c r="N117">
        <f t="shared" si="63"/>
        <v>1</v>
      </c>
      <c r="O117">
        <f t="shared" si="74"/>
        <v>57</v>
      </c>
      <c r="P117" s="15">
        <f t="shared" si="75"/>
        <v>2065</v>
      </c>
      <c r="AW117" s="46">
        <f t="shared" si="76"/>
        <v>0</v>
      </c>
      <c r="AX117" s="5">
        <f t="shared" si="64"/>
        <v>0</v>
      </c>
    </row>
    <row r="118" spans="1:50" x14ac:dyDescent="0.2">
      <c r="A118" t="s">
        <v>108</v>
      </c>
      <c r="B118">
        <f t="shared" si="67"/>
        <v>112</v>
      </c>
      <c r="C118" s="283">
        <f t="shared" si="68"/>
        <v>60370</v>
      </c>
      <c r="D118" s="283">
        <f t="shared" si="61"/>
        <v>60380</v>
      </c>
      <c r="E118" s="17">
        <f t="shared" si="65"/>
        <v>60380</v>
      </c>
      <c r="F118" s="15">
        <f t="shared" si="69"/>
        <v>4</v>
      </c>
      <c r="G118">
        <f t="shared" si="62"/>
        <v>1</v>
      </c>
      <c r="H118">
        <f t="shared" si="70"/>
        <v>57</v>
      </c>
      <c r="I118" s="15">
        <f t="shared" si="71"/>
        <v>2065</v>
      </c>
      <c r="J118" s="15">
        <f t="shared" si="72"/>
        <v>60548</v>
      </c>
      <c r="K118" s="15">
        <f t="shared" si="60"/>
        <v>60558</v>
      </c>
      <c r="L118" s="17">
        <f t="shared" si="66"/>
        <v>60558</v>
      </c>
      <c r="M118" s="15">
        <f t="shared" si="73"/>
        <v>10</v>
      </c>
      <c r="N118">
        <f t="shared" si="63"/>
        <v>7</v>
      </c>
      <c r="O118">
        <f t="shared" si="74"/>
        <v>57</v>
      </c>
      <c r="P118" s="15">
        <f t="shared" si="75"/>
        <v>2065</v>
      </c>
      <c r="AW118" s="46">
        <f t="shared" si="76"/>
        <v>0</v>
      </c>
      <c r="AX118" s="5">
        <f t="shared" si="64"/>
        <v>0</v>
      </c>
    </row>
    <row r="119" spans="1:50" x14ac:dyDescent="0.2">
      <c r="A119" t="s">
        <v>108</v>
      </c>
      <c r="B119">
        <f t="shared" si="67"/>
        <v>113</v>
      </c>
      <c r="C119" s="283">
        <f t="shared" si="68"/>
        <v>60553</v>
      </c>
      <c r="D119" s="283">
        <f t="shared" si="61"/>
        <v>60563</v>
      </c>
      <c r="E119" s="17">
        <f t="shared" si="65"/>
        <v>60563</v>
      </c>
      <c r="F119" s="15">
        <f t="shared" si="69"/>
        <v>10</v>
      </c>
      <c r="G119">
        <f t="shared" si="62"/>
        <v>7</v>
      </c>
      <c r="H119">
        <f t="shared" si="70"/>
        <v>57</v>
      </c>
      <c r="I119" s="15">
        <f t="shared" si="71"/>
        <v>2065</v>
      </c>
      <c r="J119" s="15">
        <f t="shared" si="72"/>
        <v>60731</v>
      </c>
      <c r="K119" s="15">
        <f t="shared" si="60"/>
        <v>60741</v>
      </c>
      <c r="L119" s="17">
        <f t="shared" si="66"/>
        <v>60741</v>
      </c>
      <c r="M119" s="15">
        <f t="shared" si="73"/>
        <v>4</v>
      </c>
      <c r="N119">
        <f t="shared" si="63"/>
        <v>1</v>
      </c>
      <c r="O119">
        <f t="shared" si="74"/>
        <v>58</v>
      </c>
      <c r="P119" s="15">
        <f t="shared" si="75"/>
        <v>2066</v>
      </c>
      <c r="AW119" s="46">
        <f t="shared" si="76"/>
        <v>0</v>
      </c>
      <c r="AX119" s="5">
        <f t="shared" si="64"/>
        <v>0</v>
      </c>
    </row>
    <row r="120" spans="1:50" x14ac:dyDescent="0.2">
      <c r="A120" t="s">
        <v>108</v>
      </c>
      <c r="B120">
        <f t="shared" si="67"/>
        <v>114</v>
      </c>
      <c r="C120" s="283">
        <f t="shared" si="68"/>
        <v>60736</v>
      </c>
      <c r="D120" s="283">
        <f t="shared" si="61"/>
        <v>60746</v>
      </c>
      <c r="E120" s="17">
        <f t="shared" si="65"/>
        <v>60746</v>
      </c>
      <c r="F120" s="15">
        <f t="shared" si="69"/>
        <v>4</v>
      </c>
      <c r="G120">
        <f t="shared" si="62"/>
        <v>1</v>
      </c>
      <c r="H120">
        <f t="shared" si="70"/>
        <v>58</v>
      </c>
      <c r="I120" s="15">
        <f t="shared" si="71"/>
        <v>2066</v>
      </c>
      <c r="J120" s="15">
        <f t="shared" si="72"/>
        <v>60914</v>
      </c>
      <c r="K120" s="15">
        <f t="shared" si="60"/>
        <v>60924</v>
      </c>
      <c r="L120" s="17">
        <f t="shared" si="66"/>
        <v>60924</v>
      </c>
      <c r="M120" s="15">
        <f t="shared" si="73"/>
        <v>10</v>
      </c>
      <c r="N120">
        <f t="shared" si="63"/>
        <v>7</v>
      </c>
      <c r="O120">
        <f t="shared" si="74"/>
        <v>58</v>
      </c>
      <c r="P120" s="15">
        <f t="shared" si="75"/>
        <v>2066</v>
      </c>
      <c r="AW120" s="46">
        <f t="shared" si="76"/>
        <v>0</v>
      </c>
      <c r="AX120" s="5">
        <f t="shared" si="64"/>
        <v>0</v>
      </c>
    </row>
    <row r="121" spans="1:50" x14ac:dyDescent="0.2">
      <c r="A121" t="s">
        <v>108</v>
      </c>
      <c r="B121">
        <f t="shared" si="67"/>
        <v>115</v>
      </c>
      <c r="C121" s="283">
        <f t="shared" si="68"/>
        <v>60919</v>
      </c>
      <c r="D121" s="283">
        <f t="shared" si="61"/>
        <v>60929</v>
      </c>
      <c r="E121" s="17">
        <f t="shared" si="65"/>
        <v>60929</v>
      </c>
      <c r="F121" s="15">
        <f t="shared" si="69"/>
        <v>10</v>
      </c>
      <c r="G121">
        <f t="shared" si="62"/>
        <v>7</v>
      </c>
      <c r="H121">
        <f t="shared" si="70"/>
        <v>58</v>
      </c>
      <c r="I121" s="15">
        <f t="shared" si="71"/>
        <v>2066</v>
      </c>
      <c r="J121" s="15">
        <f t="shared" si="72"/>
        <v>61097</v>
      </c>
      <c r="K121" s="15">
        <f t="shared" si="60"/>
        <v>61107</v>
      </c>
      <c r="L121" s="17">
        <f t="shared" si="66"/>
        <v>61107</v>
      </c>
      <c r="M121" s="15">
        <f t="shared" si="73"/>
        <v>4</v>
      </c>
      <c r="N121">
        <f t="shared" si="63"/>
        <v>1</v>
      </c>
      <c r="O121">
        <f t="shared" si="74"/>
        <v>59</v>
      </c>
      <c r="P121" s="15">
        <f t="shared" si="75"/>
        <v>2067</v>
      </c>
      <c r="AW121" s="46">
        <f t="shared" si="76"/>
        <v>0</v>
      </c>
      <c r="AX121" s="5">
        <f t="shared" si="64"/>
        <v>0</v>
      </c>
    </row>
    <row r="122" spans="1:50" x14ac:dyDescent="0.2">
      <c r="A122" t="s">
        <v>108</v>
      </c>
      <c r="B122">
        <f t="shared" si="67"/>
        <v>116</v>
      </c>
      <c r="C122" s="283">
        <f t="shared" si="68"/>
        <v>61102</v>
      </c>
      <c r="D122" s="283">
        <f t="shared" si="61"/>
        <v>61112</v>
      </c>
      <c r="E122" s="17">
        <f t="shared" si="65"/>
        <v>61112</v>
      </c>
      <c r="F122" s="15">
        <f t="shared" si="69"/>
        <v>4</v>
      </c>
      <c r="G122">
        <f t="shared" si="62"/>
        <v>1</v>
      </c>
      <c r="H122">
        <f t="shared" si="70"/>
        <v>59</v>
      </c>
      <c r="I122" s="15">
        <f t="shared" si="71"/>
        <v>2067</v>
      </c>
      <c r="J122" s="15">
        <f t="shared" si="72"/>
        <v>61280</v>
      </c>
      <c r="K122" s="15">
        <f t="shared" si="60"/>
        <v>61290</v>
      </c>
      <c r="L122" s="17">
        <f t="shared" si="66"/>
        <v>61290</v>
      </c>
      <c r="M122" s="15">
        <f t="shared" si="73"/>
        <v>10</v>
      </c>
      <c r="N122">
        <f t="shared" si="63"/>
        <v>7</v>
      </c>
      <c r="O122">
        <f t="shared" si="74"/>
        <v>59</v>
      </c>
      <c r="P122" s="15">
        <f t="shared" si="75"/>
        <v>2067</v>
      </c>
      <c r="AW122" s="46">
        <f t="shared" si="76"/>
        <v>0</v>
      </c>
      <c r="AX122" s="5">
        <f t="shared" si="64"/>
        <v>0</v>
      </c>
    </row>
    <row r="123" spans="1:50" x14ac:dyDescent="0.2">
      <c r="A123" t="s">
        <v>108</v>
      </c>
      <c r="B123">
        <f t="shared" si="67"/>
        <v>117</v>
      </c>
      <c r="C123" s="283">
        <f t="shared" si="68"/>
        <v>61285</v>
      </c>
      <c r="D123" s="283">
        <f t="shared" si="61"/>
        <v>61295</v>
      </c>
      <c r="E123" s="17">
        <f t="shared" si="65"/>
        <v>61295</v>
      </c>
      <c r="F123" s="15">
        <f t="shared" si="69"/>
        <v>10</v>
      </c>
      <c r="G123">
        <f t="shared" si="62"/>
        <v>7</v>
      </c>
      <c r="H123">
        <f t="shared" si="70"/>
        <v>59</v>
      </c>
      <c r="I123" s="15">
        <f t="shared" si="71"/>
        <v>2067</v>
      </c>
      <c r="J123" s="15">
        <f t="shared" si="72"/>
        <v>61463</v>
      </c>
      <c r="K123" s="15">
        <f t="shared" si="60"/>
        <v>61473</v>
      </c>
      <c r="L123" s="17">
        <f t="shared" si="66"/>
        <v>61473</v>
      </c>
      <c r="M123" s="15">
        <f t="shared" si="73"/>
        <v>4</v>
      </c>
      <c r="N123">
        <f t="shared" si="63"/>
        <v>1</v>
      </c>
      <c r="O123">
        <f t="shared" si="74"/>
        <v>60</v>
      </c>
      <c r="P123" s="15">
        <f t="shared" si="75"/>
        <v>2068</v>
      </c>
      <c r="AW123" s="46">
        <f t="shared" si="76"/>
        <v>0</v>
      </c>
      <c r="AX123" s="5">
        <f t="shared" si="64"/>
        <v>0</v>
      </c>
    </row>
    <row r="124" spans="1:50" x14ac:dyDescent="0.2">
      <c r="A124" t="s">
        <v>108</v>
      </c>
      <c r="B124">
        <f t="shared" si="67"/>
        <v>118</v>
      </c>
      <c r="C124" s="283">
        <f t="shared" si="68"/>
        <v>61468</v>
      </c>
      <c r="D124" s="283">
        <f t="shared" si="61"/>
        <v>61478</v>
      </c>
      <c r="E124" s="17">
        <f t="shared" si="65"/>
        <v>61478</v>
      </c>
      <c r="F124" s="15">
        <f t="shared" si="69"/>
        <v>4</v>
      </c>
      <c r="G124">
        <f t="shared" si="62"/>
        <v>1</v>
      </c>
      <c r="H124">
        <f t="shared" si="70"/>
        <v>60</v>
      </c>
      <c r="I124" s="15">
        <f t="shared" si="71"/>
        <v>2068</v>
      </c>
      <c r="J124" s="15">
        <f t="shared" si="72"/>
        <v>61646</v>
      </c>
      <c r="K124" s="15">
        <f t="shared" si="60"/>
        <v>61656</v>
      </c>
      <c r="L124" s="17">
        <f t="shared" si="66"/>
        <v>61656</v>
      </c>
      <c r="M124" s="15">
        <f t="shared" si="73"/>
        <v>10</v>
      </c>
      <c r="N124">
        <f t="shared" si="63"/>
        <v>7</v>
      </c>
      <c r="O124">
        <f t="shared" si="74"/>
        <v>60</v>
      </c>
      <c r="P124" s="15">
        <f t="shared" si="75"/>
        <v>2068</v>
      </c>
      <c r="AW124" s="46">
        <f t="shared" si="76"/>
        <v>0</v>
      </c>
      <c r="AX124" s="5">
        <f t="shared" si="64"/>
        <v>0</v>
      </c>
    </row>
    <row r="125" spans="1:50" x14ac:dyDescent="0.2">
      <c r="A125" t="s">
        <v>108</v>
      </c>
      <c r="B125">
        <f t="shared" si="67"/>
        <v>119</v>
      </c>
      <c r="C125" s="283">
        <f t="shared" si="68"/>
        <v>61651</v>
      </c>
      <c r="D125" s="283">
        <f t="shared" si="61"/>
        <v>61661</v>
      </c>
      <c r="E125" s="17">
        <f t="shared" si="65"/>
        <v>61661</v>
      </c>
      <c r="F125" s="15">
        <f t="shared" si="69"/>
        <v>10</v>
      </c>
      <c r="G125">
        <f t="shared" si="62"/>
        <v>7</v>
      </c>
      <c r="H125">
        <f t="shared" si="70"/>
        <v>60</v>
      </c>
      <c r="I125" s="15">
        <f t="shared" si="71"/>
        <v>2068</v>
      </c>
      <c r="J125" s="15">
        <f t="shared" si="72"/>
        <v>61829</v>
      </c>
      <c r="K125" s="15">
        <f t="shared" si="60"/>
        <v>61839</v>
      </c>
      <c r="L125" s="17">
        <f t="shared" si="66"/>
        <v>61839</v>
      </c>
      <c r="M125" s="15">
        <f t="shared" si="73"/>
        <v>4</v>
      </c>
      <c r="N125">
        <f t="shared" si="63"/>
        <v>1</v>
      </c>
      <c r="O125">
        <f t="shared" si="74"/>
        <v>61</v>
      </c>
      <c r="P125" s="15">
        <f t="shared" si="75"/>
        <v>2069</v>
      </c>
      <c r="AW125" s="46">
        <f t="shared" si="76"/>
        <v>0</v>
      </c>
      <c r="AX125" s="5">
        <f t="shared" si="64"/>
        <v>0</v>
      </c>
    </row>
    <row r="126" spans="1:50" x14ac:dyDescent="0.2">
      <c r="A126" t="s">
        <v>108</v>
      </c>
      <c r="B126">
        <f t="shared" si="67"/>
        <v>120</v>
      </c>
      <c r="C126" s="283">
        <f t="shared" si="68"/>
        <v>61834</v>
      </c>
      <c r="D126" s="283">
        <f t="shared" si="61"/>
        <v>61844</v>
      </c>
      <c r="E126" s="17">
        <f t="shared" si="65"/>
        <v>61844</v>
      </c>
      <c r="F126" s="15">
        <f t="shared" si="69"/>
        <v>4</v>
      </c>
      <c r="G126">
        <f t="shared" si="62"/>
        <v>1</v>
      </c>
      <c r="H126">
        <f t="shared" si="70"/>
        <v>61</v>
      </c>
      <c r="I126" s="15">
        <f t="shared" si="71"/>
        <v>2069</v>
      </c>
      <c r="J126" s="15">
        <f t="shared" si="72"/>
        <v>62012</v>
      </c>
      <c r="K126" s="15">
        <f t="shared" si="60"/>
        <v>62022</v>
      </c>
      <c r="L126" s="17">
        <f t="shared" si="66"/>
        <v>62022</v>
      </c>
      <c r="M126" s="15">
        <f t="shared" si="73"/>
        <v>10</v>
      </c>
      <c r="N126">
        <f t="shared" si="63"/>
        <v>7</v>
      </c>
      <c r="O126">
        <f t="shared" si="74"/>
        <v>61</v>
      </c>
      <c r="P126" s="15">
        <f t="shared" si="75"/>
        <v>2069</v>
      </c>
      <c r="AW126" s="46">
        <f t="shared" si="76"/>
        <v>0</v>
      </c>
      <c r="AX126" s="5">
        <f t="shared" si="64"/>
        <v>0</v>
      </c>
    </row>
    <row r="127" spans="1:50" x14ac:dyDescent="0.2">
      <c r="A127" t="s">
        <v>108</v>
      </c>
      <c r="B127">
        <f t="shared" si="67"/>
        <v>121</v>
      </c>
      <c r="C127" s="283">
        <f t="shared" si="68"/>
        <v>62017</v>
      </c>
      <c r="D127" s="283">
        <f t="shared" si="61"/>
        <v>62027</v>
      </c>
      <c r="E127" s="17">
        <f t="shared" si="65"/>
        <v>62027</v>
      </c>
      <c r="F127" s="15">
        <f t="shared" si="69"/>
        <v>10</v>
      </c>
      <c r="G127">
        <f t="shared" si="62"/>
        <v>7</v>
      </c>
      <c r="H127">
        <f t="shared" si="70"/>
        <v>61</v>
      </c>
      <c r="I127" s="15">
        <f t="shared" si="71"/>
        <v>2069</v>
      </c>
      <c r="J127" s="15">
        <f t="shared" si="72"/>
        <v>62195</v>
      </c>
      <c r="K127" s="15">
        <f t="shared" si="60"/>
        <v>62205</v>
      </c>
      <c r="L127" s="17">
        <f t="shared" si="66"/>
        <v>62205</v>
      </c>
      <c r="M127" s="15">
        <f t="shared" si="73"/>
        <v>4</v>
      </c>
      <c r="N127">
        <f t="shared" si="63"/>
        <v>1</v>
      </c>
      <c r="O127">
        <f t="shared" si="74"/>
        <v>62</v>
      </c>
      <c r="P127" s="15">
        <f t="shared" si="75"/>
        <v>2070</v>
      </c>
      <c r="AW127" s="46">
        <f t="shared" si="76"/>
        <v>0</v>
      </c>
      <c r="AX127" s="5">
        <f t="shared" si="64"/>
        <v>0</v>
      </c>
    </row>
    <row r="128" spans="1:50" x14ac:dyDescent="0.2">
      <c r="A128" t="s">
        <v>108</v>
      </c>
      <c r="B128">
        <f t="shared" si="67"/>
        <v>122</v>
      </c>
      <c r="C128" s="283">
        <f t="shared" si="68"/>
        <v>62200</v>
      </c>
      <c r="D128" s="283">
        <f t="shared" si="61"/>
        <v>62210</v>
      </c>
      <c r="E128" s="17">
        <f t="shared" si="65"/>
        <v>62210</v>
      </c>
      <c r="F128" s="15">
        <f t="shared" si="69"/>
        <v>4</v>
      </c>
      <c r="G128">
        <f t="shared" si="62"/>
        <v>1</v>
      </c>
      <c r="H128">
        <f t="shared" si="70"/>
        <v>62</v>
      </c>
      <c r="I128" s="15">
        <f t="shared" si="71"/>
        <v>2070</v>
      </c>
      <c r="J128" s="15">
        <f t="shared" si="72"/>
        <v>62378</v>
      </c>
      <c r="K128" s="15">
        <f t="shared" si="60"/>
        <v>62388</v>
      </c>
      <c r="L128" s="17">
        <f t="shared" si="66"/>
        <v>62388</v>
      </c>
      <c r="M128" s="15">
        <f t="shared" si="73"/>
        <v>10</v>
      </c>
      <c r="N128">
        <f t="shared" si="63"/>
        <v>7</v>
      </c>
      <c r="O128">
        <f t="shared" si="74"/>
        <v>62</v>
      </c>
      <c r="P128" s="15">
        <f t="shared" si="75"/>
        <v>2070</v>
      </c>
      <c r="AW128" s="46">
        <f t="shared" si="76"/>
        <v>0</v>
      </c>
      <c r="AX128" s="5">
        <f t="shared" si="64"/>
        <v>0</v>
      </c>
    </row>
    <row r="129" spans="1:50" x14ac:dyDescent="0.2">
      <c r="A129" t="s">
        <v>108</v>
      </c>
      <c r="B129">
        <f t="shared" si="67"/>
        <v>123</v>
      </c>
      <c r="C129" s="283">
        <f t="shared" si="68"/>
        <v>62383</v>
      </c>
      <c r="D129" s="283">
        <f t="shared" si="61"/>
        <v>62393</v>
      </c>
      <c r="E129" s="17">
        <f t="shared" si="65"/>
        <v>62393</v>
      </c>
      <c r="F129" s="15">
        <f t="shared" si="69"/>
        <v>10</v>
      </c>
      <c r="G129">
        <f t="shared" si="62"/>
        <v>7</v>
      </c>
      <c r="H129">
        <f t="shared" si="70"/>
        <v>62</v>
      </c>
      <c r="I129" s="15">
        <f t="shared" si="71"/>
        <v>2070</v>
      </c>
      <c r="J129" s="15">
        <f t="shared" si="72"/>
        <v>62561</v>
      </c>
      <c r="K129" s="15">
        <f t="shared" si="60"/>
        <v>62571</v>
      </c>
      <c r="L129" s="17">
        <f t="shared" si="66"/>
        <v>62571</v>
      </c>
      <c r="M129" s="15">
        <f t="shared" si="73"/>
        <v>4</v>
      </c>
      <c r="N129">
        <f t="shared" si="63"/>
        <v>1</v>
      </c>
      <c r="O129">
        <f t="shared" si="74"/>
        <v>63</v>
      </c>
      <c r="P129" s="15">
        <f t="shared" si="75"/>
        <v>2071</v>
      </c>
      <c r="AW129" s="46">
        <f t="shared" si="76"/>
        <v>0</v>
      </c>
      <c r="AX129" s="5">
        <f t="shared" si="64"/>
        <v>0</v>
      </c>
    </row>
    <row r="130" spans="1:50" x14ac:dyDescent="0.2">
      <c r="A130" t="s">
        <v>108</v>
      </c>
      <c r="B130">
        <f t="shared" si="67"/>
        <v>124</v>
      </c>
      <c r="C130" s="283">
        <f t="shared" si="68"/>
        <v>62566</v>
      </c>
      <c r="D130" s="283">
        <f t="shared" si="61"/>
        <v>62576</v>
      </c>
      <c r="E130" s="17">
        <f t="shared" si="65"/>
        <v>62576</v>
      </c>
      <c r="F130" s="15">
        <f t="shared" si="69"/>
        <v>4</v>
      </c>
      <c r="G130">
        <f t="shared" si="62"/>
        <v>1</v>
      </c>
      <c r="H130">
        <f t="shared" si="70"/>
        <v>63</v>
      </c>
      <c r="I130" s="15">
        <f t="shared" si="71"/>
        <v>2071</v>
      </c>
      <c r="J130" s="15">
        <f t="shared" si="72"/>
        <v>62744</v>
      </c>
      <c r="K130" s="15">
        <f t="shared" si="60"/>
        <v>62754</v>
      </c>
      <c r="L130" s="17">
        <f t="shared" si="66"/>
        <v>62754</v>
      </c>
      <c r="M130" s="15">
        <f t="shared" si="73"/>
        <v>10</v>
      </c>
      <c r="N130">
        <f t="shared" si="63"/>
        <v>7</v>
      </c>
      <c r="O130">
        <f t="shared" si="74"/>
        <v>63</v>
      </c>
      <c r="P130" s="15">
        <f t="shared" si="75"/>
        <v>2071</v>
      </c>
      <c r="AW130" s="46">
        <f t="shared" si="76"/>
        <v>0</v>
      </c>
      <c r="AX130" s="5">
        <f t="shared" si="64"/>
        <v>0</v>
      </c>
    </row>
    <row r="131" spans="1:50" x14ac:dyDescent="0.2">
      <c r="A131" t="s">
        <v>108</v>
      </c>
      <c r="B131">
        <f t="shared" si="67"/>
        <v>125</v>
      </c>
      <c r="C131" s="283">
        <f t="shared" si="68"/>
        <v>62749</v>
      </c>
      <c r="D131" s="283">
        <f t="shared" si="61"/>
        <v>62759</v>
      </c>
      <c r="E131" s="17">
        <f t="shared" si="65"/>
        <v>62759</v>
      </c>
      <c r="F131" s="15">
        <f t="shared" si="69"/>
        <v>10</v>
      </c>
      <c r="G131">
        <f t="shared" si="62"/>
        <v>7</v>
      </c>
      <c r="H131">
        <f t="shared" si="70"/>
        <v>63</v>
      </c>
      <c r="I131" s="15">
        <f t="shared" si="71"/>
        <v>2071</v>
      </c>
      <c r="J131" s="15">
        <f t="shared" si="72"/>
        <v>62927</v>
      </c>
      <c r="K131" s="15">
        <f t="shared" si="60"/>
        <v>62937</v>
      </c>
      <c r="L131" s="17">
        <f t="shared" si="66"/>
        <v>62937</v>
      </c>
      <c r="M131" s="15">
        <f t="shared" si="73"/>
        <v>4</v>
      </c>
      <c r="N131">
        <f t="shared" si="63"/>
        <v>1</v>
      </c>
      <c r="O131">
        <f t="shared" si="74"/>
        <v>64</v>
      </c>
      <c r="P131" s="15">
        <f t="shared" si="75"/>
        <v>2072</v>
      </c>
      <c r="AW131" s="46">
        <f t="shared" si="76"/>
        <v>0</v>
      </c>
      <c r="AX131" s="5">
        <f t="shared" si="64"/>
        <v>0</v>
      </c>
    </row>
    <row r="132" spans="1:50" x14ac:dyDescent="0.2">
      <c r="A132" t="s">
        <v>108</v>
      </c>
      <c r="B132">
        <f t="shared" si="67"/>
        <v>126</v>
      </c>
      <c r="C132" s="283">
        <f t="shared" si="68"/>
        <v>62932</v>
      </c>
      <c r="D132" s="283">
        <f t="shared" si="61"/>
        <v>62942</v>
      </c>
      <c r="E132" s="17">
        <f t="shared" si="65"/>
        <v>62942</v>
      </c>
      <c r="F132" s="15">
        <f t="shared" si="69"/>
        <v>4</v>
      </c>
      <c r="G132">
        <f t="shared" si="62"/>
        <v>1</v>
      </c>
      <c r="H132">
        <f t="shared" si="70"/>
        <v>64</v>
      </c>
      <c r="I132" s="15">
        <f t="shared" si="71"/>
        <v>2072</v>
      </c>
      <c r="J132" s="15">
        <f t="shared" si="72"/>
        <v>63110</v>
      </c>
      <c r="K132" s="15">
        <f t="shared" si="60"/>
        <v>63120</v>
      </c>
      <c r="L132" s="17">
        <f t="shared" si="66"/>
        <v>63120</v>
      </c>
      <c r="M132" s="15">
        <f t="shared" si="73"/>
        <v>10</v>
      </c>
      <c r="N132">
        <f t="shared" si="63"/>
        <v>7</v>
      </c>
      <c r="O132">
        <f t="shared" si="74"/>
        <v>64</v>
      </c>
      <c r="P132" s="15">
        <f t="shared" si="75"/>
        <v>2072</v>
      </c>
      <c r="AW132" s="46">
        <f t="shared" si="76"/>
        <v>0</v>
      </c>
      <c r="AX132" s="5">
        <f t="shared" si="64"/>
        <v>0</v>
      </c>
    </row>
    <row r="133" spans="1:50" x14ac:dyDescent="0.2">
      <c r="A133" t="s">
        <v>108</v>
      </c>
      <c r="B133">
        <f t="shared" si="67"/>
        <v>127</v>
      </c>
      <c r="C133" s="283">
        <f t="shared" si="68"/>
        <v>63115</v>
      </c>
      <c r="D133" s="283">
        <f t="shared" si="61"/>
        <v>63125</v>
      </c>
      <c r="E133" s="17">
        <f t="shared" si="65"/>
        <v>63125</v>
      </c>
      <c r="F133" s="15">
        <f t="shared" si="69"/>
        <v>10</v>
      </c>
      <c r="G133">
        <f t="shared" si="62"/>
        <v>7</v>
      </c>
      <c r="H133">
        <f t="shared" si="70"/>
        <v>64</v>
      </c>
      <c r="I133" s="15">
        <f t="shared" si="71"/>
        <v>2072</v>
      </c>
      <c r="J133" s="15">
        <f t="shared" si="72"/>
        <v>63293</v>
      </c>
      <c r="K133" s="15">
        <f t="shared" si="60"/>
        <v>63303</v>
      </c>
      <c r="L133" s="17">
        <f t="shared" si="66"/>
        <v>63303</v>
      </c>
      <c r="M133" s="15">
        <f t="shared" si="73"/>
        <v>4</v>
      </c>
      <c r="N133">
        <f t="shared" si="63"/>
        <v>1</v>
      </c>
      <c r="O133">
        <f t="shared" si="74"/>
        <v>65</v>
      </c>
      <c r="P133" s="15">
        <f t="shared" si="75"/>
        <v>2073</v>
      </c>
      <c r="AW133" s="46">
        <f t="shared" si="76"/>
        <v>0</v>
      </c>
      <c r="AX133" s="5">
        <f t="shared" si="64"/>
        <v>0</v>
      </c>
    </row>
    <row r="134" spans="1:50" x14ac:dyDescent="0.2">
      <c r="A134" t="s">
        <v>108</v>
      </c>
      <c r="B134">
        <f t="shared" si="67"/>
        <v>128</v>
      </c>
      <c r="C134" s="283">
        <f t="shared" si="68"/>
        <v>63298</v>
      </c>
      <c r="D134" s="283">
        <f t="shared" si="61"/>
        <v>63308</v>
      </c>
      <c r="E134" s="17">
        <f t="shared" si="65"/>
        <v>63308</v>
      </c>
      <c r="F134" s="15">
        <f t="shared" si="69"/>
        <v>4</v>
      </c>
      <c r="G134">
        <f t="shared" si="62"/>
        <v>1</v>
      </c>
      <c r="H134">
        <f t="shared" si="70"/>
        <v>65</v>
      </c>
      <c r="I134" s="15">
        <f t="shared" si="71"/>
        <v>2073</v>
      </c>
      <c r="J134" s="15">
        <f t="shared" si="72"/>
        <v>63476</v>
      </c>
      <c r="K134" s="15">
        <f t="shared" si="60"/>
        <v>63486</v>
      </c>
      <c r="L134" s="17">
        <f t="shared" si="66"/>
        <v>63486</v>
      </c>
      <c r="M134" s="15">
        <f t="shared" si="73"/>
        <v>10</v>
      </c>
      <c r="N134">
        <f t="shared" si="63"/>
        <v>7</v>
      </c>
      <c r="O134">
        <f t="shared" si="74"/>
        <v>65</v>
      </c>
      <c r="P134" s="15">
        <f t="shared" si="75"/>
        <v>2073</v>
      </c>
      <c r="AW134" s="46">
        <f t="shared" si="76"/>
        <v>0</v>
      </c>
      <c r="AX134" s="5">
        <f t="shared" si="64"/>
        <v>0</v>
      </c>
    </row>
    <row r="135" spans="1:50" x14ac:dyDescent="0.2">
      <c r="A135" t="s">
        <v>108</v>
      </c>
      <c r="B135">
        <f t="shared" si="67"/>
        <v>129</v>
      </c>
      <c r="C135" s="283">
        <f t="shared" si="68"/>
        <v>63481</v>
      </c>
      <c r="D135" s="283">
        <f t="shared" si="61"/>
        <v>63491</v>
      </c>
      <c r="E135" s="17">
        <f t="shared" si="65"/>
        <v>63491</v>
      </c>
      <c r="F135" s="15">
        <f t="shared" si="69"/>
        <v>10</v>
      </c>
      <c r="G135">
        <f t="shared" si="62"/>
        <v>7</v>
      </c>
      <c r="H135">
        <f t="shared" si="70"/>
        <v>65</v>
      </c>
      <c r="I135" s="15">
        <f t="shared" si="71"/>
        <v>2073</v>
      </c>
      <c r="J135" s="15">
        <f t="shared" si="72"/>
        <v>63659</v>
      </c>
      <c r="K135" s="15">
        <f t="shared" ref="K135:K198" si="77">J135+$G$3</f>
        <v>63669</v>
      </c>
      <c r="L135" s="17">
        <f t="shared" si="66"/>
        <v>63669</v>
      </c>
      <c r="M135" s="15">
        <f t="shared" si="73"/>
        <v>4</v>
      </c>
      <c r="N135">
        <f t="shared" si="63"/>
        <v>1</v>
      </c>
      <c r="O135">
        <f t="shared" si="74"/>
        <v>66</v>
      </c>
      <c r="P135" s="15">
        <f t="shared" si="75"/>
        <v>2074</v>
      </c>
      <c r="AW135" s="46">
        <f t="shared" si="76"/>
        <v>0</v>
      </c>
      <c r="AX135" s="5">
        <f t="shared" si="64"/>
        <v>0</v>
      </c>
    </row>
    <row r="136" spans="1:50" x14ac:dyDescent="0.2">
      <c r="A136" t="s">
        <v>108</v>
      </c>
      <c r="B136">
        <f t="shared" si="67"/>
        <v>130</v>
      </c>
      <c r="C136" s="283">
        <f t="shared" si="68"/>
        <v>63664</v>
      </c>
      <c r="D136" s="283">
        <f t="shared" ref="D136:D199" si="78">C136+$G$2</f>
        <v>63674</v>
      </c>
      <c r="E136" s="17">
        <f t="shared" si="65"/>
        <v>63674</v>
      </c>
      <c r="F136" s="15">
        <f t="shared" si="69"/>
        <v>4</v>
      </c>
      <c r="G136">
        <f t="shared" ref="G136:G199" si="79">IF(F136&lt;=$I$3,F136+(12-$I$3),F136-$I$3)</f>
        <v>1</v>
      </c>
      <c r="H136">
        <f t="shared" si="70"/>
        <v>66</v>
      </c>
      <c r="I136" s="15">
        <f t="shared" si="71"/>
        <v>2074</v>
      </c>
      <c r="J136" s="15">
        <f t="shared" si="72"/>
        <v>63842</v>
      </c>
      <c r="K136" s="15">
        <f t="shared" si="77"/>
        <v>63852</v>
      </c>
      <c r="L136" s="17">
        <f t="shared" si="66"/>
        <v>63852</v>
      </c>
      <c r="M136" s="15">
        <f t="shared" si="73"/>
        <v>10</v>
      </c>
      <c r="N136">
        <f t="shared" ref="N136:N199" si="80">IF(M136&lt;=$I$3,M136+(12-$I$3),M136-$I$3)</f>
        <v>7</v>
      </c>
      <c r="O136">
        <f t="shared" si="74"/>
        <v>66</v>
      </c>
      <c r="P136" s="15">
        <f t="shared" si="75"/>
        <v>2074</v>
      </c>
      <c r="AW136" s="46">
        <f t="shared" si="76"/>
        <v>0</v>
      </c>
      <c r="AX136" s="5">
        <f t="shared" ref="AX136:AX199" si="81">IF(O136&gt;10,0,VALUE(CONCATENATE(N136,O136)))</f>
        <v>0</v>
      </c>
    </row>
    <row r="137" spans="1:50" x14ac:dyDescent="0.2">
      <c r="A137" t="s">
        <v>108</v>
      </c>
      <c r="B137">
        <f t="shared" si="67"/>
        <v>131</v>
      </c>
      <c r="C137" s="283">
        <f t="shared" si="68"/>
        <v>63847</v>
      </c>
      <c r="D137" s="283">
        <f t="shared" si="78"/>
        <v>63857</v>
      </c>
      <c r="E137" s="17">
        <f t="shared" ref="E137:E200" si="82">D137</f>
        <v>63857</v>
      </c>
      <c r="F137" s="15">
        <f t="shared" si="69"/>
        <v>10</v>
      </c>
      <c r="G137">
        <f t="shared" si="79"/>
        <v>7</v>
      </c>
      <c r="H137">
        <f t="shared" si="70"/>
        <v>66</v>
      </c>
      <c r="I137" s="15">
        <f t="shared" si="71"/>
        <v>2074</v>
      </c>
      <c r="J137" s="15">
        <f t="shared" si="72"/>
        <v>64025</v>
      </c>
      <c r="K137" s="15">
        <f t="shared" si="77"/>
        <v>64035</v>
      </c>
      <c r="L137" s="17">
        <f t="shared" ref="L137:L200" si="83">K137</f>
        <v>64035</v>
      </c>
      <c r="M137" s="15">
        <f t="shared" si="73"/>
        <v>4</v>
      </c>
      <c r="N137">
        <f t="shared" si="80"/>
        <v>1</v>
      </c>
      <c r="O137">
        <f t="shared" si="74"/>
        <v>67</v>
      </c>
      <c r="P137" s="15">
        <f t="shared" si="75"/>
        <v>2075</v>
      </c>
      <c r="AW137" s="46">
        <f t="shared" si="76"/>
        <v>0</v>
      </c>
      <c r="AX137" s="5">
        <f t="shared" si="81"/>
        <v>0</v>
      </c>
    </row>
    <row r="138" spans="1:50" x14ac:dyDescent="0.2">
      <c r="A138" t="s">
        <v>108</v>
      </c>
      <c r="B138">
        <f t="shared" si="67"/>
        <v>132</v>
      </c>
      <c r="C138" s="283">
        <f t="shared" si="68"/>
        <v>64030</v>
      </c>
      <c r="D138" s="283">
        <f t="shared" si="78"/>
        <v>64040</v>
      </c>
      <c r="E138" s="17">
        <f t="shared" si="82"/>
        <v>64040</v>
      </c>
      <c r="F138" s="15">
        <f t="shared" si="69"/>
        <v>5</v>
      </c>
      <c r="G138">
        <f t="shared" si="79"/>
        <v>2</v>
      </c>
      <c r="H138">
        <f t="shared" si="70"/>
        <v>67</v>
      </c>
      <c r="I138" s="15">
        <f t="shared" si="71"/>
        <v>2075</v>
      </c>
      <c r="J138" s="15">
        <f t="shared" si="72"/>
        <v>64208</v>
      </c>
      <c r="K138" s="15">
        <f t="shared" si="77"/>
        <v>64218</v>
      </c>
      <c r="L138" s="17">
        <f t="shared" si="83"/>
        <v>64218</v>
      </c>
      <c r="M138" s="15">
        <f t="shared" si="73"/>
        <v>10</v>
      </c>
      <c r="N138">
        <f t="shared" si="80"/>
        <v>7</v>
      </c>
      <c r="O138">
        <f t="shared" si="74"/>
        <v>67</v>
      </c>
      <c r="P138" s="15">
        <f t="shared" si="75"/>
        <v>2075</v>
      </c>
      <c r="AW138" s="46">
        <f t="shared" si="76"/>
        <v>0</v>
      </c>
      <c r="AX138" s="5">
        <f t="shared" si="81"/>
        <v>0</v>
      </c>
    </row>
    <row r="139" spans="1:50" x14ac:dyDescent="0.2">
      <c r="A139" t="s">
        <v>108</v>
      </c>
      <c r="B139">
        <f t="shared" si="67"/>
        <v>133</v>
      </c>
      <c r="C139" s="283">
        <f t="shared" si="68"/>
        <v>64213</v>
      </c>
      <c r="D139" s="283">
        <f t="shared" si="78"/>
        <v>64223</v>
      </c>
      <c r="E139" s="17">
        <f t="shared" si="82"/>
        <v>64223</v>
      </c>
      <c r="F139" s="15">
        <f t="shared" si="69"/>
        <v>10</v>
      </c>
      <c r="G139">
        <f t="shared" si="79"/>
        <v>7</v>
      </c>
      <c r="H139">
        <f t="shared" si="70"/>
        <v>67</v>
      </c>
      <c r="I139" s="15">
        <f t="shared" si="71"/>
        <v>2075</v>
      </c>
      <c r="J139" s="15">
        <f t="shared" si="72"/>
        <v>64391</v>
      </c>
      <c r="K139" s="15">
        <f t="shared" si="77"/>
        <v>64401</v>
      </c>
      <c r="L139" s="17">
        <f t="shared" si="83"/>
        <v>64401</v>
      </c>
      <c r="M139" s="15">
        <f t="shared" si="73"/>
        <v>4</v>
      </c>
      <c r="N139">
        <f t="shared" si="80"/>
        <v>1</v>
      </c>
      <c r="O139">
        <f t="shared" si="74"/>
        <v>68</v>
      </c>
      <c r="P139" s="15">
        <f t="shared" si="75"/>
        <v>2076</v>
      </c>
      <c r="AW139" s="46">
        <f t="shared" si="76"/>
        <v>0</v>
      </c>
      <c r="AX139" s="5">
        <f t="shared" si="81"/>
        <v>0</v>
      </c>
    </row>
    <row r="140" spans="1:50" x14ac:dyDescent="0.2">
      <c r="A140" t="s">
        <v>108</v>
      </c>
      <c r="B140">
        <f t="shared" si="67"/>
        <v>134</v>
      </c>
      <c r="C140" s="283">
        <f t="shared" si="68"/>
        <v>64396</v>
      </c>
      <c r="D140" s="283">
        <f t="shared" si="78"/>
        <v>64406</v>
      </c>
      <c r="E140" s="17">
        <f t="shared" si="82"/>
        <v>64406</v>
      </c>
      <c r="F140" s="15">
        <f t="shared" si="69"/>
        <v>5</v>
      </c>
      <c r="G140">
        <f t="shared" si="79"/>
        <v>2</v>
      </c>
      <c r="H140">
        <f t="shared" si="70"/>
        <v>68</v>
      </c>
      <c r="I140" s="15">
        <f t="shared" si="71"/>
        <v>2076</v>
      </c>
      <c r="J140" s="15">
        <f t="shared" si="72"/>
        <v>64574</v>
      </c>
      <c r="K140" s="15">
        <f t="shared" si="77"/>
        <v>64584</v>
      </c>
      <c r="L140" s="17">
        <f t="shared" si="83"/>
        <v>64584</v>
      </c>
      <c r="M140" s="15">
        <f t="shared" si="73"/>
        <v>10</v>
      </c>
      <c r="N140">
        <f t="shared" si="80"/>
        <v>7</v>
      </c>
      <c r="O140">
        <f t="shared" si="74"/>
        <v>68</v>
      </c>
      <c r="P140" s="15">
        <f t="shared" si="75"/>
        <v>2076</v>
      </c>
      <c r="AW140" s="46">
        <f t="shared" si="76"/>
        <v>0</v>
      </c>
      <c r="AX140" s="5">
        <f t="shared" si="81"/>
        <v>0</v>
      </c>
    </row>
    <row r="141" spans="1:50" x14ac:dyDescent="0.2">
      <c r="A141" t="s">
        <v>108</v>
      </c>
      <c r="B141">
        <f t="shared" si="67"/>
        <v>135</v>
      </c>
      <c r="C141" s="283">
        <f t="shared" si="68"/>
        <v>64579</v>
      </c>
      <c r="D141" s="283">
        <f t="shared" si="78"/>
        <v>64589</v>
      </c>
      <c r="E141" s="17">
        <f t="shared" si="82"/>
        <v>64589</v>
      </c>
      <c r="F141" s="15">
        <f t="shared" si="69"/>
        <v>10</v>
      </c>
      <c r="G141">
        <f t="shared" si="79"/>
        <v>7</v>
      </c>
      <c r="H141">
        <f t="shared" si="70"/>
        <v>68</v>
      </c>
      <c r="I141" s="15">
        <f t="shared" si="71"/>
        <v>2076</v>
      </c>
      <c r="J141" s="15">
        <f t="shared" si="72"/>
        <v>64757</v>
      </c>
      <c r="K141" s="15">
        <f t="shared" si="77"/>
        <v>64767</v>
      </c>
      <c r="L141" s="17">
        <f t="shared" si="83"/>
        <v>64767</v>
      </c>
      <c r="M141" s="15">
        <f t="shared" si="73"/>
        <v>4</v>
      </c>
      <c r="N141">
        <f t="shared" si="80"/>
        <v>1</v>
      </c>
      <c r="O141">
        <f t="shared" si="74"/>
        <v>69</v>
      </c>
      <c r="P141" s="15">
        <f t="shared" si="75"/>
        <v>2077</v>
      </c>
      <c r="AW141" s="46">
        <f t="shared" si="76"/>
        <v>0</v>
      </c>
      <c r="AX141" s="5">
        <f t="shared" si="81"/>
        <v>0</v>
      </c>
    </row>
    <row r="142" spans="1:50" x14ac:dyDescent="0.2">
      <c r="A142" t="s">
        <v>108</v>
      </c>
      <c r="B142">
        <f t="shared" si="67"/>
        <v>136</v>
      </c>
      <c r="C142" s="283">
        <f t="shared" si="68"/>
        <v>64762</v>
      </c>
      <c r="D142" s="283">
        <f t="shared" si="78"/>
        <v>64772</v>
      </c>
      <c r="E142" s="17">
        <f t="shared" si="82"/>
        <v>64772</v>
      </c>
      <c r="F142" s="15">
        <f t="shared" si="69"/>
        <v>5</v>
      </c>
      <c r="G142">
        <f t="shared" si="79"/>
        <v>2</v>
      </c>
      <c r="H142">
        <f t="shared" si="70"/>
        <v>69</v>
      </c>
      <c r="I142" s="15">
        <f t="shared" si="71"/>
        <v>2077</v>
      </c>
      <c r="J142" s="15">
        <f t="shared" si="72"/>
        <v>64940</v>
      </c>
      <c r="K142" s="15">
        <f t="shared" si="77"/>
        <v>64950</v>
      </c>
      <c r="L142" s="17">
        <f t="shared" si="83"/>
        <v>64950</v>
      </c>
      <c r="M142" s="15">
        <f t="shared" si="73"/>
        <v>10</v>
      </c>
      <c r="N142">
        <f t="shared" si="80"/>
        <v>7</v>
      </c>
      <c r="O142">
        <f t="shared" si="74"/>
        <v>69</v>
      </c>
      <c r="P142" s="15">
        <f t="shared" si="75"/>
        <v>2077</v>
      </c>
      <c r="AW142" s="46">
        <f t="shared" si="76"/>
        <v>0</v>
      </c>
      <c r="AX142" s="5">
        <f t="shared" si="81"/>
        <v>0</v>
      </c>
    </row>
    <row r="143" spans="1:50" x14ac:dyDescent="0.2">
      <c r="A143" t="s">
        <v>108</v>
      </c>
      <c r="B143">
        <f t="shared" si="67"/>
        <v>137</v>
      </c>
      <c r="C143" s="283">
        <f t="shared" si="68"/>
        <v>64945</v>
      </c>
      <c r="D143" s="283">
        <f t="shared" si="78"/>
        <v>64955</v>
      </c>
      <c r="E143" s="17">
        <f t="shared" si="82"/>
        <v>64955</v>
      </c>
      <c r="F143" s="15">
        <f t="shared" si="69"/>
        <v>11</v>
      </c>
      <c r="G143">
        <f t="shared" si="79"/>
        <v>8</v>
      </c>
      <c r="H143">
        <f t="shared" si="70"/>
        <v>69</v>
      </c>
      <c r="I143" s="15">
        <f t="shared" si="71"/>
        <v>2077</v>
      </c>
      <c r="J143" s="15">
        <f t="shared" si="72"/>
        <v>65123</v>
      </c>
      <c r="K143" s="15">
        <f t="shared" si="77"/>
        <v>65133</v>
      </c>
      <c r="L143" s="17">
        <f t="shared" si="83"/>
        <v>65133</v>
      </c>
      <c r="M143" s="15">
        <f t="shared" si="73"/>
        <v>4</v>
      </c>
      <c r="N143">
        <f t="shared" si="80"/>
        <v>1</v>
      </c>
      <c r="O143">
        <f t="shared" si="74"/>
        <v>70</v>
      </c>
      <c r="P143" s="15">
        <f t="shared" si="75"/>
        <v>2078</v>
      </c>
      <c r="AW143" s="46">
        <f t="shared" si="76"/>
        <v>0</v>
      </c>
      <c r="AX143" s="5">
        <f t="shared" si="81"/>
        <v>0</v>
      </c>
    </row>
    <row r="144" spans="1:50" x14ac:dyDescent="0.2">
      <c r="A144" t="s">
        <v>108</v>
      </c>
      <c r="B144">
        <f t="shared" si="67"/>
        <v>138</v>
      </c>
      <c r="C144" s="283">
        <f t="shared" si="68"/>
        <v>65128</v>
      </c>
      <c r="D144" s="283">
        <f t="shared" si="78"/>
        <v>65138</v>
      </c>
      <c r="E144" s="17">
        <f t="shared" si="82"/>
        <v>65138</v>
      </c>
      <c r="F144" s="15">
        <f t="shared" si="69"/>
        <v>5</v>
      </c>
      <c r="G144">
        <f t="shared" si="79"/>
        <v>2</v>
      </c>
      <c r="H144">
        <f t="shared" si="70"/>
        <v>70</v>
      </c>
      <c r="I144" s="15">
        <f t="shared" si="71"/>
        <v>2078</v>
      </c>
      <c r="J144" s="15">
        <f t="shared" si="72"/>
        <v>65306</v>
      </c>
      <c r="K144" s="15">
        <f t="shared" si="77"/>
        <v>65316</v>
      </c>
      <c r="L144" s="17">
        <f t="shared" si="83"/>
        <v>65316</v>
      </c>
      <c r="M144" s="15">
        <f t="shared" si="73"/>
        <v>10</v>
      </c>
      <c r="N144">
        <f t="shared" si="80"/>
        <v>7</v>
      </c>
      <c r="O144">
        <f t="shared" si="74"/>
        <v>70</v>
      </c>
      <c r="P144" s="15">
        <f t="shared" si="75"/>
        <v>2078</v>
      </c>
      <c r="AW144" s="46">
        <f t="shared" si="76"/>
        <v>0</v>
      </c>
      <c r="AX144" s="5">
        <f t="shared" si="81"/>
        <v>0</v>
      </c>
    </row>
    <row r="145" spans="1:50" x14ac:dyDescent="0.2">
      <c r="A145" t="s">
        <v>108</v>
      </c>
      <c r="B145">
        <f t="shared" si="67"/>
        <v>139</v>
      </c>
      <c r="C145" s="283">
        <f t="shared" si="68"/>
        <v>65311</v>
      </c>
      <c r="D145" s="283">
        <f t="shared" si="78"/>
        <v>65321</v>
      </c>
      <c r="E145" s="17">
        <f t="shared" si="82"/>
        <v>65321</v>
      </c>
      <c r="F145" s="15">
        <f t="shared" si="69"/>
        <v>11</v>
      </c>
      <c r="G145">
        <f t="shared" si="79"/>
        <v>8</v>
      </c>
      <c r="H145">
        <f t="shared" si="70"/>
        <v>70</v>
      </c>
      <c r="I145" s="15">
        <f t="shared" si="71"/>
        <v>2078</v>
      </c>
      <c r="J145" s="15">
        <f t="shared" si="72"/>
        <v>65489</v>
      </c>
      <c r="K145" s="15">
        <f t="shared" si="77"/>
        <v>65499</v>
      </c>
      <c r="L145" s="17">
        <f t="shared" si="83"/>
        <v>65499</v>
      </c>
      <c r="M145" s="15">
        <f t="shared" si="73"/>
        <v>4</v>
      </c>
      <c r="N145">
        <f t="shared" si="80"/>
        <v>1</v>
      </c>
      <c r="O145">
        <f t="shared" si="74"/>
        <v>71</v>
      </c>
      <c r="P145" s="15">
        <f t="shared" si="75"/>
        <v>2079</v>
      </c>
      <c r="AW145" s="46">
        <f t="shared" si="76"/>
        <v>0</v>
      </c>
      <c r="AX145" s="5">
        <f t="shared" si="81"/>
        <v>0</v>
      </c>
    </row>
    <row r="146" spans="1:50" x14ac:dyDescent="0.2">
      <c r="A146" t="s">
        <v>108</v>
      </c>
      <c r="B146">
        <f t="shared" si="67"/>
        <v>140</v>
      </c>
      <c r="C146" s="283">
        <f t="shared" si="68"/>
        <v>65494</v>
      </c>
      <c r="D146" s="283">
        <f t="shared" si="78"/>
        <v>65504</v>
      </c>
      <c r="E146" s="17">
        <f t="shared" si="82"/>
        <v>65504</v>
      </c>
      <c r="F146" s="15">
        <f t="shared" si="69"/>
        <v>5</v>
      </c>
      <c r="G146">
        <f t="shared" si="79"/>
        <v>2</v>
      </c>
      <c r="H146">
        <f t="shared" si="70"/>
        <v>71</v>
      </c>
      <c r="I146" s="15">
        <f t="shared" si="71"/>
        <v>2079</v>
      </c>
      <c r="J146" s="15">
        <f t="shared" si="72"/>
        <v>65672</v>
      </c>
      <c r="K146" s="15">
        <f t="shared" si="77"/>
        <v>65682</v>
      </c>
      <c r="L146" s="17">
        <f t="shared" si="83"/>
        <v>65682</v>
      </c>
      <c r="M146" s="15">
        <f t="shared" si="73"/>
        <v>10</v>
      </c>
      <c r="N146">
        <f t="shared" si="80"/>
        <v>7</v>
      </c>
      <c r="O146">
        <f t="shared" si="74"/>
        <v>71</v>
      </c>
      <c r="P146" s="15">
        <f t="shared" si="75"/>
        <v>2079</v>
      </c>
      <c r="AW146" s="46">
        <f t="shared" si="76"/>
        <v>0</v>
      </c>
      <c r="AX146" s="5">
        <f t="shared" si="81"/>
        <v>0</v>
      </c>
    </row>
    <row r="147" spans="1:50" x14ac:dyDescent="0.2">
      <c r="A147" t="s">
        <v>108</v>
      </c>
      <c r="B147">
        <f t="shared" si="67"/>
        <v>141</v>
      </c>
      <c r="C147" s="283">
        <f t="shared" si="68"/>
        <v>65677</v>
      </c>
      <c r="D147" s="283">
        <f t="shared" si="78"/>
        <v>65687</v>
      </c>
      <c r="E147" s="17">
        <f t="shared" si="82"/>
        <v>65687</v>
      </c>
      <c r="F147" s="15">
        <f t="shared" si="69"/>
        <v>11</v>
      </c>
      <c r="G147">
        <f t="shared" si="79"/>
        <v>8</v>
      </c>
      <c r="H147">
        <f t="shared" si="70"/>
        <v>71</v>
      </c>
      <c r="I147" s="15">
        <f t="shared" si="71"/>
        <v>2079</v>
      </c>
      <c r="J147" s="15">
        <f t="shared" si="72"/>
        <v>65855</v>
      </c>
      <c r="K147" s="15">
        <f t="shared" si="77"/>
        <v>65865</v>
      </c>
      <c r="L147" s="17">
        <f t="shared" si="83"/>
        <v>65865</v>
      </c>
      <c r="M147" s="15">
        <f t="shared" si="73"/>
        <v>4</v>
      </c>
      <c r="N147">
        <f t="shared" si="80"/>
        <v>1</v>
      </c>
      <c r="O147">
        <f t="shared" si="74"/>
        <v>72</v>
      </c>
      <c r="P147" s="15">
        <f t="shared" si="75"/>
        <v>2080</v>
      </c>
      <c r="AW147" s="46">
        <f t="shared" si="76"/>
        <v>0</v>
      </c>
      <c r="AX147" s="5">
        <f t="shared" si="81"/>
        <v>0</v>
      </c>
    </row>
    <row r="148" spans="1:50" x14ac:dyDescent="0.2">
      <c r="A148" t="s">
        <v>108</v>
      </c>
      <c r="B148">
        <f t="shared" si="67"/>
        <v>142</v>
      </c>
      <c r="C148" s="283">
        <f t="shared" si="68"/>
        <v>65860</v>
      </c>
      <c r="D148" s="283">
        <f t="shared" si="78"/>
        <v>65870</v>
      </c>
      <c r="E148" s="17">
        <f t="shared" si="82"/>
        <v>65870</v>
      </c>
      <c r="F148" s="15">
        <f t="shared" si="69"/>
        <v>5</v>
      </c>
      <c r="G148">
        <f t="shared" si="79"/>
        <v>2</v>
      </c>
      <c r="H148">
        <f t="shared" si="70"/>
        <v>72</v>
      </c>
      <c r="I148" s="15">
        <f t="shared" si="71"/>
        <v>2080</v>
      </c>
      <c r="J148" s="15">
        <f t="shared" si="72"/>
        <v>66038</v>
      </c>
      <c r="K148" s="15">
        <f t="shared" si="77"/>
        <v>66048</v>
      </c>
      <c r="L148" s="17">
        <f t="shared" si="83"/>
        <v>66048</v>
      </c>
      <c r="M148" s="15">
        <f t="shared" si="73"/>
        <v>10</v>
      </c>
      <c r="N148">
        <f t="shared" si="80"/>
        <v>7</v>
      </c>
      <c r="O148">
        <f t="shared" si="74"/>
        <v>72</v>
      </c>
      <c r="P148" s="15">
        <f t="shared" si="75"/>
        <v>2080</v>
      </c>
      <c r="AW148" s="46">
        <f t="shared" si="76"/>
        <v>0</v>
      </c>
      <c r="AX148" s="5">
        <f t="shared" si="81"/>
        <v>0</v>
      </c>
    </row>
    <row r="149" spans="1:50" x14ac:dyDescent="0.2">
      <c r="A149" t="s">
        <v>108</v>
      </c>
      <c r="B149">
        <f t="shared" si="67"/>
        <v>143</v>
      </c>
      <c r="C149" s="283">
        <f t="shared" si="68"/>
        <v>66043</v>
      </c>
      <c r="D149" s="283">
        <f t="shared" si="78"/>
        <v>66053</v>
      </c>
      <c r="E149" s="17">
        <f t="shared" si="82"/>
        <v>66053</v>
      </c>
      <c r="F149" s="15">
        <f t="shared" si="69"/>
        <v>11</v>
      </c>
      <c r="G149">
        <f t="shared" si="79"/>
        <v>8</v>
      </c>
      <c r="H149">
        <f t="shared" si="70"/>
        <v>72</v>
      </c>
      <c r="I149" s="15">
        <f t="shared" si="71"/>
        <v>2080</v>
      </c>
      <c r="J149" s="15">
        <f t="shared" si="72"/>
        <v>66221</v>
      </c>
      <c r="K149" s="15">
        <f t="shared" si="77"/>
        <v>66231</v>
      </c>
      <c r="L149" s="17">
        <f t="shared" si="83"/>
        <v>66231</v>
      </c>
      <c r="M149" s="15">
        <f t="shared" si="73"/>
        <v>4</v>
      </c>
      <c r="N149">
        <f t="shared" si="80"/>
        <v>1</v>
      </c>
      <c r="O149">
        <f t="shared" si="74"/>
        <v>73</v>
      </c>
      <c r="P149" s="15">
        <f t="shared" si="75"/>
        <v>2081</v>
      </c>
      <c r="AW149" s="46">
        <f t="shared" si="76"/>
        <v>0</v>
      </c>
      <c r="AX149" s="5">
        <f t="shared" si="81"/>
        <v>0</v>
      </c>
    </row>
    <row r="150" spans="1:50" x14ac:dyDescent="0.2">
      <c r="A150" t="s">
        <v>108</v>
      </c>
      <c r="B150">
        <f t="shared" si="67"/>
        <v>144</v>
      </c>
      <c r="C150" s="283">
        <f t="shared" si="68"/>
        <v>66226</v>
      </c>
      <c r="D150" s="283">
        <f t="shared" si="78"/>
        <v>66236</v>
      </c>
      <c r="E150" s="17">
        <f t="shared" si="82"/>
        <v>66236</v>
      </c>
      <c r="F150" s="15">
        <f t="shared" si="69"/>
        <v>5</v>
      </c>
      <c r="G150">
        <f t="shared" si="79"/>
        <v>2</v>
      </c>
      <c r="H150">
        <f t="shared" si="70"/>
        <v>73</v>
      </c>
      <c r="I150" s="15">
        <f t="shared" si="71"/>
        <v>2081</v>
      </c>
      <c r="J150" s="15">
        <f t="shared" si="72"/>
        <v>66404</v>
      </c>
      <c r="K150" s="15">
        <f t="shared" si="77"/>
        <v>66414</v>
      </c>
      <c r="L150" s="17">
        <f t="shared" si="83"/>
        <v>66414</v>
      </c>
      <c r="M150" s="15">
        <f t="shared" si="73"/>
        <v>10</v>
      </c>
      <c r="N150">
        <f t="shared" si="80"/>
        <v>7</v>
      </c>
      <c r="O150">
        <f t="shared" si="74"/>
        <v>73</v>
      </c>
      <c r="P150" s="15">
        <f t="shared" si="75"/>
        <v>2081</v>
      </c>
      <c r="AW150" s="46">
        <f t="shared" si="76"/>
        <v>0</v>
      </c>
      <c r="AX150" s="5">
        <f t="shared" si="81"/>
        <v>0</v>
      </c>
    </row>
    <row r="151" spans="1:50" x14ac:dyDescent="0.2">
      <c r="A151" t="s">
        <v>108</v>
      </c>
      <c r="B151">
        <f t="shared" si="67"/>
        <v>145</v>
      </c>
      <c r="C151" s="283">
        <f t="shared" si="68"/>
        <v>66409</v>
      </c>
      <c r="D151" s="283">
        <f t="shared" si="78"/>
        <v>66419</v>
      </c>
      <c r="E151" s="17">
        <f t="shared" si="82"/>
        <v>66419</v>
      </c>
      <c r="F151" s="15">
        <f t="shared" si="69"/>
        <v>11</v>
      </c>
      <c r="G151">
        <f t="shared" si="79"/>
        <v>8</v>
      </c>
      <c r="H151">
        <f t="shared" si="70"/>
        <v>73</v>
      </c>
      <c r="I151" s="15">
        <f t="shared" si="71"/>
        <v>2081</v>
      </c>
      <c r="J151" s="15">
        <f t="shared" si="72"/>
        <v>66587</v>
      </c>
      <c r="K151" s="15">
        <f t="shared" si="77"/>
        <v>66597</v>
      </c>
      <c r="L151" s="17">
        <f t="shared" si="83"/>
        <v>66597</v>
      </c>
      <c r="M151" s="15">
        <f t="shared" si="73"/>
        <v>5</v>
      </c>
      <c r="N151">
        <f t="shared" si="80"/>
        <v>2</v>
      </c>
      <c r="O151">
        <f t="shared" si="74"/>
        <v>74</v>
      </c>
      <c r="P151" s="15">
        <f t="shared" si="75"/>
        <v>2082</v>
      </c>
      <c r="AW151" s="46">
        <f t="shared" si="76"/>
        <v>0</v>
      </c>
      <c r="AX151" s="5">
        <f t="shared" si="81"/>
        <v>0</v>
      </c>
    </row>
    <row r="152" spans="1:50" x14ac:dyDescent="0.2">
      <c r="A152" t="s">
        <v>108</v>
      </c>
      <c r="B152">
        <f t="shared" si="67"/>
        <v>146</v>
      </c>
      <c r="C152" s="283">
        <f t="shared" si="68"/>
        <v>66592</v>
      </c>
      <c r="D152" s="283">
        <f t="shared" si="78"/>
        <v>66602</v>
      </c>
      <c r="E152" s="17">
        <f t="shared" si="82"/>
        <v>66602</v>
      </c>
      <c r="F152" s="15">
        <f t="shared" si="69"/>
        <v>5</v>
      </c>
      <c r="G152">
        <f t="shared" si="79"/>
        <v>2</v>
      </c>
      <c r="H152">
        <f t="shared" si="70"/>
        <v>74</v>
      </c>
      <c r="I152" s="15">
        <f t="shared" si="71"/>
        <v>2082</v>
      </c>
      <c r="J152" s="15">
        <f t="shared" si="72"/>
        <v>66770</v>
      </c>
      <c r="K152" s="15">
        <f t="shared" si="77"/>
        <v>66780</v>
      </c>
      <c r="L152" s="17">
        <f t="shared" si="83"/>
        <v>66780</v>
      </c>
      <c r="M152" s="15">
        <f t="shared" si="73"/>
        <v>10</v>
      </c>
      <c r="N152">
        <f t="shared" si="80"/>
        <v>7</v>
      </c>
      <c r="O152">
        <f t="shared" si="74"/>
        <v>74</v>
      </c>
      <c r="P152" s="15">
        <f t="shared" si="75"/>
        <v>2082</v>
      </c>
      <c r="AW152" s="46">
        <f t="shared" si="76"/>
        <v>0</v>
      </c>
      <c r="AX152" s="5">
        <f t="shared" si="81"/>
        <v>0</v>
      </c>
    </row>
    <row r="153" spans="1:50" x14ac:dyDescent="0.2">
      <c r="A153" t="s">
        <v>108</v>
      </c>
      <c r="B153">
        <f t="shared" si="67"/>
        <v>147</v>
      </c>
      <c r="C153" s="283">
        <f t="shared" si="68"/>
        <v>66775</v>
      </c>
      <c r="D153" s="283">
        <f t="shared" si="78"/>
        <v>66785</v>
      </c>
      <c r="E153" s="17">
        <f t="shared" si="82"/>
        <v>66785</v>
      </c>
      <c r="F153" s="15">
        <f t="shared" si="69"/>
        <v>11</v>
      </c>
      <c r="G153">
        <f t="shared" si="79"/>
        <v>8</v>
      </c>
      <c r="H153">
        <f t="shared" si="70"/>
        <v>74</v>
      </c>
      <c r="I153" s="15">
        <f t="shared" si="71"/>
        <v>2082</v>
      </c>
      <c r="J153" s="15">
        <f t="shared" si="72"/>
        <v>66953</v>
      </c>
      <c r="K153" s="15">
        <f t="shared" si="77"/>
        <v>66963</v>
      </c>
      <c r="L153" s="17">
        <f t="shared" si="83"/>
        <v>66963</v>
      </c>
      <c r="M153" s="15">
        <f t="shared" si="73"/>
        <v>5</v>
      </c>
      <c r="N153">
        <f t="shared" si="80"/>
        <v>2</v>
      </c>
      <c r="O153">
        <f t="shared" si="74"/>
        <v>75</v>
      </c>
      <c r="P153" s="15">
        <f t="shared" si="75"/>
        <v>2083</v>
      </c>
      <c r="AW153" s="46">
        <f t="shared" si="76"/>
        <v>0</v>
      </c>
      <c r="AX153" s="5">
        <f t="shared" si="81"/>
        <v>0</v>
      </c>
    </row>
    <row r="154" spans="1:50" x14ac:dyDescent="0.2">
      <c r="A154" t="s">
        <v>108</v>
      </c>
      <c r="B154">
        <f t="shared" si="67"/>
        <v>148</v>
      </c>
      <c r="C154" s="283">
        <f t="shared" si="68"/>
        <v>66958</v>
      </c>
      <c r="D154" s="283">
        <f t="shared" si="78"/>
        <v>66968</v>
      </c>
      <c r="E154" s="17">
        <f t="shared" si="82"/>
        <v>66968</v>
      </c>
      <c r="F154" s="15">
        <f t="shared" si="69"/>
        <v>5</v>
      </c>
      <c r="G154">
        <f t="shared" si="79"/>
        <v>2</v>
      </c>
      <c r="H154">
        <f t="shared" si="70"/>
        <v>75</v>
      </c>
      <c r="I154" s="15">
        <f t="shared" si="71"/>
        <v>2083</v>
      </c>
      <c r="J154" s="15">
        <f t="shared" si="72"/>
        <v>67136</v>
      </c>
      <c r="K154" s="15">
        <f t="shared" si="77"/>
        <v>67146</v>
      </c>
      <c r="L154" s="17">
        <f t="shared" si="83"/>
        <v>67146</v>
      </c>
      <c r="M154" s="15">
        <f t="shared" si="73"/>
        <v>11</v>
      </c>
      <c r="N154">
        <f t="shared" si="80"/>
        <v>8</v>
      </c>
      <c r="O154">
        <f t="shared" si="74"/>
        <v>75</v>
      </c>
      <c r="P154" s="15">
        <f t="shared" si="75"/>
        <v>2083</v>
      </c>
      <c r="AW154" s="46">
        <f t="shared" si="76"/>
        <v>0</v>
      </c>
      <c r="AX154" s="5">
        <f t="shared" si="81"/>
        <v>0</v>
      </c>
    </row>
    <row r="155" spans="1:50" x14ac:dyDescent="0.2">
      <c r="A155" t="s">
        <v>108</v>
      </c>
      <c r="B155">
        <f t="shared" si="67"/>
        <v>149</v>
      </c>
      <c r="C155" s="283">
        <f t="shared" si="68"/>
        <v>67141</v>
      </c>
      <c r="D155" s="283">
        <f t="shared" si="78"/>
        <v>67151</v>
      </c>
      <c r="E155" s="17">
        <f t="shared" si="82"/>
        <v>67151</v>
      </c>
      <c r="F155" s="15">
        <f t="shared" si="69"/>
        <v>11</v>
      </c>
      <c r="G155">
        <f t="shared" si="79"/>
        <v>8</v>
      </c>
      <c r="H155">
        <f t="shared" si="70"/>
        <v>75</v>
      </c>
      <c r="I155" s="15">
        <f t="shared" si="71"/>
        <v>2083</v>
      </c>
      <c r="J155" s="15">
        <f t="shared" si="72"/>
        <v>67319</v>
      </c>
      <c r="K155" s="15">
        <f t="shared" si="77"/>
        <v>67329</v>
      </c>
      <c r="L155" s="17">
        <f t="shared" si="83"/>
        <v>67329</v>
      </c>
      <c r="M155" s="15">
        <f t="shared" si="73"/>
        <v>5</v>
      </c>
      <c r="N155">
        <f t="shared" si="80"/>
        <v>2</v>
      </c>
      <c r="O155">
        <f t="shared" si="74"/>
        <v>76</v>
      </c>
      <c r="P155" s="15">
        <f t="shared" si="75"/>
        <v>2084</v>
      </c>
      <c r="AW155" s="46">
        <f t="shared" si="76"/>
        <v>0</v>
      </c>
      <c r="AX155" s="5">
        <f t="shared" si="81"/>
        <v>0</v>
      </c>
    </row>
    <row r="156" spans="1:50" x14ac:dyDescent="0.2">
      <c r="A156" t="s">
        <v>108</v>
      </c>
      <c r="B156">
        <f t="shared" si="67"/>
        <v>150</v>
      </c>
      <c r="C156" s="283">
        <f t="shared" si="68"/>
        <v>67324</v>
      </c>
      <c r="D156" s="283">
        <f t="shared" si="78"/>
        <v>67334</v>
      </c>
      <c r="E156" s="17">
        <f t="shared" si="82"/>
        <v>67334</v>
      </c>
      <c r="F156" s="15">
        <f t="shared" si="69"/>
        <v>5</v>
      </c>
      <c r="G156">
        <f t="shared" si="79"/>
        <v>2</v>
      </c>
      <c r="H156">
        <f t="shared" si="70"/>
        <v>76</v>
      </c>
      <c r="I156" s="15">
        <f t="shared" si="71"/>
        <v>2084</v>
      </c>
      <c r="J156" s="15">
        <f t="shared" si="72"/>
        <v>67502</v>
      </c>
      <c r="K156" s="15">
        <f t="shared" si="77"/>
        <v>67512</v>
      </c>
      <c r="L156" s="17">
        <f t="shared" si="83"/>
        <v>67512</v>
      </c>
      <c r="M156" s="15">
        <f t="shared" si="73"/>
        <v>11</v>
      </c>
      <c r="N156">
        <f t="shared" si="80"/>
        <v>8</v>
      </c>
      <c r="O156">
        <f t="shared" si="74"/>
        <v>76</v>
      </c>
      <c r="P156" s="15">
        <f t="shared" si="75"/>
        <v>2084</v>
      </c>
      <c r="AW156" s="46">
        <f t="shared" si="76"/>
        <v>0</v>
      </c>
      <c r="AX156" s="5">
        <f t="shared" si="81"/>
        <v>0</v>
      </c>
    </row>
    <row r="157" spans="1:50" x14ac:dyDescent="0.2">
      <c r="A157" t="s">
        <v>108</v>
      </c>
      <c r="B157">
        <f t="shared" si="67"/>
        <v>151</v>
      </c>
      <c r="C157" s="283">
        <f t="shared" si="68"/>
        <v>67507</v>
      </c>
      <c r="D157" s="283">
        <f t="shared" si="78"/>
        <v>67517</v>
      </c>
      <c r="E157" s="17">
        <f t="shared" si="82"/>
        <v>67517</v>
      </c>
      <c r="F157" s="15">
        <f t="shared" si="69"/>
        <v>11</v>
      </c>
      <c r="G157">
        <f t="shared" si="79"/>
        <v>8</v>
      </c>
      <c r="H157">
        <f t="shared" si="70"/>
        <v>76</v>
      </c>
      <c r="I157" s="15">
        <f t="shared" si="71"/>
        <v>2084</v>
      </c>
      <c r="J157" s="15">
        <f t="shared" si="72"/>
        <v>67685</v>
      </c>
      <c r="K157" s="15">
        <f t="shared" si="77"/>
        <v>67695</v>
      </c>
      <c r="L157" s="17">
        <f t="shared" si="83"/>
        <v>67695</v>
      </c>
      <c r="M157" s="15">
        <f t="shared" si="73"/>
        <v>5</v>
      </c>
      <c r="N157">
        <f t="shared" si="80"/>
        <v>2</v>
      </c>
      <c r="O157">
        <f t="shared" si="74"/>
        <v>77</v>
      </c>
      <c r="P157" s="15">
        <f t="shared" si="75"/>
        <v>2085</v>
      </c>
      <c r="AW157" s="46">
        <f t="shared" si="76"/>
        <v>0</v>
      </c>
      <c r="AX157" s="5">
        <f t="shared" si="81"/>
        <v>0</v>
      </c>
    </row>
    <row r="158" spans="1:50" x14ac:dyDescent="0.2">
      <c r="A158" t="s">
        <v>108</v>
      </c>
      <c r="B158">
        <f t="shared" si="67"/>
        <v>152</v>
      </c>
      <c r="C158" s="283">
        <f t="shared" si="68"/>
        <v>67690</v>
      </c>
      <c r="D158" s="283">
        <f t="shared" si="78"/>
        <v>67700</v>
      </c>
      <c r="E158" s="17">
        <f t="shared" si="82"/>
        <v>67700</v>
      </c>
      <c r="F158" s="15">
        <f t="shared" si="69"/>
        <v>5</v>
      </c>
      <c r="G158">
        <f t="shared" si="79"/>
        <v>2</v>
      </c>
      <c r="H158">
        <f t="shared" si="70"/>
        <v>77</v>
      </c>
      <c r="I158" s="15">
        <f t="shared" si="71"/>
        <v>2085</v>
      </c>
      <c r="J158" s="15">
        <f t="shared" si="72"/>
        <v>67868</v>
      </c>
      <c r="K158" s="15">
        <f t="shared" si="77"/>
        <v>67878</v>
      </c>
      <c r="L158" s="17">
        <f t="shared" si="83"/>
        <v>67878</v>
      </c>
      <c r="M158" s="15">
        <f t="shared" si="73"/>
        <v>11</v>
      </c>
      <c r="N158">
        <f t="shared" si="80"/>
        <v>8</v>
      </c>
      <c r="O158">
        <f t="shared" si="74"/>
        <v>77</v>
      </c>
      <c r="P158" s="15">
        <f t="shared" si="75"/>
        <v>2085</v>
      </c>
      <c r="AW158" s="46">
        <f t="shared" si="76"/>
        <v>0</v>
      </c>
      <c r="AX158" s="5">
        <f t="shared" si="81"/>
        <v>0</v>
      </c>
    </row>
    <row r="159" spans="1:50" x14ac:dyDescent="0.2">
      <c r="A159" t="s">
        <v>108</v>
      </c>
      <c r="B159">
        <f t="shared" si="67"/>
        <v>153</v>
      </c>
      <c r="C159" s="283">
        <f t="shared" si="68"/>
        <v>67873</v>
      </c>
      <c r="D159" s="283">
        <f t="shared" si="78"/>
        <v>67883</v>
      </c>
      <c r="E159" s="17">
        <f t="shared" si="82"/>
        <v>67883</v>
      </c>
      <c r="F159" s="15">
        <f t="shared" si="69"/>
        <v>11</v>
      </c>
      <c r="G159">
        <f t="shared" si="79"/>
        <v>8</v>
      </c>
      <c r="H159">
        <f t="shared" si="70"/>
        <v>77</v>
      </c>
      <c r="I159" s="15">
        <f t="shared" si="71"/>
        <v>2085</v>
      </c>
      <c r="J159" s="15">
        <f t="shared" si="72"/>
        <v>68051</v>
      </c>
      <c r="K159" s="15">
        <f t="shared" si="77"/>
        <v>68061</v>
      </c>
      <c r="L159" s="17">
        <f t="shared" si="83"/>
        <v>68061</v>
      </c>
      <c r="M159" s="15">
        <f t="shared" si="73"/>
        <v>5</v>
      </c>
      <c r="N159">
        <f t="shared" si="80"/>
        <v>2</v>
      </c>
      <c r="O159">
        <f t="shared" si="74"/>
        <v>78</v>
      </c>
      <c r="P159" s="15">
        <f t="shared" si="75"/>
        <v>2086</v>
      </c>
      <c r="AW159" s="46">
        <f t="shared" si="76"/>
        <v>0</v>
      </c>
      <c r="AX159" s="5">
        <f t="shared" si="81"/>
        <v>0</v>
      </c>
    </row>
    <row r="160" spans="1:50" x14ac:dyDescent="0.2">
      <c r="A160" t="s">
        <v>108</v>
      </c>
      <c r="B160">
        <f t="shared" si="67"/>
        <v>154</v>
      </c>
      <c r="C160" s="283">
        <f t="shared" si="68"/>
        <v>68056</v>
      </c>
      <c r="D160" s="283">
        <f t="shared" si="78"/>
        <v>68066</v>
      </c>
      <c r="E160" s="17">
        <f t="shared" si="82"/>
        <v>68066</v>
      </c>
      <c r="F160" s="15">
        <f t="shared" si="69"/>
        <v>5</v>
      </c>
      <c r="G160">
        <f t="shared" si="79"/>
        <v>2</v>
      </c>
      <c r="H160">
        <f t="shared" si="70"/>
        <v>78</v>
      </c>
      <c r="I160" s="15">
        <f t="shared" si="71"/>
        <v>2086</v>
      </c>
      <c r="J160" s="15">
        <f t="shared" si="72"/>
        <v>68234</v>
      </c>
      <c r="K160" s="15">
        <f t="shared" si="77"/>
        <v>68244</v>
      </c>
      <c r="L160" s="17">
        <f t="shared" si="83"/>
        <v>68244</v>
      </c>
      <c r="M160" s="15">
        <f t="shared" si="73"/>
        <v>11</v>
      </c>
      <c r="N160">
        <f t="shared" si="80"/>
        <v>8</v>
      </c>
      <c r="O160">
        <f t="shared" si="74"/>
        <v>78</v>
      </c>
      <c r="P160" s="15">
        <f t="shared" si="75"/>
        <v>2086</v>
      </c>
      <c r="AW160" s="46">
        <f t="shared" si="76"/>
        <v>0</v>
      </c>
      <c r="AX160" s="5">
        <f t="shared" si="81"/>
        <v>0</v>
      </c>
    </row>
    <row r="161" spans="1:50" x14ac:dyDescent="0.2">
      <c r="A161" t="s">
        <v>108</v>
      </c>
      <c r="B161">
        <f t="shared" si="67"/>
        <v>155</v>
      </c>
      <c r="C161" s="283">
        <f t="shared" si="68"/>
        <v>68239</v>
      </c>
      <c r="D161" s="283">
        <f t="shared" si="78"/>
        <v>68249</v>
      </c>
      <c r="E161" s="17">
        <f t="shared" si="82"/>
        <v>68249</v>
      </c>
      <c r="F161" s="15">
        <f t="shared" si="69"/>
        <v>11</v>
      </c>
      <c r="G161">
        <f t="shared" si="79"/>
        <v>8</v>
      </c>
      <c r="H161">
        <f t="shared" si="70"/>
        <v>78</v>
      </c>
      <c r="I161" s="15">
        <f t="shared" si="71"/>
        <v>2086</v>
      </c>
      <c r="J161" s="15">
        <f t="shared" si="72"/>
        <v>68417</v>
      </c>
      <c r="K161" s="15">
        <f t="shared" si="77"/>
        <v>68427</v>
      </c>
      <c r="L161" s="17">
        <f t="shared" si="83"/>
        <v>68427</v>
      </c>
      <c r="M161" s="15">
        <f t="shared" si="73"/>
        <v>5</v>
      </c>
      <c r="N161">
        <f t="shared" si="80"/>
        <v>2</v>
      </c>
      <c r="O161">
        <f t="shared" si="74"/>
        <v>79</v>
      </c>
      <c r="P161" s="15">
        <f t="shared" si="75"/>
        <v>2087</v>
      </c>
      <c r="AW161" s="46">
        <f t="shared" si="76"/>
        <v>0</v>
      </c>
      <c r="AX161" s="5">
        <f t="shared" si="81"/>
        <v>0</v>
      </c>
    </row>
    <row r="162" spans="1:50" x14ac:dyDescent="0.2">
      <c r="A162" t="s">
        <v>108</v>
      </c>
      <c r="B162">
        <f t="shared" si="67"/>
        <v>156</v>
      </c>
      <c r="C162" s="283">
        <f t="shared" si="68"/>
        <v>68422</v>
      </c>
      <c r="D162" s="283">
        <f t="shared" si="78"/>
        <v>68432</v>
      </c>
      <c r="E162" s="17">
        <f t="shared" si="82"/>
        <v>68432</v>
      </c>
      <c r="F162" s="15">
        <f t="shared" si="69"/>
        <v>5</v>
      </c>
      <c r="G162">
        <f t="shared" si="79"/>
        <v>2</v>
      </c>
      <c r="H162">
        <f t="shared" si="70"/>
        <v>79</v>
      </c>
      <c r="I162" s="15">
        <f t="shared" si="71"/>
        <v>2087</v>
      </c>
      <c r="J162" s="15">
        <f t="shared" si="72"/>
        <v>68600</v>
      </c>
      <c r="K162" s="15">
        <f t="shared" si="77"/>
        <v>68610</v>
      </c>
      <c r="L162" s="17">
        <f t="shared" si="83"/>
        <v>68610</v>
      </c>
      <c r="M162" s="15">
        <f t="shared" si="73"/>
        <v>11</v>
      </c>
      <c r="N162">
        <f t="shared" si="80"/>
        <v>8</v>
      </c>
      <c r="O162">
        <f t="shared" si="74"/>
        <v>79</v>
      </c>
      <c r="P162" s="15">
        <f t="shared" si="75"/>
        <v>2087</v>
      </c>
      <c r="AW162" s="46">
        <f t="shared" si="76"/>
        <v>0</v>
      </c>
      <c r="AX162" s="5">
        <f t="shared" si="81"/>
        <v>0</v>
      </c>
    </row>
    <row r="163" spans="1:50" x14ac:dyDescent="0.2">
      <c r="A163" t="s">
        <v>108</v>
      </c>
      <c r="B163">
        <f t="shared" si="67"/>
        <v>157</v>
      </c>
      <c r="C163" s="283">
        <f t="shared" si="68"/>
        <v>68605</v>
      </c>
      <c r="D163" s="283">
        <f t="shared" si="78"/>
        <v>68615</v>
      </c>
      <c r="E163" s="17">
        <f t="shared" si="82"/>
        <v>68615</v>
      </c>
      <c r="F163" s="15">
        <f t="shared" si="69"/>
        <v>11</v>
      </c>
      <c r="G163">
        <f t="shared" si="79"/>
        <v>8</v>
      </c>
      <c r="H163">
        <f t="shared" si="70"/>
        <v>79</v>
      </c>
      <c r="I163" s="15">
        <f t="shared" si="71"/>
        <v>2087</v>
      </c>
      <c r="J163" s="15">
        <f t="shared" si="72"/>
        <v>68783</v>
      </c>
      <c r="K163" s="15">
        <f t="shared" si="77"/>
        <v>68793</v>
      </c>
      <c r="L163" s="17">
        <f t="shared" si="83"/>
        <v>68793</v>
      </c>
      <c r="M163" s="15">
        <f t="shared" si="73"/>
        <v>5</v>
      </c>
      <c r="N163">
        <f t="shared" si="80"/>
        <v>2</v>
      </c>
      <c r="O163">
        <f t="shared" si="74"/>
        <v>80</v>
      </c>
      <c r="P163" s="15">
        <f t="shared" si="75"/>
        <v>2088</v>
      </c>
      <c r="AW163" s="46">
        <f t="shared" si="76"/>
        <v>0</v>
      </c>
      <c r="AX163" s="5">
        <f t="shared" si="81"/>
        <v>0</v>
      </c>
    </row>
    <row r="164" spans="1:50" x14ac:dyDescent="0.2">
      <c r="A164" t="s">
        <v>108</v>
      </c>
      <c r="B164">
        <f t="shared" ref="B164:B227" si="84">B163+1</f>
        <v>158</v>
      </c>
      <c r="C164" s="283">
        <f t="shared" ref="C164:C227" si="85">C163+$B$4</f>
        <v>68788</v>
      </c>
      <c r="D164" s="283">
        <f t="shared" si="78"/>
        <v>68798</v>
      </c>
      <c r="E164" s="17">
        <f t="shared" si="82"/>
        <v>68798</v>
      </c>
      <c r="F164" s="15">
        <f t="shared" ref="F164:F227" si="86">MONTH(D164)</f>
        <v>5</v>
      </c>
      <c r="G164">
        <f t="shared" si="79"/>
        <v>2</v>
      </c>
      <c r="H164">
        <f t="shared" ref="H164:H227" si="87">IF(F164&lt;=$I$3,I164-$K$3,I164-$K$3+1)</f>
        <v>80</v>
      </c>
      <c r="I164" s="15">
        <f t="shared" ref="I164:I227" si="88">YEAR(D164)</f>
        <v>2088</v>
      </c>
      <c r="J164" s="15">
        <f t="shared" ref="J164:J227" si="89">C164+$B$4-$B$5</f>
        <v>68966</v>
      </c>
      <c r="K164" s="15">
        <f t="shared" si="77"/>
        <v>68976</v>
      </c>
      <c r="L164" s="17">
        <f t="shared" si="83"/>
        <v>68976</v>
      </c>
      <c r="M164" s="15">
        <f t="shared" ref="M164:M227" si="90">MONTH(K164)</f>
        <v>11</v>
      </c>
      <c r="N164">
        <f t="shared" si="80"/>
        <v>8</v>
      </c>
      <c r="O164">
        <f t="shared" ref="O164:O227" si="91">IF(M164&lt;=$I$3,P164-$K$3,P164-$K$3+1)</f>
        <v>80</v>
      </c>
      <c r="P164" s="15">
        <f t="shared" ref="P164:P227" si="92">YEAR(K164)</f>
        <v>2088</v>
      </c>
      <c r="AW164" s="46">
        <f t="shared" ref="AW164:AW227" si="93">IF(H164&gt;10,0,VALUE(CONCATENATE(G164,H164)))</f>
        <v>0</v>
      </c>
      <c r="AX164" s="5">
        <f t="shared" si="81"/>
        <v>0</v>
      </c>
    </row>
    <row r="165" spans="1:50" x14ac:dyDescent="0.2">
      <c r="A165" t="s">
        <v>108</v>
      </c>
      <c r="B165">
        <f t="shared" si="84"/>
        <v>159</v>
      </c>
      <c r="C165" s="283">
        <f t="shared" si="85"/>
        <v>68971</v>
      </c>
      <c r="D165" s="283">
        <f t="shared" si="78"/>
        <v>68981</v>
      </c>
      <c r="E165" s="17">
        <f t="shared" si="82"/>
        <v>68981</v>
      </c>
      <c r="F165" s="15">
        <f t="shared" si="86"/>
        <v>11</v>
      </c>
      <c r="G165">
        <f t="shared" si="79"/>
        <v>8</v>
      </c>
      <c r="H165">
        <f t="shared" si="87"/>
        <v>80</v>
      </c>
      <c r="I165" s="15">
        <f t="shared" si="88"/>
        <v>2088</v>
      </c>
      <c r="J165" s="15">
        <f t="shared" si="89"/>
        <v>69149</v>
      </c>
      <c r="K165" s="15">
        <f t="shared" si="77"/>
        <v>69159</v>
      </c>
      <c r="L165" s="17">
        <f t="shared" si="83"/>
        <v>69159</v>
      </c>
      <c r="M165" s="15">
        <f t="shared" si="90"/>
        <v>5</v>
      </c>
      <c r="N165">
        <f t="shared" si="80"/>
        <v>2</v>
      </c>
      <c r="O165">
        <f t="shared" si="91"/>
        <v>81</v>
      </c>
      <c r="P165" s="15">
        <f t="shared" si="92"/>
        <v>2089</v>
      </c>
      <c r="AW165" s="46">
        <f t="shared" si="93"/>
        <v>0</v>
      </c>
      <c r="AX165" s="5">
        <f t="shared" si="81"/>
        <v>0</v>
      </c>
    </row>
    <row r="166" spans="1:50" x14ac:dyDescent="0.2">
      <c r="A166" t="s">
        <v>108</v>
      </c>
      <c r="B166">
        <f t="shared" si="84"/>
        <v>160</v>
      </c>
      <c r="C166" s="283">
        <f t="shared" si="85"/>
        <v>69154</v>
      </c>
      <c r="D166" s="283">
        <f t="shared" si="78"/>
        <v>69164</v>
      </c>
      <c r="E166" s="17">
        <f t="shared" si="82"/>
        <v>69164</v>
      </c>
      <c r="F166" s="15">
        <f t="shared" si="86"/>
        <v>5</v>
      </c>
      <c r="G166">
        <f t="shared" si="79"/>
        <v>2</v>
      </c>
      <c r="H166">
        <f t="shared" si="87"/>
        <v>81</v>
      </c>
      <c r="I166" s="15">
        <f t="shared" si="88"/>
        <v>2089</v>
      </c>
      <c r="J166" s="15">
        <f t="shared" si="89"/>
        <v>69332</v>
      </c>
      <c r="K166" s="15">
        <f t="shared" si="77"/>
        <v>69342</v>
      </c>
      <c r="L166" s="17">
        <f t="shared" si="83"/>
        <v>69342</v>
      </c>
      <c r="M166" s="15">
        <f t="shared" si="90"/>
        <v>11</v>
      </c>
      <c r="N166">
        <f t="shared" si="80"/>
        <v>8</v>
      </c>
      <c r="O166">
        <f t="shared" si="91"/>
        <v>81</v>
      </c>
      <c r="P166" s="15">
        <f t="shared" si="92"/>
        <v>2089</v>
      </c>
      <c r="AW166" s="46">
        <f t="shared" si="93"/>
        <v>0</v>
      </c>
      <c r="AX166" s="5">
        <f t="shared" si="81"/>
        <v>0</v>
      </c>
    </row>
    <row r="167" spans="1:50" x14ac:dyDescent="0.2">
      <c r="A167" t="s">
        <v>108</v>
      </c>
      <c r="B167">
        <f t="shared" si="84"/>
        <v>161</v>
      </c>
      <c r="C167" s="283">
        <f t="shared" si="85"/>
        <v>69337</v>
      </c>
      <c r="D167" s="283">
        <f t="shared" si="78"/>
        <v>69347</v>
      </c>
      <c r="E167" s="17">
        <f t="shared" si="82"/>
        <v>69347</v>
      </c>
      <c r="F167" s="15">
        <f t="shared" si="86"/>
        <v>11</v>
      </c>
      <c r="G167">
        <f t="shared" si="79"/>
        <v>8</v>
      </c>
      <c r="H167">
        <f t="shared" si="87"/>
        <v>81</v>
      </c>
      <c r="I167" s="15">
        <f t="shared" si="88"/>
        <v>2089</v>
      </c>
      <c r="J167" s="15">
        <f t="shared" si="89"/>
        <v>69515</v>
      </c>
      <c r="K167" s="15">
        <f t="shared" si="77"/>
        <v>69525</v>
      </c>
      <c r="L167" s="17">
        <f t="shared" si="83"/>
        <v>69525</v>
      </c>
      <c r="M167" s="15">
        <f t="shared" si="90"/>
        <v>5</v>
      </c>
      <c r="N167">
        <f t="shared" si="80"/>
        <v>2</v>
      </c>
      <c r="O167">
        <f t="shared" si="91"/>
        <v>82</v>
      </c>
      <c r="P167" s="15">
        <f t="shared" si="92"/>
        <v>2090</v>
      </c>
      <c r="AW167" s="46">
        <f t="shared" si="93"/>
        <v>0</v>
      </c>
      <c r="AX167" s="5">
        <f t="shared" si="81"/>
        <v>0</v>
      </c>
    </row>
    <row r="168" spans="1:50" x14ac:dyDescent="0.2">
      <c r="A168" t="s">
        <v>108</v>
      </c>
      <c r="B168">
        <f t="shared" si="84"/>
        <v>162</v>
      </c>
      <c r="C168" s="283">
        <f t="shared" si="85"/>
        <v>69520</v>
      </c>
      <c r="D168" s="283">
        <f t="shared" si="78"/>
        <v>69530</v>
      </c>
      <c r="E168" s="17">
        <f t="shared" si="82"/>
        <v>69530</v>
      </c>
      <c r="F168" s="15">
        <f t="shared" si="86"/>
        <v>5</v>
      </c>
      <c r="G168">
        <f t="shared" si="79"/>
        <v>2</v>
      </c>
      <c r="H168">
        <f t="shared" si="87"/>
        <v>82</v>
      </c>
      <c r="I168" s="15">
        <f t="shared" si="88"/>
        <v>2090</v>
      </c>
      <c r="J168" s="15">
        <f t="shared" si="89"/>
        <v>69698</v>
      </c>
      <c r="K168" s="15">
        <f t="shared" si="77"/>
        <v>69708</v>
      </c>
      <c r="L168" s="17">
        <f t="shared" si="83"/>
        <v>69708</v>
      </c>
      <c r="M168" s="15">
        <f t="shared" si="90"/>
        <v>11</v>
      </c>
      <c r="N168">
        <f t="shared" si="80"/>
        <v>8</v>
      </c>
      <c r="O168">
        <f t="shared" si="91"/>
        <v>82</v>
      </c>
      <c r="P168" s="15">
        <f t="shared" si="92"/>
        <v>2090</v>
      </c>
      <c r="AW168" s="46">
        <f t="shared" si="93"/>
        <v>0</v>
      </c>
      <c r="AX168" s="5">
        <f t="shared" si="81"/>
        <v>0</v>
      </c>
    </row>
    <row r="169" spans="1:50" x14ac:dyDescent="0.2">
      <c r="A169" t="s">
        <v>108</v>
      </c>
      <c r="B169">
        <f t="shared" si="84"/>
        <v>163</v>
      </c>
      <c r="C169" s="283">
        <f t="shared" si="85"/>
        <v>69703</v>
      </c>
      <c r="D169" s="283">
        <f t="shared" si="78"/>
        <v>69713</v>
      </c>
      <c r="E169" s="17">
        <f t="shared" si="82"/>
        <v>69713</v>
      </c>
      <c r="F169" s="15">
        <f t="shared" si="86"/>
        <v>11</v>
      </c>
      <c r="G169">
        <f t="shared" si="79"/>
        <v>8</v>
      </c>
      <c r="H169">
        <f t="shared" si="87"/>
        <v>82</v>
      </c>
      <c r="I169" s="15">
        <f t="shared" si="88"/>
        <v>2090</v>
      </c>
      <c r="J169" s="15">
        <f t="shared" si="89"/>
        <v>69881</v>
      </c>
      <c r="K169" s="15">
        <f t="shared" si="77"/>
        <v>69891</v>
      </c>
      <c r="L169" s="17">
        <f t="shared" si="83"/>
        <v>69891</v>
      </c>
      <c r="M169" s="15">
        <f t="shared" si="90"/>
        <v>5</v>
      </c>
      <c r="N169">
        <f t="shared" si="80"/>
        <v>2</v>
      </c>
      <c r="O169">
        <f t="shared" si="91"/>
        <v>83</v>
      </c>
      <c r="P169" s="15">
        <f t="shared" si="92"/>
        <v>2091</v>
      </c>
      <c r="AW169" s="46">
        <f t="shared" si="93"/>
        <v>0</v>
      </c>
      <c r="AX169" s="5">
        <f t="shared" si="81"/>
        <v>0</v>
      </c>
    </row>
    <row r="170" spans="1:50" x14ac:dyDescent="0.2">
      <c r="A170" t="s">
        <v>108</v>
      </c>
      <c r="B170">
        <f t="shared" si="84"/>
        <v>164</v>
      </c>
      <c r="C170" s="283">
        <f t="shared" si="85"/>
        <v>69886</v>
      </c>
      <c r="D170" s="283">
        <f t="shared" si="78"/>
        <v>69896</v>
      </c>
      <c r="E170" s="17">
        <f t="shared" si="82"/>
        <v>69896</v>
      </c>
      <c r="F170" s="15">
        <f t="shared" si="86"/>
        <v>5</v>
      </c>
      <c r="G170">
        <f t="shared" si="79"/>
        <v>2</v>
      </c>
      <c r="H170">
        <f t="shared" si="87"/>
        <v>83</v>
      </c>
      <c r="I170" s="15">
        <f t="shared" si="88"/>
        <v>2091</v>
      </c>
      <c r="J170" s="15">
        <f t="shared" si="89"/>
        <v>70064</v>
      </c>
      <c r="K170" s="15">
        <f t="shared" si="77"/>
        <v>70074</v>
      </c>
      <c r="L170" s="17">
        <f t="shared" si="83"/>
        <v>70074</v>
      </c>
      <c r="M170" s="15">
        <f t="shared" si="90"/>
        <v>11</v>
      </c>
      <c r="N170">
        <f t="shared" si="80"/>
        <v>8</v>
      </c>
      <c r="O170">
        <f t="shared" si="91"/>
        <v>83</v>
      </c>
      <c r="P170" s="15">
        <f t="shared" si="92"/>
        <v>2091</v>
      </c>
      <c r="AW170" s="46">
        <f t="shared" si="93"/>
        <v>0</v>
      </c>
      <c r="AX170" s="5">
        <f t="shared" si="81"/>
        <v>0</v>
      </c>
    </row>
    <row r="171" spans="1:50" x14ac:dyDescent="0.2">
      <c r="A171" t="s">
        <v>108</v>
      </c>
      <c r="B171">
        <f t="shared" si="84"/>
        <v>165</v>
      </c>
      <c r="C171" s="283">
        <f t="shared" si="85"/>
        <v>70069</v>
      </c>
      <c r="D171" s="283">
        <f t="shared" si="78"/>
        <v>70079</v>
      </c>
      <c r="E171" s="17">
        <f t="shared" si="82"/>
        <v>70079</v>
      </c>
      <c r="F171" s="15">
        <f t="shared" si="86"/>
        <v>11</v>
      </c>
      <c r="G171">
        <f t="shared" si="79"/>
        <v>8</v>
      </c>
      <c r="H171">
        <f t="shared" si="87"/>
        <v>83</v>
      </c>
      <c r="I171" s="15">
        <f t="shared" si="88"/>
        <v>2091</v>
      </c>
      <c r="J171" s="15">
        <f t="shared" si="89"/>
        <v>70247</v>
      </c>
      <c r="K171" s="15">
        <f t="shared" si="77"/>
        <v>70257</v>
      </c>
      <c r="L171" s="17">
        <f t="shared" si="83"/>
        <v>70257</v>
      </c>
      <c r="M171" s="15">
        <f t="shared" si="90"/>
        <v>5</v>
      </c>
      <c r="N171">
        <f t="shared" si="80"/>
        <v>2</v>
      </c>
      <c r="O171">
        <f t="shared" si="91"/>
        <v>84</v>
      </c>
      <c r="P171" s="15">
        <f t="shared" si="92"/>
        <v>2092</v>
      </c>
      <c r="AW171" s="46">
        <f t="shared" si="93"/>
        <v>0</v>
      </c>
      <c r="AX171" s="5">
        <f t="shared" si="81"/>
        <v>0</v>
      </c>
    </row>
    <row r="172" spans="1:50" x14ac:dyDescent="0.2">
      <c r="A172" t="s">
        <v>108</v>
      </c>
      <c r="B172">
        <f t="shared" si="84"/>
        <v>166</v>
      </c>
      <c r="C172" s="283">
        <f t="shared" si="85"/>
        <v>70252</v>
      </c>
      <c r="D172" s="283">
        <f t="shared" si="78"/>
        <v>70262</v>
      </c>
      <c r="E172" s="17">
        <f t="shared" si="82"/>
        <v>70262</v>
      </c>
      <c r="F172" s="15">
        <f t="shared" si="86"/>
        <v>5</v>
      </c>
      <c r="G172">
        <f t="shared" si="79"/>
        <v>2</v>
      </c>
      <c r="H172">
        <f t="shared" si="87"/>
        <v>84</v>
      </c>
      <c r="I172" s="15">
        <f t="shared" si="88"/>
        <v>2092</v>
      </c>
      <c r="J172" s="15">
        <f t="shared" si="89"/>
        <v>70430</v>
      </c>
      <c r="K172" s="15">
        <f t="shared" si="77"/>
        <v>70440</v>
      </c>
      <c r="L172" s="17">
        <f t="shared" si="83"/>
        <v>70440</v>
      </c>
      <c r="M172" s="15">
        <f t="shared" si="90"/>
        <v>11</v>
      </c>
      <c r="N172">
        <f t="shared" si="80"/>
        <v>8</v>
      </c>
      <c r="O172">
        <f t="shared" si="91"/>
        <v>84</v>
      </c>
      <c r="P172" s="15">
        <f t="shared" si="92"/>
        <v>2092</v>
      </c>
      <c r="AW172" s="46">
        <f t="shared" si="93"/>
        <v>0</v>
      </c>
      <c r="AX172" s="5">
        <f t="shared" si="81"/>
        <v>0</v>
      </c>
    </row>
    <row r="173" spans="1:50" x14ac:dyDescent="0.2">
      <c r="A173" t="s">
        <v>108</v>
      </c>
      <c r="B173">
        <f t="shared" si="84"/>
        <v>167</v>
      </c>
      <c r="C173" s="283">
        <f t="shared" si="85"/>
        <v>70435</v>
      </c>
      <c r="D173" s="283">
        <f t="shared" si="78"/>
        <v>70445</v>
      </c>
      <c r="E173" s="17">
        <f t="shared" si="82"/>
        <v>70445</v>
      </c>
      <c r="F173" s="15">
        <f t="shared" si="86"/>
        <v>11</v>
      </c>
      <c r="G173">
        <f t="shared" si="79"/>
        <v>8</v>
      </c>
      <c r="H173">
        <f t="shared" si="87"/>
        <v>84</v>
      </c>
      <c r="I173" s="15">
        <f t="shared" si="88"/>
        <v>2092</v>
      </c>
      <c r="J173" s="15">
        <f t="shared" si="89"/>
        <v>70613</v>
      </c>
      <c r="K173" s="15">
        <f t="shared" si="77"/>
        <v>70623</v>
      </c>
      <c r="L173" s="17">
        <f t="shared" si="83"/>
        <v>70623</v>
      </c>
      <c r="M173" s="15">
        <f t="shared" si="90"/>
        <v>5</v>
      </c>
      <c r="N173">
        <f t="shared" si="80"/>
        <v>2</v>
      </c>
      <c r="O173">
        <f t="shared" si="91"/>
        <v>85</v>
      </c>
      <c r="P173" s="15">
        <f t="shared" si="92"/>
        <v>2093</v>
      </c>
      <c r="AW173" s="46">
        <f t="shared" si="93"/>
        <v>0</v>
      </c>
      <c r="AX173" s="5">
        <f t="shared" si="81"/>
        <v>0</v>
      </c>
    </row>
    <row r="174" spans="1:50" x14ac:dyDescent="0.2">
      <c r="A174" t="s">
        <v>108</v>
      </c>
      <c r="B174">
        <f t="shared" si="84"/>
        <v>168</v>
      </c>
      <c r="C174" s="283">
        <f t="shared" si="85"/>
        <v>70618</v>
      </c>
      <c r="D174" s="283">
        <f t="shared" si="78"/>
        <v>70628</v>
      </c>
      <c r="E174" s="17">
        <f t="shared" si="82"/>
        <v>70628</v>
      </c>
      <c r="F174" s="15">
        <f t="shared" si="86"/>
        <v>5</v>
      </c>
      <c r="G174">
        <f t="shared" si="79"/>
        <v>2</v>
      </c>
      <c r="H174">
        <f t="shared" si="87"/>
        <v>85</v>
      </c>
      <c r="I174" s="15">
        <f t="shared" si="88"/>
        <v>2093</v>
      </c>
      <c r="J174" s="15">
        <f t="shared" si="89"/>
        <v>70796</v>
      </c>
      <c r="K174" s="15">
        <f t="shared" si="77"/>
        <v>70806</v>
      </c>
      <c r="L174" s="17">
        <f t="shared" si="83"/>
        <v>70806</v>
      </c>
      <c r="M174" s="15">
        <f t="shared" si="90"/>
        <v>11</v>
      </c>
      <c r="N174">
        <f t="shared" si="80"/>
        <v>8</v>
      </c>
      <c r="O174">
        <f t="shared" si="91"/>
        <v>85</v>
      </c>
      <c r="P174" s="15">
        <f t="shared" si="92"/>
        <v>2093</v>
      </c>
      <c r="AW174" s="46">
        <f t="shared" si="93"/>
        <v>0</v>
      </c>
      <c r="AX174" s="5">
        <f t="shared" si="81"/>
        <v>0</v>
      </c>
    </row>
    <row r="175" spans="1:50" x14ac:dyDescent="0.2">
      <c r="A175" t="s">
        <v>108</v>
      </c>
      <c r="B175">
        <f t="shared" si="84"/>
        <v>169</v>
      </c>
      <c r="C175" s="283">
        <f t="shared" si="85"/>
        <v>70801</v>
      </c>
      <c r="D175" s="283">
        <f t="shared" si="78"/>
        <v>70811</v>
      </c>
      <c r="E175" s="17">
        <f t="shared" si="82"/>
        <v>70811</v>
      </c>
      <c r="F175" s="15">
        <f t="shared" si="86"/>
        <v>11</v>
      </c>
      <c r="G175">
        <f t="shared" si="79"/>
        <v>8</v>
      </c>
      <c r="H175">
        <f t="shared" si="87"/>
        <v>85</v>
      </c>
      <c r="I175" s="15">
        <f t="shared" si="88"/>
        <v>2093</v>
      </c>
      <c r="J175" s="15">
        <f t="shared" si="89"/>
        <v>70979</v>
      </c>
      <c r="K175" s="15">
        <f t="shared" si="77"/>
        <v>70989</v>
      </c>
      <c r="L175" s="17">
        <f t="shared" si="83"/>
        <v>70989</v>
      </c>
      <c r="M175" s="15">
        <f t="shared" si="90"/>
        <v>5</v>
      </c>
      <c r="N175">
        <f t="shared" si="80"/>
        <v>2</v>
      </c>
      <c r="O175">
        <f t="shared" si="91"/>
        <v>86</v>
      </c>
      <c r="P175" s="15">
        <f t="shared" si="92"/>
        <v>2094</v>
      </c>
      <c r="AW175" s="46">
        <f t="shared" si="93"/>
        <v>0</v>
      </c>
      <c r="AX175" s="5">
        <f t="shared" si="81"/>
        <v>0</v>
      </c>
    </row>
    <row r="176" spans="1:50" x14ac:dyDescent="0.2">
      <c r="A176" t="s">
        <v>108</v>
      </c>
      <c r="B176">
        <f t="shared" si="84"/>
        <v>170</v>
      </c>
      <c r="C176" s="283">
        <f t="shared" si="85"/>
        <v>70984</v>
      </c>
      <c r="D176" s="283">
        <f t="shared" si="78"/>
        <v>70994</v>
      </c>
      <c r="E176" s="17">
        <f t="shared" si="82"/>
        <v>70994</v>
      </c>
      <c r="F176" s="15">
        <f t="shared" si="86"/>
        <v>5</v>
      </c>
      <c r="G176">
        <f t="shared" si="79"/>
        <v>2</v>
      </c>
      <c r="H176">
        <f t="shared" si="87"/>
        <v>86</v>
      </c>
      <c r="I176" s="15">
        <f t="shared" si="88"/>
        <v>2094</v>
      </c>
      <c r="J176" s="15">
        <f t="shared" si="89"/>
        <v>71162</v>
      </c>
      <c r="K176" s="15">
        <f t="shared" si="77"/>
        <v>71172</v>
      </c>
      <c r="L176" s="17">
        <f t="shared" si="83"/>
        <v>71172</v>
      </c>
      <c r="M176" s="15">
        <f t="shared" si="90"/>
        <v>11</v>
      </c>
      <c r="N176">
        <f t="shared" si="80"/>
        <v>8</v>
      </c>
      <c r="O176">
        <f t="shared" si="91"/>
        <v>86</v>
      </c>
      <c r="P176" s="15">
        <f t="shared" si="92"/>
        <v>2094</v>
      </c>
      <c r="AW176" s="46">
        <f t="shared" si="93"/>
        <v>0</v>
      </c>
      <c r="AX176" s="5">
        <f t="shared" si="81"/>
        <v>0</v>
      </c>
    </row>
    <row r="177" spans="1:50" x14ac:dyDescent="0.2">
      <c r="A177" t="s">
        <v>108</v>
      </c>
      <c r="B177">
        <f t="shared" si="84"/>
        <v>171</v>
      </c>
      <c r="C177" s="283">
        <f t="shared" si="85"/>
        <v>71167</v>
      </c>
      <c r="D177" s="283">
        <f t="shared" si="78"/>
        <v>71177</v>
      </c>
      <c r="E177" s="17">
        <f t="shared" si="82"/>
        <v>71177</v>
      </c>
      <c r="F177" s="15">
        <f t="shared" si="86"/>
        <v>11</v>
      </c>
      <c r="G177">
        <f t="shared" si="79"/>
        <v>8</v>
      </c>
      <c r="H177">
        <f t="shared" si="87"/>
        <v>86</v>
      </c>
      <c r="I177" s="15">
        <f t="shared" si="88"/>
        <v>2094</v>
      </c>
      <c r="J177" s="15">
        <f t="shared" si="89"/>
        <v>71345</v>
      </c>
      <c r="K177" s="15">
        <f t="shared" si="77"/>
        <v>71355</v>
      </c>
      <c r="L177" s="17">
        <f t="shared" si="83"/>
        <v>71355</v>
      </c>
      <c r="M177" s="15">
        <f t="shared" si="90"/>
        <v>5</v>
      </c>
      <c r="N177">
        <f t="shared" si="80"/>
        <v>2</v>
      </c>
      <c r="O177">
        <f t="shared" si="91"/>
        <v>87</v>
      </c>
      <c r="P177" s="15">
        <f t="shared" si="92"/>
        <v>2095</v>
      </c>
      <c r="AW177" s="46">
        <f t="shared" si="93"/>
        <v>0</v>
      </c>
      <c r="AX177" s="5">
        <f t="shared" si="81"/>
        <v>0</v>
      </c>
    </row>
    <row r="178" spans="1:50" x14ac:dyDescent="0.2">
      <c r="A178" t="s">
        <v>108</v>
      </c>
      <c r="B178">
        <f t="shared" si="84"/>
        <v>172</v>
      </c>
      <c r="C178" s="283">
        <f t="shared" si="85"/>
        <v>71350</v>
      </c>
      <c r="D178" s="283">
        <f t="shared" si="78"/>
        <v>71360</v>
      </c>
      <c r="E178" s="17">
        <f t="shared" si="82"/>
        <v>71360</v>
      </c>
      <c r="F178" s="15">
        <f t="shared" si="86"/>
        <v>5</v>
      </c>
      <c r="G178">
        <f t="shared" si="79"/>
        <v>2</v>
      </c>
      <c r="H178">
        <f t="shared" si="87"/>
        <v>87</v>
      </c>
      <c r="I178" s="15">
        <f t="shared" si="88"/>
        <v>2095</v>
      </c>
      <c r="J178" s="15">
        <f t="shared" si="89"/>
        <v>71528</v>
      </c>
      <c r="K178" s="15">
        <f t="shared" si="77"/>
        <v>71538</v>
      </c>
      <c r="L178" s="17">
        <f t="shared" si="83"/>
        <v>71538</v>
      </c>
      <c r="M178" s="15">
        <f t="shared" si="90"/>
        <v>11</v>
      </c>
      <c r="N178">
        <f t="shared" si="80"/>
        <v>8</v>
      </c>
      <c r="O178">
        <f t="shared" si="91"/>
        <v>87</v>
      </c>
      <c r="P178" s="15">
        <f t="shared" si="92"/>
        <v>2095</v>
      </c>
      <c r="AW178" s="46">
        <f t="shared" si="93"/>
        <v>0</v>
      </c>
      <c r="AX178" s="5">
        <f t="shared" si="81"/>
        <v>0</v>
      </c>
    </row>
    <row r="179" spans="1:50" x14ac:dyDescent="0.2">
      <c r="A179" t="s">
        <v>108</v>
      </c>
      <c r="B179">
        <f t="shared" si="84"/>
        <v>173</v>
      </c>
      <c r="C179" s="283">
        <f t="shared" si="85"/>
        <v>71533</v>
      </c>
      <c r="D179" s="283">
        <f t="shared" si="78"/>
        <v>71543</v>
      </c>
      <c r="E179" s="17">
        <f t="shared" si="82"/>
        <v>71543</v>
      </c>
      <c r="F179" s="15">
        <f t="shared" si="86"/>
        <v>11</v>
      </c>
      <c r="G179">
        <f t="shared" si="79"/>
        <v>8</v>
      </c>
      <c r="H179">
        <f t="shared" si="87"/>
        <v>87</v>
      </c>
      <c r="I179" s="15">
        <f t="shared" si="88"/>
        <v>2095</v>
      </c>
      <c r="J179" s="15">
        <f t="shared" si="89"/>
        <v>71711</v>
      </c>
      <c r="K179" s="15">
        <f t="shared" si="77"/>
        <v>71721</v>
      </c>
      <c r="L179" s="17">
        <f t="shared" si="83"/>
        <v>71721</v>
      </c>
      <c r="M179" s="15">
        <f t="shared" si="90"/>
        <v>5</v>
      </c>
      <c r="N179">
        <f t="shared" si="80"/>
        <v>2</v>
      </c>
      <c r="O179">
        <f t="shared" si="91"/>
        <v>88</v>
      </c>
      <c r="P179" s="15">
        <f t="shared" si="92"/>
        <v>2096</v>
      </c>
      <c r="AW179" s="46">
        <f t="shared" si="93"/>
        <v>0</v>
      </c>
      <c r="AX179" s="5">
        <f t="shared" si="81"/>
        <v>0</v>
      </c>
    </row>
    <row r="180" spans="1:50" x14ac:dyDescent="0.2">
      <c r="A180" t="s">
        <v>108</v>
      </c>
      <c r="B180">
        <f t="shared" si="84"/>
        <v>174</v>
      </c>
      <c r="C180" s="283">
        <f t="shared" si="85"/>
        <v>71716</v>
      </c>
      <c r="D180" s="283">
        <f t="shared" si="78"/>
        <v>71726</v>
      </c>
      <c r="E180" s="17">
        <f t="shared" si="82"/>
        <v>71726</v>
      </c>
      <c r="F180" s="15">
        <f t="shared" si="86"/>
        <v>5</v>
      </c>
      <c r="G180">
        <f t="shared" si="79"/>
        <v>2</v>
      </c>
      <c r="H180">
        <f t="shared" si="87"/>
        <v>88</v>
      </c>
      <c r="I180" s="15">
        <f t="shared" si="88"/>
        <v>2096</v>
      </c>
      <c r="J180" s="15">
        <f t="shared" si="89"/>
        <v>71894</v>
      </c>
      <c r="K180" s="15">
        <f t="shared" si="77"/>
        <v>71904</v>
      </c>
      <c r="L180" s="17">
        <f t="shared" si="83"/>
        <v>71904</v>
      </c>
      <c r="M180" s="15">
        <f t="shared" si="90"/>
        <v>11</v>
      </c>
      <c r="N180">
        <f t="shared" si="80"/>
        <v>8</v>
      </c>
      <c r="O180">
        <f t="shared" si="91"/>
        <v>88</v>
      </c>
      <c r="P180" s="15">
        <f t="shared" si="92"/>
        <v>2096</v>
      </c>
      <c r="AW180" s="46">
        <f t="shared" si="93"/>
        <v>0</v>
      </c>
      <c r="AX180" s="5">
        <f t="shared" si="81"/>
        <v>0</v>
      </c>
    </row>
    <row r="181" spans="1:50" x14ac:dyDescent="0.2">
      <c r="A181" t="s">
        <v>108</v>
      </c>
      <c r="B181">
        <f t="shared" si="84"/>
        <v>175</v>
      </c>
      <c r="C181" s="283">
        <f t="shared" si="85"/>
        <v>71899</v>
      </c>
      <c r="D181" s="283">
        <f t="shared" si="78"/>
        <v>71909</v>
      </c>
      <c r="E181" s="17">
        <f t="shared" si="82"/>
        <v>71909</v>
      </c>
      <c r="F181" s="15">
        <f t="shared" si="86"/>
        <v>11</v>
      </c>
      <c r="G181">
        <f t="shared" si="79"/>
        <v>8</v>
      </c>
      <c r="H181">
        <f t="shared" si="87"/>
        <v>88</v>
      </c>
      <c r="I181" s="15">
        <f t="shared" si="88"/>
        <v>2096</v>
      </c>
      <c r="J181" s="15">
        <f t="shared" si="89"/>
        <v>72077</v>
      </c>
      <c r="K181" s="15">
        <f t="shared" si="77"/>
        <v>72087</v>
      </c>
      <c r="L181" s="17">
        <f t="shared" si="83"/>
        <v>72087</v>
      </c>
      <c r="M181" s="15">
        <f t="shared" si="90"/>
        <v>5</v>
      </c>
      <c r="N181">
        <f t="shared" si="80"/>
        <v>2</v>
      </c>
      <c r="O181">
        <f t="shared" si="91"/>
        <v>89</v>
      </c>
      <c r="P181" s="15">
        <f t="shared" si="92"/>
        <v>2097</v>
      </c>
      <c r="AW181" s="46">
        <f t="shared" si="93"/>
        <v>0</v>
      </c>
      <c r="AX181" s="5">
        <f t="shared" si="81"/>
        <v>0</v>
      </c>
    </row>
    <row r="182" spans="1:50" x14ac:dyDescent="0.2">
      <c r="A182" t="s">
        <v>108</v>
      </c>
      <c r="B182">
        <f t="shared" si="84"/>
        <v>176</v>
      </c>
      <c r="C182" s="283">
        <f t="shared" si="85"/>
        <v>72082</v>
      </c>
      <c r="D182" s="283">
        <f t="shared" si="78"/>
        <v>72092</v>
      </c>
      <c r="E182" s="17">
        <f t="shared" si="82"/>
        <v>72092</v>
      </c>
      <c r="F182" s="15">
        <f t="shared" si="86"/>
        <v>5</v>
      </c>
      <c r="G182">
        <f t="shared" si="79"/>
        <v>2</v>
      </c>
      <c r="H182">
        <f t="shared" si="87"/>
        <v>89</v>
      </c>
      <c r="I182" s="15">
        <f t="shared" si="88"/>
        <v>2097</v>
      </c>
      <c r="J182" s="15">
        <f t="shared" si="89"/>
        <v>72260</v>
      </c>
      <c r="K182" s="15">
        <f t="shared" si="77"/>
        <v>72270</v>
      </c>
      <c r="L182" s="17">
        <f t="shared" si="83"/>
        <v>72270</v>
      </c>
      <c r="M182" s="15">
        <f t="shared" si="90"/>
        <v>11</v>
      </c>
      <c r="N182">
        <f t="shared" si="80"/>
        <v>8</v>
      </c>
      <c r="O182">
        <f t="shared" si="91"/>
        <v>89</v>
      </c>
      <c r="P182" s="15">
        <f t="shared" si="92"/>
        <v>2097</v>
      </c>
      <c r="AW182" s="46">
        <f t="shared" si="93"/>
        <v>0</v>
      </c>
      <c r="AX182" s="5">
        <f t="shared" si="81"/>
        <v>0</v>
      </c>
    </row>
    <row r="183" spans="1:50" x14ac:dyDescent="0.2">
      <c r="A183" t="s">
        <v>108</v>
      </c>
      <c r="B183">
        <f t="shared" si="84"/>
        <v>177</v>
      </c>
      <c r="C183" s="283">
        <f t="shared" si="85"/>
        <v>72265</v>
      </c>
      <c r="D183" s="283">
        <f t="shared" si="78"/>
        <v>72275</v>
      </c>
      <c r="E183" s="17">
        <f t="shared" si="82"/>
        <v>72275</v>
      </c>
      <c r="F183" s="15">
        <f t="shared" si="86"/>
        <v>11</v>
      </c>
      <c r="G183">
        <f t="shared" si="79"/>
        <v>8</v>
      </c>
      <c r="H183">
        <f t="shared" si="87"/>
        <v>89</v>
      </c>
      <c r="I183" s="15">
        <f t="shared" si="88"/>
        <v>2097</v>
      </c>
      <c r="J183" s="15">
        <f t="shared" si="89"/>
        <v>72443</v>
      </c>
      <c r="K183" s="15">
        <f t="shared" si="77"/>
        <v>72453</v>
      </c>
      <c r="L183" s="17">
        <f t="shared" si="83"/>
        <v>72453</v>
      </c>
      <c r="M183" s="15">
        <f t="shared" si="90"/>
        <v>5</v>
      </c>
      <c r="N183">
        <f t="shared" si="80"/>
        <v>2</v>
      </c>
      <c r="O183">
        <f t="shared" si="91"/>
        <v>90</v>
      </c>
      <c r="P183" s="15">
        <f t="shared" si="92"/>
        <v>2098</v>
      </c>
      <c r="AW183" s="46">
        <f t="shared" si="93"/>
        <v>0</v>
      </c>
      <c r="AX183" s="5">
        <f t="shared" si="81"/>
        <v>0</v>
      </c>
    </row>
    <row r="184" spans="1:50" x14ac:dyDescent="0.2">
      <c r="A184" t="s">
        <v>108</v>
      </c>
      <c r="B184">
        <f t="shared" si="84"/>
        <v>178</v>
      </c>
      <c r="C184" s="283">
        <f t="shared" si="85"/>
        <v>72448</v>
      </c>
      <c r="D184" s="283">
        <f t="shared" si="78"/>
        <v>72458</v>
      </c>
      <c r="E184" s="17">
        <f t="shared" si="82"/>
        <v>72458</v>
      </c>
      <c r="F184" s="15">
        <f t="shared" si="86"/>
        <v>5</v>
      </c>
      <c r="G184">
        <f t="shared" si="79"/>
        <v>2</v>
      </c>
      <c r="H184">
        <f t="shared" si="87"/>
        <v>90</v>
      </c>
      <c r="I184" s="15">
        <f t="shared" si="88"/>
        <v>2098</v>
      </c>
      <c r="J184" s="15">
        <f t="shared" si="89"/>
        <v>72626</v>
      </c>
      <c r="K184" s="15">
        <f t="shared" si="77"/>
        <v>72636</v>
      </c>
      <c r="L184" s="17">
        <f t="shared" si="83"/>
        <v>72636</v>
      </c>
      <c r="M184" s="15">
        <f t="shared" si="90"/>
        <v>11</v>
      </c>
      <c r="N184">
        <f t="shared" si="80"/>
        <v>8</v>
      </c>
      <c r="O184">
        <f t="shared" si="91"/>
        <v>90</v>
      </c>
      <c r="P184" s="15">
        <f t="shared" si="92"/>
        <v>2098</v>
      </c>
      <c r="AW184" s="46">
        <f t="shared" si="93"/>
        <v>0</v>
      </c>
      <c r="AX184" s="5">
        <f t="shared" si="81"/>
        <v>0</v>
      </c>
    </row>
    <row r="185" spans="1:50" x14ac:dyDescent="0.2">
      <c r="A185" t="s">
        <v>108</v>
      </c>
      <c r="B185">
        <f t="shared" si="84"/>
        <v>179</v>
      </c>
      <c r="C185" s="283">
        <f t="shared" si="85"/>
        <v>72631</v>
      </c>
      <c r="D185" s="283">
        <f t="shared" si="78"/>
        <v>72641</v>
      </c>
      <c r="E185" s="17">
        <f t="shared" si="82"/>
        <v>72641</v>
      </c>
      <c r="F185" s="15">
        <f t="shared" si="86"/>
        <v>11</v>
      </c>
      <c r="G185">
        <f t="shared" si="79"/>
        <v>8</v>
      </c>
      <c r="H185">
        <f t="shared" si="87"/>
        <v>90</v>
      </c>
      <c r="I185" s="15">
        <f t="shared" si="88"/>
        <v>2098</v>
      </c>
      <c r="J185" s="15">
        <f t="shared" si="89"/>
        <v>72809</v>
      </c>
      <c r="K185" s="15">
        <f t="shared" si="77"/>
        <v>72819</v>
      </c>
      <c r="L185" s="17">
        <f t="shared" si="83"/>
        <v>72819</v>
      </c>
      <c r="M185" s="15">
        <f t="shared" si="90"/>
        <v>5</v>
      </c>
      <c r="N185">
        <f t="shared" si="80"/>
        <v>2</v>
      </c>
      <c r="O185">
        <f t="shared" si="91"/>
        <v>91</v>
      </c>
      <c r="P185" s="15">
        <f t="shared" si="92"/>
        <v>2099</v>
      </c>
      <c r="AW185" s="46">
        <f t="shared" si="93"/>
        <v>0</v>
      </c>
      <c r="AX185" s="5">
        <f t="shared" si="81"/>
        <v>0</v>
      </c>
    </row>
    <row r="186" spans="1:50" x14ac:dyDescent="0.2">
      <c r="A186" t="s">
        <v>108</v>
      </c>
      <c r="B186">
        <f t="shared" si="84"/>
        <v>180</v>
      </c>
      <c r="C186" s="283">
        <f t="shared" si="85"/>
        <v>72814</v>
      </c>
      <c r="D186" s="283">
        <f t="shared" si="78"/>
        <v>72824</v>
      </c>
      <c r="E186" s="17">
        <f t="shared" si="82"/>
        <v>72824</v>
      </c>
      <c r="F186" s="15">
        <f t="shared" si="86"/>
        <v>5</v>
      </c>
      <c r="G186">
        <f t="shared" si="79"/>
        <v>2</v>
      </c>
      <c r="H186">
        <f t="shared" si="87"/>
        <v>91</v>
      </c>
      <c r="I186" s="15">
        <f t="shared" si="88"/>
        <v>2099</v>
      </c>
      <c r="J186" s="15">
        <f t="shared" si="89"/>
        <v>72992</v>
      </c>
      <c r="K186" s="15">
        <f t="shared" si="77"/>
        <v>73002</v>
      </c>
      <c r="L186" s="17">
        <f t="shared" si="83"/>
        <v>73002</v>
      </c>
      <c r="M186" s="15">
        <f t="shared" si="90"/>
        <v>11</v>
      </c>
      <c r="N186">
        <f t="shared" si="80"/>
        <v>8</v>
      </c>
      <c r="O186">
        <f t="shared" si="91"/>
        <v>91</v>
      </c>
      <c r="P186" s="15">
        <f t="shared" si="92"/>
        <v>2099</v>
      </c>
      <c r="AW186" s="46">
        <f t="shared" si="93"/>
        <v>0</v>
      </c>
      <c r="AX186" s="5">
        <f t="shared" si="81"/>
        <v>0</v>
      </c>
    </row>
    <row r="187" spans="1:50" x14ac:dyDescent="0.2">
      <c r="A187" t="s">
        <v>108</v>
      </c>
      <c r="B187">
        <f t="shared" si="84"/>
        <v>181</v>
      </c>
      <c r="C187" s="283">
        <f t="shared" si="85"/>
        <v>72997</v>
      </c>
      <c r="D187" s="283">
        <f t="shared" si="78"/>
        <v>73007</v>
      </c>
      <c r="E187" s="17">
        <f t="shared" si="82"/>
        <v>73007</v>
      </c>
      <c r="F187" s="15">
        <f t="shared" si="86"/>
        <v>11</v>
      </c>
      <c r="G187">
        <f t="shared" si="79"/>
        <v>8</v>
      </c>
      <c r="H187">
        <f t="shared" si="87"/>
        <v>91</v>
      </c>
      <c r="I187" s="15">
        <f t="shared" si="88"/>
        <v>2099</v>
      </c>
      <c r="J187" s="15">
        <f t="shared" si="89"/>
        <v>73175</v>
      </c>
      <c r="K187" s="15">
        <f t="shared" si="77"/>
        <v>73185</v>
      </c>
      <c r="L187" s="17">
        <f t="shared" si="83"/>
        <v>73185</v>
      </c>
      <c r="M187" s="15">
        <f t="shared" si="90"/>
        <v>5</v>
      </c>
      <c r="N187">
        <f t="shared" si="80"/>
        <v>2</v>
      </c>
      <c r="O187">
        <f t="shared" si="91"/>
        <v>92</v>
      </c>
      <c r="P187" s="15">
        <f t="shared" si="92"/>
        <v>2100</v>
      </c>
      <c r="AW187" s="46">
        <f t="shared" si="93"/>
        <v>0</v>
      </c>
      <c r="AX187" s="5">
        <f t="shared" si="81"/>
        <v>0</v>
      </c>
    </row>
    <row r="188" spans="1:50" x14ac:dyDescent="0.2">
      <c r="A188" t="s">
        <v>108</v>
      </c>
      <c r="B188">
        <f t="shared" si="84"/>
        <v>182</v>
      </c>
      <c r="C188" s="283">
        <f t="shared" si="85"/>
        <v>73180</v>
      </c>
      <c r="D188" s="283">
        <f t="shared" si="78"/>
        <v>73190</v>
      </c>
      <c r="E188" s="17">
        <f t="shared" si="82"/>
        <v>73190</v>
      </c>
      <c r="F188" s="15">
        <f t="shared" si="86"/>
        <v>5</v>
      </c>
      <c r="G188">
        <f t="shared" si="79"/>
        <v>2</v>
      </c>
      <c r="H188">
        <f t="shared" si="87"/>
        <v>92</v>
      </c>
      <c r="I188" s="15">
        <f t="shared" si="88"/>
        <v>2100</v>
      </c>
      <c r="J188" s="15">
        <f t="shared" si="89"/>
        <v>73358</v>
      </c>
      <c r="K188" s="15">
        <f t="shared" si="77"/>
        <v>73368</v>
      </c>
      <c r="L188" s="17">
        <f t="shared" si="83"/>
        <v>73368</v>
      </c>
      <c r="M188" s="15">
        <f t="shared" si="90"/>
        <v>11</v>
      </c>
      <c r="N188">
        <f t="shared" si="80"/>
        <v>8</v>
      </c>
      <c r="O188">
        <f t="shared" si="91"/>
        <v>92</v>
      </c>
      <c r="P188" s="15">
        <f t="shared" si="92"/>
        <v>2100</v>
      </c>
      <c r="AW188" s="46">
        <f t="shared" si="93"/>
        <v>0</v>
      </c>
      <c r="AX188" s="5">
        <f t="shared" si="81"/>
        <v>0</v>
      </c>
    </row>
    <row r="189" spans="1:50" x14ac:dyDescent="0.2">
      <c r="A189" t="s">
        <v>108</v>
      </c>
      <c r="B189">
        <f t="shared" si="84"/>
        <v>183</v>
      </c>
      <c r="C189" s="283">
        <f t="shared" si="85"/>
        <v>73363</v>
      </c>
      <c r="D189" s="283">
        <f t="shared" si="78"/>
        <v>73373</v>
      </c>
      <c r="E189" s="17">
        <f t="shared" si="82"/>
        <v>73373</v>
      </c>
      <c r="F189" s="15">
        <f t="shared" si="86"/>
        <v>11</v>
      </c>
      <c r="G189">
        <f t="shared" si="79"/>
        <v>8</v>
      </c>
      <c r="H189">
        <f t="shared" si="87"/>
        <v>92</v>
      </c>
      <c r="I189" s="15">
        <f t="shared" si="88"/>
        <v>2100</v>
      </c>
      <c r="J189" s="15">
        <f t="shared" si="89"/>
        <v>73541</v>
      </c>
      <c r="K189" s="15">
        <f t="shared" si="77"/>
        <v>73551</v>
      </c>
      <c r="L189" s="17">
        <f t="shared" si="83"/>
        <v>73551</v>
      </c>
      <c r="M189" s="15">
        <f t="shared" si="90"/>
        <v>5</v>
      </c>
      <c r="N189">
        <f t="shared" si="80"/>
        <v>2</v>
      </c>
      <c r="O189">
        <f t="shared" si="91"/>
        <v>93</v>
      </c>
      <c r="P189" s="15">
        <f t="shared" si="92"/>
        <v>2101</v>
      </c>
      <c r="AW189" s="46">
        <f t="shared" si="93"/>
        <v>0</v>
      </c>
      <c r="AX189" s="5">
        <f t="shared" si="81"/>
        <v>0</v>
      </c>
    </row>
    <row r="190" spans="1:50" x14ac:dyDescent="0.2">
      <c r="A190" t="s">
        <v>108</v>
      </c>
      <c r="B190">
        <f t="shared" si="84"/>
        <v>184</v>
      </c>
      <c r="C190" s="283">
        <f t="shared" si="85"/>
        <v>73546</v>
      </c>
      <c r="D190" s="283">
        <f t="shared" si="78"/>
        <v>73556</v>
      </c>
      <c r="E190" s="17">
        <f t="shared" si="82"/>
        <v>73556</v>
      </c>
      <c r="F190" s="15">
        <f t="shared" si="86"/>
        <v>5</v>
      </c>
      <c r="G190">
        <f t="shared" si="79"/>
        <v>2</v>
      </c>
      <c r="H190">
        <f t="shared" si="87"/>
        <v>93</v>
      </c>
      <c r="I190" s="15">
        <f t="shared" si="88"/>
        <v>2101</v>
      </c>
      <c r="J190" s="15">
        <f t="shared" si="89"/>
        <v>73724</v>
      </c>
      <c r="K190" s="15">
        <f t="shared" si="77"/>
        <v>73734</v>
      </c>
      <c r="L190" s="17">
        <f t="shared" si="83"/>
        <v>73734</v>
      </c>
      <c r="M190" s="15">
        <f t="shared" si="90"/>
        <v>11</v>
      </c>
      <c r="N190">
        <f t="shared" si="80"/>
        <v>8</v>
      </c>
      <c r="O190">
        <f t="shared" si="91"/>
        <v>93</v>
      </c>
      <c r="P190" s="15">
        <f t="shared" si="92"/>
        <v>2101</v>
      </c>
      <c r="AW190" s="46">
        <f t="shared" si="93"/>
        <v>0</v>
      </c>
      <c r="AX190" s="5">
        <f t="shared" si="81"/>
        <v>0</v>
      </c>
    </row>
    <row r="191" spans="1:50" x14ac:dyDescent="0.2">
      <c r="A191" t="s">
        <v>108</v>
      </c>
      <c r="B191">
        <f t="shared" si="84"/>
        <v>185</v>
      </c>
      <c r="C191" s="283">
        <f t="shared" si="85"/>
        <v>73729</v>
      </c>
      <c r="D191" s="283">
        <f t="shared" si="78"/>
        <v>73739</v>
      </c>
      <c r="E191" s="17">
        <f t="shared" si="82"/>
        <v>73739</v>
      </c>
      <c r="F191" s="15">
        <f t="shared" si="86"/>
        <v>11</v>
      </c>
      <c r="G191">
        <f t="shared" si="79"/>
        <v>8</v>
      </c>
      <c r="H191">
        <f t="shared" si="87"/>
        <v>93</v>
      </c>
      <c r="I191" s="15">
        <f t="shared" si="88"/>
        <v>2101</v>
      </c>
      <c r="J191" s="15">
        <f t="shared" si="89"/>
        <v>73907</v>
      </c>
      <c r="K191" s="15">
        <f t="shared" si="77"/>
        <v>73917</v>
      </c>
      <c r="L191" s="17">
        <f t="shared" si="83"/>
        <v>73917</v>
      </c>
      <c r="M191" s="15">
        <f t="shared" si="90"/>
        <v>5</v>
      </c>
      <c r="N191">
        <f t="shared" si="80"/>
        <v>2</v>
      </c>
      <c r="O191">
        <f t="shared" si="91"/>
        <v>94</v>
      </c>
      <c r="P191" s="15">
        <f t="shared" si="92"/>
        <v>2102</v>
      </c>
      <c r="AW191" s="46">
        <f t="shared" si="93"/>
        <v>0</v>
      </c>
      <c r="AX191" s="5">
        <f t="shared" si="81"/>
        <v>0</v>
      </c>
    </row>
    <row r="192" spans="1:50" x14ac:dyDescent="0.2">
      <c r="A192" t="s">
        <v>108</v>
      </c>
      <c r="B192">
        <f t="shared" si="84"/>
        <v>186</v>
      </c>
      <c r="C192" s="283">
        <f t="shared" si="85"/>
        <v>73912</v>
      </c>
      <c r="D192" s="283">
        <f t="shared" si="78"/>
        <v>73922</v>
      </c>
      <c r="E192" s="17">
        <f t="shared" si="82"/>
        <v>73922</v>
      </c>
      <c r="F192" s="15">
        <f t="shared" si="86"/>
        <v>5</v>
      </c>
      <c r="G192">
        <f t="shared" si="79"/>
        <v>2</v>
      </c>
      <c r="H192">
        <f t="shared" si="87"/>
        <v>94</v>
      </c>
      <c r="I192" s="15">
        <f t="shared" si="88"/>
        <v>2102</v>
      </c>
      <c r="J192" s="15">
        <f t="shared" si="89"/>
        <v>74090</v>
      </c>
      <c r="K192" s="15">
        <f t="shared" si="77"/>
        <v>74100</v>
      </c>
      <c r="L192" s="17">
        <f t="shared" si="83"/>
        <v>74100</v>
      </c>
      <c r="M192" s="15">
        <f t="shared" si="90"/>
        <v>11</v>
      </c>
      <c r="N192">
        <f t="shared" si="80"/>
        <v>8</v>
      </c>
      <c r="O192">
        <f t="shared" si="91"/>
        <v>94</v>
      </c>
      <c r="P192" s="15">
        <f t="shared" si="92"/>
        <v>2102</v>
      </c>
      <c r="AW192" s="46">
        <f t="shared" si="93"/>
        <v>0</v>
      </c>
      <c r="AX192" s="5">
        <f t="shared" si="81"/>
        <v>0</v>
      </c>
    </row>
    <row r="193" spans="1:50" x14ac:dyDescent="0.2">
      <c r="A193" t="s">
        <v>108</v>
      </c>
      <c r="B193">
        <f t="shared" si="84"/>
        <v>187</v>
      </c>
      <c r="C193" s="283">
        <f t="shared" si="85"/>
        <v>74095</v>
      </c>
      <c r="D193" s="283">
        <f t="shared" si="78"/>
        <v>74105</v>
      </c>
      <c r="E193" s="17">
        <f t="shared" si="82"/>
        <v>74105</v>
      </c>
      <c r="F193" s="15">
        <f t="shared" si="86"/>
        <v>11</v>
      </c>
      <c r="G193">
        <f t="shared" si="79"/>
        <v>8</v>
      </c>
      <c r="H193">
        <f t="shared" si="87"/>
        <v>94</v>
      </c>
      <c r="I193" s="15">
        <f t="shared" si="88"/>
        <v>2102</v>
      </c>
      <c r="J193" s="15">
        <f t="shared" si="89"/>
        <v>74273</v>
      </c>
      <c r="K193" s="15">
        <f t="shared" si="77"/>
        <v>74283</v>
      </c>
      <c r="L193" s="17">
        <f t="shared" si="83"/>
        <v>74283</v>
      </c>
      <c r="M193" s="15">
        <f t="shared" si="90"/>
        <v>5</v>
      </c>
      <c r="N193">
        <f t="shared" si="80"/>
        <v>2</v>
      </c>
      <c r="O193">
        <f t="shared" si="91"/>
        <v>95</v>
      </c>
      <c r="P193" s="15">
        <f t="shared" si="92"/>
        <v>2103</v>
      </c>
      <c r="AW193" s="46">
        <f t="shared" si="93"/>
        <v>0</v>
      </c>
      <c r="AX193" s="5">
        <f t="shared" si="81"/>
        <v>0</v>
      </c>
    </row>
    <row r="194" spans="1:50" x14ac:dyDescent="0.2">
      <c r="A194" t="s">
        <v>108</v>
      </c>
      <c r="B194">
        <f t="shared" si="84"/>
        <v>188</v>
      </c>
      <c r="C194" s="283">
        <f t="shared" si="85"/>
        <v>74278</v>
      </c>
      <c r="D194" s="283">
        <f t="shared" si="78"/>
        <v>74288</v>
      </c>
      <c r="E194" s="17">
        <f t="shared" si="82"/>
        <v>74288</v>
      </c>
      <c r="F194" s="15">
        <f t="shared" si="86"/>
        <v>5</v>
      </c>
      <c r="G194">
        <f t="shared" si="79"/>
        <v>2</v>
      </c>
      <c r="H194">
        <f t="shared" si="87"/>
        <v>95</v>
      </c>
      <c r="I194" s="15">
        <f t="shared" si="88"/>
        <v>2103</v>
      </c>
      <c r="J194" s="15">
        <f t="shared" si="89"/>
        <v>74456</v>
      </c>
      <c r="K194" s="15">
        <f t="shared" si="77"/>
        <v>74466</v>
      </c>
      <c r="L194" s="17">
        <f t="shared" si="83"/>
        <v>74466</v>
      </c>
      <c r="M194" s="15">
        <f t="shared" si="90"/>
        <v>11</v>
      </c>
      <c r="N194">
        <f t="shared" si="80"/>
        <v>8</v>
      </c>
      <c r="O194">
        <f t="shared" si="91"/>
        <v>95</v>
      </c>
      <c r="P194" s="15">
        <f t="shared" si="92"/>
        <v>2103</v>
      </c>
      <c r="AW194" s="46">
        <f t="shared" si="93"/>
        <v>0</v>
      </c>
      <c r="AX194" s="5">
        <f t="shared" si="81"/>
        <v>0</v>
      </c>
    </row>
    <row r="195" spans="1:50" x14ac:dyDescent="0.2">
      <c r="A195" t="s">
        <v>108</v>
      </c>
      <c r="B195">
        <f t="shared" si="84"/>
        <v>189</v>
      </c>
      <c r="C195" s="283">
        <f t="shared" si="85"/>
        <v>74461</v>
      </c>
      <c r="D195" s="283">
        <f t="shared" si="78"/>
        <v>74471</v>
      </c>
      <c r="E195" s="17">
        <f t="shared" si="82"/>
        <v>74471</v>
      </c>
      <c r="F195" s="15">
        <f t="shared" si="86"/>
        <v>11</v>
      </c>
      <c r="G195">
        <f t="shared" si="79"/>
        <v>8</v>
      </c>
      <c r="H195">
        <f t="shared" si="87"/>
        <v>95</v>
      </c>
      <c r="I195" s="15">
        <f t="shared" si="88"/>
        <v>2103</v>
      </c>
      <c r="J195" s="15">
        <f t="shared" si="89"/>
        <v>74639</v>
      </c>
      <c r="K195" s="15">
        <f t="shared" si="77"/>
        <v>74649</v>
      </c>
      <c r="L195" s="17">
        <f t="shared" si="83"/>
        <v>74649</v>
      </c>
      <c r="M195" s="15">
        <f t="shared" si="90"/>
        <v>5</v>
      </c>
      <c r="N195">
        <f t="shared" si="80"/>
        <v>2</v>
      </c>
      <c r="O195">
        <f t="shared" si="91"/>
        <v>96</v>
      </c>
      <c r="P195" s="15">
        <f t="shared" si="92"/>
        <v>2104</v>
      </c>
      <c r="AW195" s="46">
        <f t="shared" si="93"/>
        <v>0</v>
      </c>
      <c r="AX195" s="5">
        <f t="shared" si="81"/>
        <v>0</v>
      </c>
    </row>
    <row r="196" spans="1:50" x14ac:dyDescent="0.2">
      <c r="A196" t="s">
        <v>108</v>
      </c>
      <c r="B196">
        <f t="shared" si="84"/>
        <v>190</v>
      </c>
      <c r="C196" s="283">
        <f t="shared" si="85"/>
        <v>74644</v>
      </c>
      <c r="D196" s="283">
        <f t="shared" si="78"/>
        <v>74654</v>
      </c>
      <c r="E196" s="17">
        <f t="shared" si="82"/>
        <v>74654</v>
      </c>
      <c r="F196" s="15">
        <f t="shared" si="86"/>
        <v>5</v>
      </c>
      <c r="G196">
        <f t="shared" si="79"/>
        <v>2</v>
      </c>
      <c r="H196">
        <f t="shared" si="87"/>
        <v>96</v>
      </c>
      <c r="I196" s="15">
        <f t="shared" si="88"/>
        <v>2104</v>
      </c>
      <c r="J196" s="15">
        <f t="shared" si="89"/>
        <v>74822</v>
      </c>
      <c r="K196" s="15">
        <f t="shared" si="77"/>
        <v>74832</v>
      </c>
      <c r="L196" s="17">
        <f t="shared" si="83"/>
        <v>74832</v>
      </c>
      <c r="M196" s="15">
        <f t="shared" si="90"/>
        <v>11</v>
      </c>
      <c r="N196">
        <f t="shared" si="80"/>
        <v>8</v>
      </c>
      <c r="O196">
        <f t="shared" si="91"/>
        <v>96</v>
      </c>
      <c r="P196" s="15">
        <f t="shared" si="92"/>
        <v>2104</v>
      </c>
      <c r="AW196" s="46">
        <f t="shared" si="93"/>
        <v>0</v>
      </c>
      <c r="AX196" s="5">
        <f t="shared" si="81"/>
        <v>0</v>
      </c>
    </row>
    <row r="197" spans="1:50" x14ac:dyDescent="0.2">
      <c r="A197" t="s">
        <v>108</v>
      </c>
      <c r="B197">
        <f t="shared" si="84"/>
        <v>191</v>
      </c>
      <c r="C197" s="283">
        <f t="shared" si="85"/>
        <v>74827</v>
      </c>
      <c r="D197" s="283">
        <f t="shared" si="78"/>
        <v>74837</v>
      </c>
      <c r="E197" s="17">
        <f t="shared" si="82"/>
        <v>74837</v>
      </c>
      <c r="F197" s="15">
        <f t="shared" si="86"/>
        <v>11</v>
      </c>
      <c r="G197">
        <f t="shared" si="79"/>
        <v>8</v>
      </c>
      <c r="H197">
        <f t="shared" si="87"/>
        <v>96</v>
      </c>
      <c r="I197" s="15">
        <f t="shared" si="88"/>
        <v>2104</v>
      </c>
      <c r="J197" s="15">
        <f t="shared" si="89"/>
        <v>75005</v>
      </c>
      <c r="K197" s="15">
        <f t="shared" si="77"/>
        <v>75015</v>
      </c>
      <c r="L197" s="17">
        <f t="shared" si="83"/>
        <v>75015</v>
      </c>
      <c r="M197" s="15">
        <f t="shared" si="90"/>
        <v>5</v>
      </c>
      <c r="N197">
        <f t="shared" si="80"/>
        <v>2</v>
      </c>
      <c r="O197">
        <f t="shared" si="91"/>
        <v>97</v>
      </c>
      <c r="P197" s="15">
        <f t="shared" si="92"/>
        <v>2105</v>
      </c>
      <c r="AW197" s="46">
        <f t="shared" si="93"/>
        <v>0</v>
      </c>
      <c r="AX197" s="5">
        <f t="shared" si="81"/>
        <v>0</v>
      </c>
    </row>
    <row r="198" spans="1:50" x14ac:dyDescent="0.2">
      <c r="A198" t="s">
        <v>108</v>
      </c>
      <c r="B198">
        <f t="shared" si="84"/>
        <v>192</v>
      </c>
      <c r="C198" s="283">
        <f t="shared" si="85"/>
        <v>75010</v>
      </c>
      <c r="D198" s="283">
        <f t="shared" si="78"/>
        <v>75020</v>
      </c>
      <c r="E198" s="17">
        <f t="shared" si="82"/>
        <v>75020</v>
      </c>
      <c r="F198" s="15">
        <f t="shared" si="86"/>
        <v>5</v>
      </c>
      <c r="G198">
        <f t="shared" si="79"/>
        <v>2</v>
      </c>
      <c r="H198">
        <f t="shared" si="87"/>
        <v>97</v>
      </c>
      <c r="I198" s="15">
        <f t="shared" si="88"/>
        <v>2105</v>
      </c>
      <c r="J198" s="15">
        <f t="shared" si="89"/>
        <v>75188</v>
      </c>
      <c r="K198" s="15">
        <f t="shared" si="77"/>
        <v>75198</v>
      </c>
      <c r="L198" s="17">
        <f t="shared" si="83"/>
        <v>75198</v>
      </c>
      <c r="M198" s="15">
        <f t="shared" si="90"/>
        <v>11</v>
      </c>
      <c r="N198">
        <f t="shared" si="80"/>
        <v>8</v>
      </c>
      <c r="O198">
        <f t="shared" si="91"/>
        <v>97</v>
      </c>
      <c r="P198" s="15">
        <f t="shared" si="92"/>
        <v>2105</v>
      </c>
      <c r="AW198" s="46">
        <f t="shared" si="93"/>
        <v>0</v>
      </c>
      <c r="AX198" s="5">
        <f t="shared" si="81"/>
        <v>0</v>
      </c>
    </row>
    <row r="199" spans="1:50" x14ac:dyDescent="0.2">
      <c r="A199" t="s">
        <v>108</v>
      </c>
      <c r="B199">
        <f t="shared" si="84"/>
        <v>193</v>
      </c>
      <c r="C199" s="283">
        <f t="shared" si="85"/>
        <v>75193</v>
      </c>
      <c r="D199" s="283">
        <f t="shared" si="78"/>
        <v>75203</v>
      </c>
      <c r="E199" s="17">
        <f t="shared" si="82"/>
        <v>75203</v>
      </c>
      <c r="F199" s="15">
        <f t="shared" si="86"/>
        <v>11</v>
      </c>
      <c r="G199">
        <f t="shared" si="79"/>
        <v>8</v>
      </c>
      <c r="H199">
        <f t="shared" si="87"/>
        <v>97</v>
      </c>
      <c r="I199" s="15">
        <f t="shared" si="88"/>
        <v>2105</v>
      </c>
      <c r="J199" s="15">
        <f t="shared" si="89"/>
        <v>75371</v>
      </c>
      <c r="K199" s="15">
        <f t="shared" ref="K199:K262" si="94">J199+$G$3</f>
        <v>75381</v>
      </c>
      <c r="L199" s="17">
        <f t="shared" si="83"/>
        <v>75381</v>
      </c>
      <c r="M199" s="15">
        <f t="shared" si="90"/>
        <v>5</v>
      </c>
      <c r="N199">
        <f t="shared" si="80"/>
        <v>2</v>
      </c>
      <c r="O199">
        <f t="shared" si="91"/>
        <v>98</v>
      </c>
      <c r="P199" s="15">
        <f t="shared" si="92"/>
        <v>2106</v>
      </c>
      <c r="AW199" s="46">
        <f t="shared" si="93"/>
        <v>0</v>
      </c>
      <c r="AX199" s="5">
        <f t="shared" si="81"/>
        <v>0</v>
      </c>
    </row>
    <row r="200" spans="1:50" x14ac:dyDescent="0.2">
      <c r="A200" t="s">
        <v>108</v>
      </c>
      <c r="B200">
        <f t="shared" si="84"/>
        <v>194</v>
      </c>
      <c r="C200" s="283">
        <f t="shared" si="85"/>
        <v>75376</v>
      </c>
      <c r="D200" s="283">
        <f t="shared" ref="D200:D263" si="95">C200+$G$2</f>
        <v>75386</v>
      </c>
      <c r="E200" s="17">
        <f t="shared" si="82"/>
        <v>75386</v>
      </c>
      <c r="F200" s="15">
        <f t="shared" si="86"/>
        <v>5</v>
      </c>
      <c r="G200">
        <f t="shared" ref="G200:G263" si="96">IF(F200&lt;=$I$3,F200+(12-$I$3),F200-$I$3)</f>
        <v>2</v>
      </c>
      <c r="H200">
        <f t="shared" si="87"/>
        <v>98</v>
      </c>
      <c r="I200" s="15">
        <f t="shared" si="88"/>
        <v>2106</v>
      </c>
      <c r="J200" s="15">
        <f t="shared" si="89"/>
        <v>75554</v>
      </c>
      <c r="K200" s="15">
        <f t="shared" si="94"/>
        <v>75564</v>
      </c>
      <c r="L200" s="17">
        <f t="shared" si="83"/>
        <v>75564</v>
      </c>
      <c r="M200" s="15">
        <f t="shared" si="90"/>
        <v>11</v>
      </c>
      <c r="N200">
        <f t="shared" ref="N200:N263" si="97">IF(M200&lt;=$I$3,M200+(12-$I$3),M200-$I$3)</f>
        <v>8</v>
      </c>
      <c r="O200">
        <f t="shared" si="91"/>
        <v>98</v>
      </c>
      <c r="P200" s="15">
        <f t="shared" si="92"/>
        <v>2106</v>
      </c>
      <c r="AW200" s="46">
        <f t="shared" si="93"/>
        <v>0</v>
      </c>
      <c r="AX200" s="5">
        <f t="shared" ref="AX200:AX263" si="98">IF(O200&gt;10,0,VALUE(CONCATENATE(N200,O200)))</f>
        <v>0</v>
      </c>
    </row>
    <row r="201" spans="1:50" x14ac:dyDescent="0.2">
      <c r="A201" t="s">
        <v>108</v>
      </c>
      <c r="B201">
        <f t="shared" si="84"/>
        <v>195</v>
      </c>
      <c r="C201" s="283">
        <f t="shared" si="85"/>
        <v>75559</v>
      </c>
      <c r="D201" s="283">
        <f t="shared" si="95"/>
        <v>75569</v>
      </c>
      <c r="E201" s="17">
        <f t="shared" ref="E201:E264" si="99">D201</f>
        <v>75569</v>
      </c>
      <c r="F201" s="15">
        <f t="shared" si="86"/>
        <v>11</v>
      </c>
      <c r="G201">
        <f t="shared" si="96"/>
        <v>8</v>
      </c>
      <c r="H201">
        <f t="shared" si="87"/>
        <v>98</v>
      </c>
      <c r="I201" s="15">
        <f t="shared" si="88"/>
        <v>2106</v>
      </c>
      <c r="J201" s="15">
        <f t="shared" si="89"/>
        <v>75737</v>
      </c>
      <c r="K201" s="15">
        <f t="shared" si="94"/>
        <v>75747</v>
      </c>
      <c r="L201" s="17">
        <f t="shared" ref="L201:L264" si="100">K201</f>
        <v>75747</v>
      </c>
      <c r="M201" s="15">
        <f t="shared" si="90"/>
        <v>5</v>
      </c>
      <c r="N201">
        <f t="shared" si="97"/>
        <v>2</v>
      </c>
      <c r="O201">
        <f t="shared" si="91"/>
        <v>99</v>
      </c>
      <c r="P201" s="15">
        <f t="shared" si="92"/>
        <v>2107</v>
      </c>
      <c r="AW201" s="46">
        <f t="shared" si="93"/>
        <v>0</v>
      </c>
      <c r="AX201" s="5">
        <f t="shared" si="98"/>
        <v>0</v>
      </c>
    </row>
    <row r="202" spans="1:50" x14ac:dyDescent="0.2">
      <c r="A202" t="s">
        <v>108</v>
      </c>
      <c r="B202">
        <f t="shared" si="84"/>
        <v>196</v>
      </c>
      <c r="C202" s="283">
        <f t="shared" si="85"/>
        <v>75742</v>
      </c>
      <c r="D202" s="283">
        <f t="shared" si="95"/>
        <v>75752</v>
      </c>
      <c r="E202" s="17">
        <f t="shared" si="99"/>
        <v>75752</v>
      </c>
      <c r="F202" s="15">
        <f t="shared" si="86"/>
        <v>5</v>
      </c>
      <c r="G202">
        <f t="shared" si="96"/>
        <v>2</v>
      </c>
      <c r="H202">
        <f t="shared" si="87"/>
        <v>99</v>
      </c>
      <c r="I202" s="15">
        <f t="shared" si="88"/>
        <v>2107</v>
      </c>
      <c r="J202" s="15">
        <f t="shared" si="89"/>
        <v>75920</v>
      </c>
      <c r="K202" s="15">
        <f t="shared" si="94"/>
        <v>75930</v>
      </c>
      <c r="L202" s="17">
        <f t="shared" si="100"/>
        <v>75930</v>
      </c>
      <c r="M202" s="15">
        <f t="shared" si="90"/>
        <v>11</v>
      </c>
      <c r="N202">
        <f t="shared" si="97"/>
        <v>8</v>
      </c>
      <c r="O202">
        <f t="shared" si="91"/>
        <v>99</v>
      </c>
      <c r="P202" s="15">
        <f t="shared" si="92"/>
        <v>2107</v>
      </c>
      <c r="AW202" s="46">
        <f t="shared" si="93"/>
        <v>0</v>
      </c>
      <c r="AX202" s="5">
        <f t="shared" si="98"/>
        <v>0</v>
      </c>
    </row>
    <row r="203" spans="1:50" x14ac:dyDescent="0.2">
      <c r="A203" t="s">
        <v>108</v>
      </c>
      <c r="B203">
        <f t="shared" si="84"/>
        <v>197</v>
      </c>
      <c r="C203" s="283">
        <f t="shared" si="85"/>
        <v>75925</v>
      </c>
      <c r="D203" s="283">
        <f t="shared" si="95"/>
        <v>75935</v>
      </c>
      <c r="E203" s="17">
        <f t="shared" si="99"/>
        <v>75935</v>
      </c>
      <c r="F203" s="15">
        <f t="shared" si="86"/>
        <v>11</v>
      </c>
      <c r="G203">
        <f t="shared" si="96"/>
        <v>8</v>
      </c>
      <c r="H203">
        <f t="shared" si="87"/>
        <v>99</v>
      </c>
      <c r="I203" s="15">
        <f t="shared" si="88"/>
        <v>2107</v>
      </c>
      <c r="J203" s="15">
        <f t="shared" si="89"/>
        <v>76103</v>
      </c>
      <c r="K203" s="15">
        <f t="shared" si="94"/>
        <v>76113</v>
      </c>
      <c r="L203" s="17">
        <f t="shared" si="100"/>
        <v>76113</v>
      </c>
      <c r="M203" s="15">
        <f t="shared" si="90"/>
        <v>5</v>
      </c>
      <c r="N203">
        <f t="shared" si="97"/>
        <v>2</v>
      </c>
      <c r="O203">
        <f t="shared" si="91"/>
        <v>100</v>
      </c>
      <c r="P203" s="15">
        <f t="shared" si="92"/>
        <v>2108</v>
      </c>
      <c r="AW203" s="46">
        <f t="shared" si="93"/>
        <v>0</v>
      </c>
      <c r="AX203" s="5">
        <f t="shared" si="98"/>
        <v>0</v>
      </c>
    </row>
    <row r="204" spans="1:50" x14ac:dyDescent="0.2">
      <c r="A204" t="s">
        <v>108</v>
      </c>
      <c r="B204">
        <f t="shared" si="84"/>
        <v>198</v>
      </c>
      <c r="C204" s="283">
        <f t="shared" si="85"/>
        <v>76108</v>
      </c>
      <c r="D204" s="283">
        <f t="shared" si="95"/>
        <v>76118</v>
      </c>
      <c r="E204" s="17">
        <f t="shared" si="99"/>
        <v>76118</v>
      </c>
      <c r="F204" s="15">
        <f t="shared" si="86"/>
        <v>5</v>
      </c>
      <c r="G204">
        <f t="shared" si="96"/>
        <v>2</v>
      </c>
      <c r="H204">
        <f t="shared" si="87"/>
        <v>100</v>
      </c>
      <c r="I204" s="15">
        <f t="shared" si="88"/>
        <v>2108</v>
      </c>
      <c r="J204" s="15">
        <f t="shared" si="89"/>
        <v>76286</v>
      </c>
      <c r="K204" s="15">
        <f t="shared" si="94"/>
        <v>76296</v>
      </c>
      <c r="L204" s="17">
        <f t="shared" si="100"/>
        <v>76296</v>
      </c>
      <c r="M204" s="15">
        <f t="shared" si="90"/>
        <v>11</v>
      </c>
      <c r="N204">
        <f t="shared" si="97"/>
        <v>8</v>
      </c>
      <c r="O204">
        <f t="shared" si="91"/>
        <v>100</v>
      </c>
      <c r="P204" s="15">
        <f t="shared" si="92"/>
        <v>2108</v>
      </c>
      <c r="AW204" s="46">
        <f t="shared" si="93"/>
        <v>0</v>
      </c>
      <c r="AX204" s="5">
        <f t="shared" si="98"/>
        <v>0</v>
      </c>
    </row>
    <row r="205" spans="1:50" x14ac:dyDescent="0.2">
      <c r="A205" t="s">
        <v>108</v>
      </c>
      <c r="B205">
        <f t="shared" si="84"/>
        <v>199</v>
      </c>
      <c r="C205" s="283">
        <f t="shared" si="85"/>
        <v>76291</v>
      </c>
      <c r="D205" s="283">
        <f t="shared" si="95"/>
        <v>76301</v>
      </c>
      <c r="E205" s="17">
        <f t="shared" si="99"/>
        <v>76301</v>
      </c>
      <c r="F205" s="15">
        <f t="shared" si="86"/>
        <v>11</v>
      </c>
      <c r="G205">
        <f t="shared" si="96"/>
        <v>8</v>
      </c>
      <c r="H205">
        <f t="shared" si="87"/>
        <v>100</v>
      </c>
      <c r="I205" s="15">
        <f t="shared" si="88"/>
        <v>2108</v>
      </c>
      <c r="J205" s="15">
        <f t="shared" si="89"/>
        <v>76469</v>
      </c>
      <c r="K205" s="15">
        <f t="shared" si="94"/>
        <v>76479</v>
      </c>
      <c r="L205" s="17">
        <f t="shared" si="100"/>
        <v>76479</v>
      </c>
      <c r="M205" s="15">
        <f t="shared" si="90"/>
        <v>5</v>
      </c>
      <c r="N205">
        <f t="shared" si="97"/>
        <v>2</v>
      </c>
      <c r="O205">
        <f t="shared" si="91"/>
        <v>101</v>
      </c>
      <c r="P205" s="15">
        <f t="shared" si="92"/>
        <v>2109</v>
      </c>
      <c r="AW205" s="46">
        <f t="shared" si="93"/>
        <v>0</v>
      </c>
      <c r="AX205" s="5">
        <f t="shared" si="98"/>
        <v>0</v>
      </c>
    </row>
    <row r="206" spans="1:50" x14ac:dyDescent="0.2">
      <c r="A206" t="s">
        <v>108</v>
      </c>
      <c r="B206">
        <f t="shared" si="84"/>
        <v>200</v>
      </c>
      <c r="C206" s="283">
        <f t="shared" si="85"/>
        <v>76474</v>
      </c>
      <c r="D206" s="283">
        <f t="shared" si="95"/>
        <v>76484</v>
      </c>
      <c r="E206" s="17">
        <f t="shared" si="99"/>
        <v>76484</v>
      </c>
      <c r="F206" s="15">
        <f t="shared" si="86"/>
        <v>5</v>
      </c>
      <c r="G206">
        <f t="shared" si="96"/>
        <v>2</v>
      </c>
      <c r="H206">
        <f t="shared" si="87"/>
        <v>101</v>
      </c>
      <c r="I206" s="15">
        <f t="shared" si="88"/>
        <v>2109</v>
      </c>
      <c r="J206" s="15">
        <f t="shared" si="89"/>
        <v>76652</v>
      </c>
      <c r="K206" s="15">
        <f t="shared" si="94"/>
        <v>76662</v>
      </c>
      <c r="L206" s="17">
        <f t="shared" si="100"/>
        <v>76662</v>
      </c>
      <c r="M206" s="15">
        <f t="shared" si="90"/>
        <v>11</v>
      </c>
      <c r="N206">
        <f t="shared" si="97"/>
        <v>8</v>
      </c>
      <c r="O206">
        <f t="shared" si="91"/>
        <v>101</v>
      </c>
      <c r="P206" s="15">
        <f t="shared" si="92"/>
        <v>2109</v>
      </c>
      <c r="AW206" s="46">
        <f t="shared" si="93"/>
        <v>0</v>
      </c>
      <c r="AX206" s="5">
        <f t="shared" si="98"/>
        <v>0</v>
      </c>
    </row>
    <row r="207" spans="1:50" x14ac:dyDescent="0.2">
      <c r="A207" t="s">
        <v>108</v>
      </c>
      <c r="B207">
        <f t="shared" si="84"/>
        <v>201</v>
      </c>
      <c r="C207" s="283">
        <f t="shared" si="85"/>
        <v>76657</v>
      </c>
      <c r="D207" s="283">
        <f t="shared" si="95"/>
        <v>76667</v>
      </c>
      <c r="E207" s="17">
        <f t="shared" si="99"/>
        <v>76667</v>
      </c>
      <c r="F207" s="15">
        <f t="shared" si="86"/>
        <v>11</v>
      </c>
      <c r="G207">
        <f t="shared" si="96"/>
        <v>8</v>
      </c>
      <c r="H207">
        <f t="shared" si="87"/>
        <v>101</v>
      </c>
      <c r="I207" s="15">
        <f t="shared" si="88"/>
        <v>2109</v>
      </c>
      <c r="J207" s="15">
        <f t="shared" si="89"/>
        <v>76835</v>
      </c>
      <c r="K207" s="15">
        <f t="shared" si="94"/>
        <v>76845</v>
      </c>
      <c r="L207" s="17">
        <f t="shared" si="100"/>
        <v>76845</v>
      </c>
      <c r="M207" s="15">
        <f t="shared" si="90"/>
        <v>5</v>
      </c>
      <c r="N207">
        <f t="shared" si="97"/>
        <v>2</v>
      </c>
      <c r="O207">
        <f t="shared" si="91"/>
        <v>102</v>
      </c>
      <c r="P207" s="15">
        <f t="shared" si="92"/>
        <v>2110</v>
      </c>
      <c r="AW207" s="46">
        <f t="shared" si="93"/>
        <v>0</v>
      </c>
      <c r="AX207" s="5">
        <f t="shared" si="98"/>
        <v>0</v>
      </c>
    </row>
    <row r="208" spans="1:50" x14ac:dyDescent="0.2">
      <c r="A208" t="s">
        <v>108</v>
      </c>
      <c r="B208">
        <f t="shared" si="84"/>
        <v>202</v>
      </c>
      <c r="C208" s="283">
        <f t="shared" si="85"/>
        <v>76840</v>
      </c>
      <c r="D208" s="283">
        <f t="shared" si="95"/>
        <v>76850</v>
      </c>
      <c r="E208" s="17">
        <f t="shared" si="99"/>
        <v>76850</v>
      </c>
      <c r="F208" s="15">
        <f t="shared" si="86"/>
        <v>5</v>
      </c>
      <c r="G208">
        <f t="shared" si="96"/>
        <v>2</v>
      </c>
      <c r="H208">
        <f t="shared" si="87"/>
        <v>102</v>
      </c>
      <c r="I208" s="15">
        <f t="shared" si="88"/>
        <v>2110</v>
      </c>
      <c r="J208" s="15">
        <f t="shared" si="89"/>
        <v>77018</v>
      </c>
      <c r="K208" s="15">
        <f t="shared" si="94"/>
        <v>77028</v>
      </c>
      <c r="L208" s="17">
        <f t="shared" si="100"/>
        <v>77028</v>
      </c>
      <c r="M208" s="15">
        <f t="shared" si="90"/>
        <v>11</v>
      </c>
      <c r="N208">
        <f t="shared" si="97"/>
        <v>8</v>
      </c>
      <c r="O208">
        <f t="shared" si="91"/>
        <v>102</v>
      </c>
      <c r="P208" s="15">
        <f t="shared" si="92"/>
        <v>2110</v>
      </c>
      <c r="AW208" s="46">
        <f t="shared" si="93"/>
        <v>0</v>
      </c>
      <c r="AX208" s="5">
        <f t="shared" si="98"/>
        <v>0</v>
      </c>
    </row>
    <row r="209" spans="1:50" x14ac:dyDescent="0.2">
      <c r="A209" t="s">
        <v>108</v>
      </c>
      <c r="B209">
        <f t="shared" si="84"/>
        <v>203</v>
      </c>
      <c r="C209" s="283">
        <f t="shared" si="85"/>
        <v>77023</v>
      </c>
      <c r="D209" s="283">
        <f t="shared" si="95"/>
        <v>77033</v>
      </c>
      <c r="E209" s="17">
        <f t="shared" si="99"/>
        <v>77033</v>
      </c>
      <c r="F209" s="15">
        <f t="shared" si="86"/>
        <v>11</v>
      </c>
      <c r="G209">
        <f t="shared" si="96"/>
        <v>8</v>
      </c>
      <c r="H209">
        <f t="shared" si="87"/>
        <v>102</v>
      </c>
      <c r="I209" s="15">
        <f t="shared" si="88"/>
        <v>2110</v>
      </c>
      <c r="J209" s="15">
        <f t="shared" si="89"/>
        <v>77201</v>
      </c>
      <c r="K209" s="15">
        <f t="shared" si="94"/>
        <v>77211</v>
      </c>
      <c r="L209" s="17">
        <f t="shared" si="100"/>
        <v>77211</v>
      </c>
      <c r="M209" s="15">
        <f t="shared" si="90"/>
        <v>5</v>
      </c>
      <c r="N209">
        <f t="shared" si="97"/>
        <v>2</v>
      </c>
      <c r="O209">
        <f t="shared" si="91"/>
        <v>103</v>
      </c>
      <c r="P209" s="15">
        <f t="shared" si="92"/>
        <v>2111</v>
      </c>
      <c r="AW209" s="46">
        <f t="shared" si="93"/>
        <v>0</v>
      </c>
      <c r="AX209" s="5">
        <f t="shared" si="98"/>
        <v>0</v>
      </c>
    </row>
    <row r="210" spans="1:50" x14ac:dyDescent="0.2">
      <c r="A210" t="s">
        <v>108</v>
      </c>
      <c r="B210">
        <f t="shared" si="84"/>
        <v>204</v>
      </c>
      <c r="C210" s="283">
        <f t="shared" si="85"/>
        <v>77206</v>
      </c>
      <c r="D210" s="283">
        <f t="shared" si="95"/>
        <v>77216</v>
      </c>
      <c r="E210" s="17">
        <f t="shared" si="99"/>
        <v>77216</v>
      </c>
      <c r="F210" s="15">
        <f t="shared" si="86"/>
        <v>5</v>
      </c>
      <c r="G210">
        <f t="shared" si="96"/>
        <v>2</v>
      </c>
      <c r="H210">
        <f t="shared" si="87"/>
        <v>103</v>
      </c>
      <c r="I210" s="15">
        <f t="shared" si="88"/>
        <v>2111</v>
      </c>
      <c r="J210" s="15">
        <f t="shared" si="89"/>
        <v>77384</v>
      </c>
      <c r="K210" s="15">
        <f t="shared" si="94"/>
        <v>77394</v>
      </c>
      <c r="L210" s="17">
        <f t="shared" si="100"/>
        <v>77394</v>
      </c>
      <c r="M210" s="15">
        <f t="shared" si="90"/>
        <v>11</v>
      </c>
      <c r="N210">
        <f t="shared" si="97"/>
        <v>8</v>
      </c>
      <c r="O210">
        <f t="shared" si="91"/>
        <v>103</v>
      </c>
      <c r="P210" s="15">
        <f t="shared" si="92"/>
        <v>2111</v>
      </c>
      <c r="AW210" s="46">
        <f t="shared" si="93"/>
        <v>0</v>
      </c>
      <c r="AX210" s="5">
        <f t="shared" si="98"/>
        <v>0</v>
      </c>
    </row>
    <row r="211" spans="1:50" x14ac:dyDescent="0.2">
      <c r="A211" t="s">
        <v>108</v>
      </c>
      <c r="B211">
        <f t="shared" si="84"/>
        <v>205</v>
      </c>
      <c r="C211" s="283">
        <f t="shared" si="85"/>
        <v>77389</v>
      </c>
      <c r="D211" s="283">
        <f t="shared" si="95"/>
        <v>77399</v>
      </c>
      <c r="E211" s="17">
        <f t="shared" si="99"/>
        <v>77399</v>
      </c>
      <c r="F211" s="15">
        <f t="shared" si="86"/>
        <v>11</v>
      </c>
      <c r="G211">
        <f t="shared" si="96"/>
        <v>8</v>
      </c>
      <c r="H211">
        <f t="shared" si="87"/>
        <v>103</v>
      </c>
      <c r="I211" s="15">
        <f t="shared" si="88"/>
        <v>2111</v>
      </c>
      <c r="J211" s="15">
        <f t="shared" si="89"/>
        <v>77567</v>
      </c>
      <c r="K211" s="15">
        <f t="shared" si="94"/>
        <v>77577</v>
      </c>
      <c r="L211" s="17">
        <f t="shared" si="100"/>
        <v>77577</v>
      </c>
      <c r="M211" s="15">
        <f t="shared" si="90"/>
        <v>5</v>
      </c>
      <c r="N211">
        <f t="shared" si="97"/>
        <v>2</v>
      </c>
      <c r="O211">
        <f t="shared" si="91"/>
        <v>104</v>
      </c>
      <c r="P211" s="15">
        <f t="shared" si="92"/>
        <v>2112</v>
      </c>
      <c r="AW211" s="46">
        <f t="shared" si="93"/>
        <v>0</v>
      </c>
      <c r="AX211" s="5">
        <f t="shared" si="98"/>
        <v>0</v>
      </c>
    </row>
    <row r="212" spans="1:50" x14ac:dyDescent="0.2">
      <c r="A212" t="s">
        <v>108</v>
      </c>
      <c r="B212">
        <f t="shared" si="84"/>
        <v>206</v>
      </c>
      <c r="C212" s="283">
        <f t="shared" si="85"/>
        <v>77572</v>
      </c>
      <c r="D212" s="283">
        <f t="shared" si="95"/>
        <v>77582</v>
      </c>
      <c r="E212" s="17">
        <f t="shared" si="99"/>
        <v>77582</v>
      </c>
      <c r="F212" s="15">
        <f t="shared" si="86"/>
        <v>5</v>
      </c>
      <c r="G212">
        <f t="shared" si="96"/>
        <v>2</v>
      </c>
      <c r="H212">
        <f t="shared" si="87"/>
        <v>104</v>
      </c>
      <c r="I212" s="15">
        <f t="shared" si="88"/>
        <v>2112</v>
      </c>
      <c r="J212" s="15">
        <f t="shared" si="89"/>
        <v>77750</v>
      </c>
      <c r="K212" s="15">
        <f t="shared" si="94"/>
        <v>77760</v>
      </c>
      <c r="L212" s="17">
        <f t="shared" si="100"/>
        <v>77760</v>
      </c>
      <c r="M212" s="15">
        <f t="shared" si="90"/>
        <v>11</v>
      </c>
      <c r="N212">
        <f t="shared" si="97"/>
        <v>8</v>
      </c>
      <c r="O212">
        <f t="shared" si="91"/>
        <v>104</v>
      </c>
      <c r="P212" s="15">
        <f t="shared" si="92"/>
        <v>2112</v>
      </c>
      <c r="AW212" s="46">
        <f t="shared" si="93"/>
        <v>0</v>
      </c>
      <c r="AX212" s="5">
        <f t="shared" si="98"/>
        <v>0</v>
      </c>
    </row>
    <row r="213" spans="1:50" x14ac:dyDescent="0.2">
      <c r="A213" t="s">
        <v>108</v>
      </c>
      <c r="B213">
        <f t="shared" si="84"/>
        <v>207</v>
      </c>
      <c r="C213" s="283">
        <f t="shared" si="85"/>
        <v>77755</v>
      </c>
      <c r="D213" s="283">
        <f t="shared" si="95"/>
        <v>77765</v>
      </c>
      <c r="E213" s="17">
        <f t="shared" si="99"/>
        <v>77765</v>
      </c>
      <c r="F213" s="15">
        <f t="shared" si="86"/>
        <v>11</v>
      </c>
      <c r="G213">
        <f t="shared" si="96"/>
        <v>8</v>
      </c>
      <c r="H213">
        <f t="shared" si="87"/>
        <v>104</v>
      </c>
      <c r="I213" s="15">
        <f t="shared" si="88"/>
        <v>2112</v>
      </c>
      <c r="J213" s="15">
        <f t="shared" si="89"/>
        <v>77933</v>
      </c>
      <c r="K213" s="15">
        <f t="shared" si="94"/>
        <v>77943</v>
      </c>
      <c r="L213" s="17">
        <f t="shared" si="100"/>
        <v>77943</v>
      </c>
      <c r="M213" s="15">
        <f t="shared" si="90"/>
        <v>5</v>
      </c>
      <c r="N213">
        <f t="shared" si="97"/>
        <v>2</v>
      </c>
      <c r="O213">
        <f t="shared" si="91"/>
        <v>105</v>
      </c>
      <c r="P213" s="15">
        <f t="shared" si="92"/>
        <v>2113</v>
      </c>
      <c r="AW213" s="46">
        <f t="shared" si="93"/>
        <v>0</v>
      </c>
      <c r="AX213" s="5">
        <f t="shared" si="98"/>
        <v>0</v>
      </c>
    </row>
    <row r="214" spans="1:50" x14ac:dyDescent="0.2">
      <c r="A214" t="s">
        <v>108</v>
      </c>
      <c r="B214">
        <f t="shared" si="84"/>
        <v>208</v>
      </c>
      <c r="C214" s="283">
        <f t="shared" si="85"/>
        <v>77938</v>
      </c>
      <c r="D214" s="283">
        <f t="shared" si="95"/>
        <v>77948</v>
      </c>
      <c r="E214" s="17">
        <f t="shared" si="99"/>
        <v>77948</v>
      </c>
      <c r="F214" s="15">
        <f t="shared" si="86"/>
        <v>5</v>
      </c>
      <c r="G214">
        <f t="shared" si="96"/>
        <v>2</v>
      </c>
      <c r="H214">
        <f t="shared" si="87"/>
        <v>105</v>
      </c>
      <c r="I214" s="15">
        <f t="shared" si="88"/>
        <v>2113</v>
      </c>
      <c r="J214" s="15">
        <f t="shared" si="89"/>
        <v>78116</v>
      </c>
      <c r="K214" s="15">
        <f t="shared" si="94"/>
        <v>78126</v>
      </c>
      <c r="L214" s="17">
        <f t="shared" si="100"/>
        <v>78126</v>
      </c>
      <c r="M214" s="15">
        <f t="shared" si="90"/>
        <v>11</v>
      </c>
      <c r="N214">
        <f t="shared" si="97"/>
        <v>8</v>
      </c>
      <c r="O214">
        <f t="shared" si="91"/>
        <v>105</v>
      </c>
      <c r="P214" s="15">
        <f t="shared" si="92"/>
        <v>2113</v>
      </c>
      <c r="AW214" s="46">
        <f t="shared" si="93"/>
        <v>0</v>
      </c>
      <c r="AX214" s="5">
        <f t="shared" si="98"/>
        <v>0</v>
      </c>
    </row>
    <row r="215" spans="1:50" x14ac:dyDescent="0.2">
      <c r="A215" t="s">
        <v>108</v>
      </c>
      <c r="B215">
        <f t="shared" si="84"/>
        <v>209</v>
      </c>
      <c r="C215" s="283">
        <f t="shared" si="85"/>
        <v>78121</v>
      </c>
      <c r="D215" s="283">
        <f t="shared" si="95"/>
        <v>78131</v>
      </c>
      <c r="E215" s="17">
        <f t="shared" si="99"/>
        <v>78131</v>
      </c>
      <c r="F215" s="15">
        <f t="shared" si="86"/>
        <v>11</v>
      </c>
      <c r="G215">
        <f t="shared" si="96"/>
        <v>8</v>
      </c>
      <c r="H215">
        <f t="shared" si="87"/>
        <v>105</v>
      </c>
      <c r="I215" s="15">
        <f t="shared" si="88"/>
        <v>2113</v>
      </c>
      <c r="J215" s="15">
        <f t="shared" si="89"/>
        <v>78299</v>
      </c>
      <c r="K215" s="15">
        <f t="shared" si="94"/>
        <v>78309</v>
      </c>
      <c r="L215" s="17">
        <f t="shared" si="100"/>
        <v>78309</v>
      </c>
      <c r="M215" s="15">
        <f t="shared" si="90"/>
        <v>5</v>
      </c>
      <c r="N215">
        <f t="shared" si="97"/>
        <v>2</v>
      </c>
      <c r="O215">
        <f t="shared" si="91"/>
        <v>106</v>
      </c>
      <c r="P215" s="15">
        <f t="shared" si="92"/>
        <v>2114</v>
      </c>
      <c r="AW215" s="46">
        <f t="shared" si="93"/>
        <v>0</v>
      </c>
      <c r="AX215" s="5">
        <f t="shared" si="98"/>
        <v>0</v>
      </c>
    </row>
    <row r="216" spans="1:50" x14ac:dyDescent="0.2">
      <c r="A216" t="s">
        <v>108</v>
      </c>
      <c r="B216">
        <f t="shared" si="84"/>
        <v>210</v>
      </c>
      <c r="C216" s="283">
        <f t="shared" si="85"/>
        <v>78304</v>
      </c>
      <c r="D216" s="283">
        <f t="shared" si="95"/>
        <v>78314</v>
      </c>
      <c r="E216" s="17">
        <f t="shared" si="99"/>
        <v>78314</v>
      </c>
      <c r="F216" s="15">
        <f t="shared" si="86"/>
        <v>5</v>
      </c>
      <c r="G216">
        <f t="shared" si="96"/>
        <v>2</v>
      </c>
      <c r="H216">
        <f t="shared" si="87"/>
        <v>106</v>
      </c>
      <c r="I216" s="15">
        <f t="shared" si="88"/>
        <v>2114</v>
      </c>
      <c r="J216" s="15">
        <f t="shared" si="89"/>
        <v>78482</v>
      </c>
      <c r="K216" s="15">
        <f t="shared" si="94"/>
        <v>78492</v>
      </c>
      <c r="L216" s="17">
        <f t="shared" si="100"/>
        <v>78492</v>
      </c>
      <c r="M216" s="15">
        <f t="shared" si="90"/>
        <v>11</v>
      </c>
      <c r="N216">
        <f t="shared" si="97"/>
        <v>8</v>
      </c>
      <c r="O216">
        <f t="shared" si="91"/>
        <v>106</v>
      </c>
      <c r="P216" s="15">
        <f t="shared" si="92"/>
        <v>2114</v>
      </c>
      <c r="AW216" s="46">
        <f t="shared" si="93"/>
        <v>0</v>
      </c>
      <c r="AX216" s="5">
        <f t="shared" si="98"/>
        <v>0</v>
      </c>
    </row>
    <row r="217" spans="1:50" x14ac:dyDescent="0.2">
      <c r="A217" t="s">
        <v>108</v>
      </c>
      <c r="B217">
        <f t="shared" si="84"/>
        <v>211</v>
      </c>
      <c r="C217" s="283">
        <f t="shared" si="85"/>
        <v>78487</v>
      </c>
      <c r="D217" s="283">
        <f t="shared" si="95"/>
        <v>78497</v>
      </c>
      <c r="E217" s="17">
        <f t="shared" si="99"/>
        <v>78497</v>
      </c>
      <c r="F217" s="15">
        <f t="shared" si="86"/>
        <v>11</v>
      </c>
      <c r="G217">
        <f t="shared" si="96"/>
        <v>8</v>
      </c>
      <c r="H217">
        <f t="shared" si="87"/>
        <v>106</v>
      </c>
      <c r="I217" s="15">
        <f t="shared" si="88"/>
        <v>2114</v>
      </c>
      <c r="J217" s="15">
        <f t="shared" si="89"/>
        <v>78665</v>
      </c>
      <c r="K217" s="15">
        <f t="shared" si="94"/>
        <v>78675</v>
      </c>
      <c r="L217" s="17">
        <f t="shared" si="100"/>
        <v>78675</v>
      </c>
      <c r="M217" s="15">
        <f t="shared" si="90"/>
        <v>5</v>
      </c>
      <c r="N217">
        <f t="shared" si="97"/>
        <v>2</v>
      </c>
      <c r="O217">
        <f t="shared" si="91"/>
        <v>107</v>
      </c>
      <c r="P217" s="15">
        <f t="shared" si="92"/>
        <v>2115</v>
      </c>
      <c r="AW217" s="46">
        <f t="shared" si="93"/>
        <v>0</v>
      </c>
      <c r="AX217" s="5">
        <f t="shared" si="98"/>
        <v>0</v>
      </c>
    </row>
    <row r="218" spans="1:50" x14ac:dyDescent="0.2">
      <c r="A218" t="s">
        <v>108</v>
      </c>
      <c r="B218">
        <f t="shared" si="84"/>
        <v>212</v>
      </c>
      <c r="C218" s="283">
        <f t="shared" si="85"/>
        <v>78670</v>
      </c>
      <c r="D218" s="283">
        <f t="shared" si="95"/>
        <v>78680</v>
      </c>
      <c r="E218" s="17">
        <f t="shared" si="99"/>
        <v>78680</v>
      </c>
      <c r="F218" s="15">
        <f t="shared" si="86"/>
        <v>6</v>
      </c>
      <c r="G218">
        <f t="shared" si="96"/>
        <v>3</v>
      </c>
      <c r="H218">
        <f t="shared" si="87"/>
        <v>107</v>
      </c>
      <c r="I218" s="15">
        <f t="shared" si="88"/>
        <v>2115</v>
      </c>
      <c r="J218" s="15">
        <f t="shared" si="89"/>
        <v>78848</v>
      </c>
      <c r="K218" s="15">
        <f t="shared" si="94"/>
        <v>78858</v>
      </c>
      <c r="L218" s="17">
        <f t="shared" si="100"/>
        <v>78858</v>
      </c>
      <c r="M218" s="15">
        <f t="shared" si="90"/>
        <v>11</v>
      </c>
      <c r="N218">
        <f t="shared" si="97"/>
        <v>8</v>
      </c>
      <c r="O218">
        <f t="shared" si="91"/>
        <v>107</v>
      </c>
      <c r="P218" s="15">
        <f t="shared" si="92"/>
        <v>2115</v>
      </c>
      <c r="AW218" s="46">
        <f t="shared" si="93"/>
        <v>0</v>
      </c>
      <c r="AX218" s="5">
        <f t="shared" si="98"/>
        <v>0</v>
      </c>
    </row>
    <row r="219" spans="1:50" x14ac:dyDescent="0.2">
      <c r="A219" t="s">
        <v>108</v>
      </c>
      <c r="B219">
        <f t="shared" si="84"/>
        <v>213</v>
      </c>
      <c r="C219" s="283">
        <f t="shared" si="85"/>
        <v>78853</v>
      </c>
      <c r="D219" s="283">
        <f t="shared" si="95"/>
        <v>78863</v>
      </c>
      <c r="E219" s="17">
        <f t="shared" si="99"/>
        <v>78863</v>
      </c>
      <c r="F219" s="15">
        <f t="shared" si="86"/>
        <v>12</v>
      </c>
      <c r="G219">
        <f t="shared" si="96"/>
        <v>9</v>
      </c>
      <c r="H219">
        <f t="shared" si="87"/>
        <v>107</v>
      </c>
      <c r="I219" s="15">
        <f t="shared" si="88"/>
        <v>2115</v>
      </c>
      <c r="J219" s="15">
        <f t="shared" si="89"/>
        <v>79031</v>
      </c>
      <c r="K219" s="15">
        <f t="shared" si="94"/>
        <v>79041</v>
      </c>
      <c r="L219" s="17">
        <f t="shared" si="100"/>
        <v>79041</v>
      </c>
      <c r="M219" s="15">
        <f t="shared" si="90"/>
        <v>5</v>
      </c>
      <c r="N219">
        <f t="shared" si="97"/>
        <v>2</v>
      </c>
      <c r="O219">
        <f t="shared" si="91"/>
        <v>108</v>
      </c>
      <c r="P219" s="15">
        <f t="shared" si="92"/>
        <v>2116</v>
      </c>
      <c r="AW219" s="46">
        <f t="shared" si="93"/>
        <v>0</v>
      </c>
      <c r="AX219" s="5">
        <f t="shared" si="98"/>
        <v>0</v>
      </c>
    </row>
    <row r="220" spans="1:50" x14ac:dyDescent="0.2">
      <c r="A220" t="s">
        <v>108</v>
      </c>
      <c r="B220">
        <f t="shared" si="84"/>
        <v>214</v>
      </c>
      <c r="C220" s="283">
        <f t="shared" si="85"/>
        <v>79036</v>
      </c>
      <c r="D220" s="283">
        <f t="shared" si="95"/>
        <v>79046</v>
      </c>
      <c r="E220" s="17">
        <f t="shared" si="99"/>
        <v>79046</v>
      </c>
      <c r="F220" s="15">
        <f t="shared" si="86"/>
        <v>6</v>
      </c>
      <c r="G220">
        <f t="shared" si="96"/>
        <v>3</v>
      </c>
      <c r="H220">
        <f t="shared" si="87"/>
        <v>108</v>
      </c>
      <c r="I220" s="15">
        <f t="shared" si="88"/>
        <v>2116</v>
      </c>
      <c r="J220" s="15">
        <f t="shared" si="89"/>
        <v>79214</v>
      </c>
      <c r="K220" s="15">
        <f t="shared" si="94"/>
        <v>79224</v>
      </c>
      <c r="L220" s="17">
        <f t="shared" si="100"/>
        <v>79224</v>
      </c>
      <c r="M220" s="15">
        <f t="shared" si="90"/>
        <v>11</v>
      </c>
      <c r="N220">
        <f t="shared" si="97"/>
        <v>8</v>
      </c>
      <c r="O220">
        <f t="shared" si="91"/>
        <v>108</v>
      </c>
      <c r="P220" s="15">
        <f t="shared" si="92"/>
        <v>2116</v>
      </c>
      <c r="AW220" s="46">
        <f t="shared" si="93"/>
        <v>0</v>
      </c>
      <c r="AX220" s="5">
        <f t="shared" si="98"/>
        <v>0</v>
      </c>
    </row>
    <row r="221" spans="1:50" x14ac:dyDescent="0.2">
      <c r="A221" t="s">
        <v>108</v>
      </c>
      <c r="B221">
        <f t="shared" si="84"/>
        <v>215</v>
      </c>
      <c r="C221" s="283">
        <f t="shared" si="85"/>
        <v>79219</v>
      </c>
      <c r="D221" s="283">
        <f t="shared" si="95"/>
        <v>79229</v>
      </c>
      <c r="E221" s="17">
        <f t="shared" si="99"/>
        <v>79229</v>
      </c>
      <c r="F221" s="15">
        <f t="shared" si="86"/>
        <v>12</v>
      </c>
      <c r="G221">
        <f t="shared" si="96"/>
        <v>9</v>
      </c>
      <c r="H221">
        <f t="shared" si="87"/>
        <v>108</v>
      </c>
      <c r="I221" s="15">
        <f t="shared" si="88"/>
        <v>2116</v>
      </c>
      <c r="J221" s="15">
        <f t="shared" si="89"/>
        <v>79397</v>
      </c>
      <c r="K221" s="15">
        <f t="shared" si="94"/>
        <v>79407</v>
      </c>
      <c r="L221" s="17">
        <f t="shared" si="100"/>
        <v>79407</v>
      </c>
      <c r="M221" s="15">
        <f t="shared" si="90"/>
        <v>5</v>
      </c>
      <c r="N221">
        <f t="shared" si="97"/>
        <v>2</v>
      </c>
      <c r="O221">
        <f t="shared" si="91"/>
        <v>109</v>
      </c>
      <c r="P221" s="15">
        <f t="shared" si="92"/>
        <v>2117</v>
      </c>
      <c r="AW221" s="46">
        <f t="shared" si="93"/>
        <v>0</v>
      </c>
      <c r="AX221" s="5">
        <f t="shared" si="98"/>
        <v>0</v>
      </c>
    </row>
    <row r="222" spans="1:50" x14ac:dyDescent="0.2">
      <c r="A222" t="s">
        <v>108</v>
      </c>
      <c r="B222">
        <f t="shared" si="84"/>
        <v>216</v>
      </c>
      <c r="C222" s="283">
        <f t="shared" si="85"/>
        <v>79402</v>
      </c>
      <c r="D222" s="283">
        <f t="shared" si="95"/>
        <v>79412</v>
      </c>
      <c r="E222" s="17">
        <f t="shared" si="99"/>
        <v>79412</v>
      </c>
      <c r="F222" s="15">
        <f t="shared" si="86"/>
        <v>6</v>
      </c>
      <c r="G222">
        <f t="shared" si="96"/>
        <v>3</v>
      </c>
      <c r="H222">
        <f t="shared" si="87"/>
        <v>109</v>
      </c>
      <c r="I222" s="15">
        <f t="shared" si="88"/>
        <v>2117</v>
      </c>
      <c r="J222" s="15">
        <f t="shared" si="89"/>
        <v>79580</v>
      </c>
      <c r="K222" s="15">
        <f t="shared" si="94"/>
        <v>79590</v>
      </c>
      <c r="L222" s="17">
        <f t="shared" si="100"/>
        <v>79590</v>
      </c>
      <c r="M222" s="15">
        <f t="shared" si="90"/>
        <v>11</v>
      </c>
      <c r="N222">
        <f t="shared" si="97"/>
        <v>8</v>
      </c>
      <c r="O222">
        <f t="shared" si="91"/>
        <v>109</v>
      </c>
      <c r="P222" s="15">
        <f t="shared" si="92"/>
        <v>2117</v>
      </c>
      <c r="AW222" s="46">
        <f t="shared" si="93"/>
        <v>0</v>
      </c>
      <c r="AX222" s="5">
        <f t="shared" si="98"/>
        <v>0</v>
      </c>
    </row>
    <row r="223" spans="1:50" x14ac:dyDescent="0.2">
      <c r="A223" t="s">
        <v>108</v>
      </c>
      <c r="B223">
        <f t="shared" si="84"/>
        <v>217</v>
      </c>
      <c r="C223" s="283">
        <f t="shared" si="85"/>
        <v>79585</v>
      </c>
      <c r="D223" s="283">
        <f t="shared" si="95"/>
        <v>79595</v>
      </c>
      <c r="E223" s="17">
        <f t="shared" si="99"/>
        <v>79595</v>
      </c>
      <c r="F223" s="15">
        <f t="shared" si="86"/>
        <v>12</v>
      </c>
      <c r="G223">
        <f t="shared" si="96"/>
        <v>9</v>
      </c>
      <c r="H223">
        <f t="shared" si="87"/>
        <v>109</v>
      </c>
      <c r="I223" s="15">
        <f t="shared" si="88"/>
        <v>2117</v>
      </c>
      <c r="J223" s="15">
        <f t="shared" si="89"/>
        <v>79763</v>
      </c>
      <c r="K223" s="15">
        <f t="shared" si="94"/>
        <v>79773</v>
      </c>
      <c r="L223" s="17">
        <f t="shared" si="100"/>
        <v>79773</v>
      </c>
      <c r="M223" s="15">
        <f t="shared" si="90"/>
        <v>5</v>
      </c>
      <c r="N223">
        <f t="shared" si="97"/>
        <v>2</v>
      </c>
      <c r="O223">
        <f t="shared" si="91"/>
        <v>110</v>
      </c>
      <c r="P223" s="15">
        <f t="shared" si="92"/>
        <v>2118</v>
      </c>
      <c r="AW223" s="46">
        <f t="shared" si="93"/>
        <v>0</v>
      </c>
      <c r="AX223" s="5">
        <f t="shared" si="98"/>
        <v>0</v>
      </c>
    </row>
    <row r="224" spans="1:50" x14ac:dyDescent="0.2">
      <c r="A224" t="s">
        <v>108</v>
      </c>
      <c r="B224">
        <f t="shared" si="84"/>
        <v>218</v>
      </c>
      <c r="C224" s="283">
        <f t="shared" si="85"/>
        <v>79768</v>
      </c>
      <c r="D224" s="283">
        <f t="shared" si="95"/>
        <v>79778</v>
      </c>
      <c r="E224" s="17">
        <f t="shared" si="99"/>
        <v>79778</v>
      </c>
      <c r="F224" s="15">
        <f t="shared" si="86"/>
        <v>6</v>
      </c>
      <c r="G224">
        <f t="shared" si="96"/>
        <v>3</v>
      </c>
      <c r="H224">
        <f t="shared" si="87"/>
        <v>110</v>
      </c>
      <c r="I224" s="15">
        <f t="shared" si="88"/>
        <v>2118</v>
      </c>
      <c r="J224" s="15">
        <f t="shared" si="89"/>
        <v>79946</v>
      </c>
      <c r="K224" s="15">
        <f t="shared" si="94"/>
        <v>79956</v>
      </c>
      <c r="L224" s="17">
        <f t="shared" si="100"/>
        <v>79956</v>
      </c>
      <c r="M224" s="15">
        <f t="shared" si="90"/>
        <v>11</v>
      </c>
      <c r="N224">
        <f t="shared" si="97"/>
        <v>8</v>
      </c>
      <c r="O224">
        <f t="shared" si="91"/>
        <v>110</v>
      </c>
      <c r="P224" s="15">
        <f t="shared" si="92"/>
        <v>2118</v>
      </c>
      <c r="AW224" s="46">
        <f t="shared" si="93"/>
        <v>0</v>
      </c>
      <c r="AX224" s="5">
        <f t="shared" si="98"/>
        <v>0</v>
      </c>
    </row>
    <row r="225" spans="1:50" x14ac:dyDescent="0.2">
      <c r="A225" t="s">
        <v>108</v>
      </c>
      <c r="B225">
        <f t="shared" si="84"/>
        <v>219</v>
      </c>
      <c r="C225" s="283">
        <f t="shared" si="85"/>
        <v>79951</v>
      </c>
      <c r="D225" s="283">
        <f t="shared" si="95"/>
        <v>79961</v>
      </c>
      <c r="E225" s="17">
        <f t="shared" si="99"/>
        <v>79961</v>
      </c>
      <c r="F225" s="15">
        <f t="shared" si="86"/>
        <v>12</v>
      </c>
      <c r="G225">
        <f t="shared" si="96"/>
        <v>9</v>
      </c>
      <c r="H225">
        <f t="shared" si="87"/>
        <v>110</v>
      </c>
      <c r="I225" s="15">
        <f t="shared" si="88"/>
        <v>2118</v>
      </c>
      <c r="J225" s="15">
        <f t="shared" si="89"/>
        <v>80129</v>
      </c>
      <c r="K225" s="15">
        <f t="shared" si="94"/>
        <v>80139</v>
      </c>
      <c r="L225" s="17">
        <f t="shared" si="100"/>
        <v>80139</v>
      </c>
      <c r="M225" s="15">
        <f t="shared" si="90"/>
        <v>5</v>
      </c>
      <c r="N225">
        <f t="shared" si="97"/>
        <v>2</v>
      </c>
      <c r="O225">
        <f t="shared" si="91"/>
        <v>111</v>
      </c>
      <c r="P225" s="15">
        <f t="shared" si="92"/>
        <v>2119</v>
      </c>
      <c r="AW225" s="46">
        <f t="shared" si="93"/>
        <v>0</v>
      </c>
      <c r="AX225" s="5">
        <f t="shared" si="98"/>
        <v>0</v>
      </c>
    </row>
    <row r="226" spans="1:50" x14ac:dyDescent="0.2">
      <c r="A226" t="s">
        <v>108</v>
      </c>
      <c r="B226">
        <f t="shared" si="84"/>
        <v>220</v>
      </c>
      <c r="C226" s="283">
        <f t="shared" si="85"/>
        <v>80134</v>
      </c>
      <c r="D226" s="283">
        <f t="shared" si="95"/>
        <v>80144</v>
      </c>
      <c r="E226" s="17">
        <f t="shared" si="99"/>
        <v>80144</v>
      </c>
      <c r="F226" s="15">
        <f t="shared" si="86"/>
        <v>6</v>
      </c>
      <c r="G226">
        <f t="shared" si="96"/>
        <v>3</v>
      </c>
      <c r="H226">
        <f t="shared" si="87"/>
        <v>111</v>
      </c>
      <c r="I226" s="15">
        <f t="shared" si="88"/>
        <v>2119</v>
      </c>
      <c r="J226" s="15">
        <f t="shared" si="89"/>
        <v>80312</v>
      </c>
      <c r="K226" s="15">
        <f t="shared" si="94"/>
        <v>80322</v>
      </c>
      <c r="L226" s="17">
        <f t="shared" si="100"/>
        <v>80322</v>
      </c>
      <c r="M226" s="15">
        <f t="shared" si="90"/>
        <v>11</v>
      </c>
      <c r="N226">
        <f t="shared" si="97"/>
        <v>8</v>
      </c>
      <c r="O226">
        <f t="shared" si="91"/>
        <v>111</v>
      </c>
      <c r="P226" s="15">
        <f t="shared" si="92"/>
        <v>2119</v>
      </c>
      <c r="AW226" s="46">
        <f t="shared" si="93"/>
        <v>0</v>
      </c>
      <c r="AX226" s="5">
        <f t="shared" si="98"/>
        <v>0</v>
      </c>
    </row>
    <row r="227" spans="1:50" x14ac:dyDescent="0.2">
      <c r="A227" t="s">
        <v>108</v>
      </c>
      <c r="B227">
        <f t="shared" si="84"/>
        <v>221</v>
      </c>
      <c r="C227" s="283">
        <f t="shared" si="85"/>
        <v>80317</v>
      </c>
      <c r="D227" s="283">
        <f t="shared" si="95"/>
        <v>80327</v>
      </c>
      <c r="E227" s="17">
        <f t="shared" si="99"/>
        <v>80327</v>
      </c>
      <c r="F227" s="15">
        <f t="shared" si="86"/>
        <v>12</v>
      </c>
      <c r="G227">
        <f t="shared" si="96"/>
        <v>9</v>
      </c>
      <c r="H227">
        <f t="shared" si="87"/>
        <v>111</v>
      </c>
      <c r="I227" s="15">
        <f t="shared" si="88"/>
        <v>2119</v>
      </c>
      <c r="J227" s="15">
        <f t="shared" si="89"/>
        <v>80495</v>
      </c>
      <c r="K227" s="15">
        <f t="shared" si="94"/>
        <v>80505</v>
      </c>
      <c r="L227" s="17">
        <f t="shared" si="100"/>
        <v>80505</v>
      </c>
      <c r="M227" s="15">
        <f t="shared" si="90"/>
        <v>5</v>
      </c>
      <c r="N227">
        <f t="shared" si="97"/>
        <v>2</v>
      </c>
      <c r="O227">
        <f t="shared" si="91"/>
        <v>112</v>
      </c>
      <c r="P227" s="15">
        <f t="shared" si="92"/>
        <v>2120</v>
      </c>
      <c r="AW227" s="46">
        <f t="shared" si="93"/>
        <v>0</v>
      </c>
      <c r="AX227" s="5">
        <f t="shared" si="98"/>
        <v>0</v>
      </c>
    </row>
    <row r="228" spans="1:50" x14ac:dyDescent="0.2">
      <c r="A228" t="s">
        <v>108</v>
      </c>
      <c r="B228">
        <f t="shared" ref="B228:B291" si="101">B227+1</f>
        <v>222</v>
      </c>
      <c r="C228" s="283">
        <f t="shared" ref="C228:C291" si="102">C227+$B$4</f>
        <v>80500</v>
      </c>
      <c r="D228" s="283">
        <f t="shared" si="95"/>
        <v>80510</v>
      </c>
      <c r="E228" s="17">
        <f t="shared" si="99"/>
        <v>80510</v>
      </c>
      <c r="F228" s="15">
        <f t="shared" ref="F228:F291" si="103">MONTH(D228)</f>
        <v>6</v>
      </c>
      <c r="G228">
        <f t="shared" si="96"/>
        <v>3</v>
      </c>
      <c r="H228">
        <f t="shared" ref="H228:H291" si="104">IF(F228&lt;=$I$3,I228-$K$3,I228-$K$3+1)</f>
        <v>112</v>
      </c>
      <c r="I228" s="15">
        <f t="shared" ref="I228:I291" si="105">YEAR(D228)</f>
        <v>2120</v>
      </c>
      <c r="J228" s="15">
        <f t="shared" ref="J228:J291" si="106">C228+$B$4-$B$5</f>
        <v>80678</v>
      </c>
      <c r="K228" s="15">
        <f t="shared" si="94"/>
        <v>80688</v>
      </c>
      <c r="L228" s="17">
        <f t="shared" si="100"/>
        <v>80688</v>
      </c>
      <c r="M228" s="15">
        <f t="shared" ref="M228:M291" si="107">MONTH(K228)</f>
        <v>11</v>
      </c>
      <c r="N228">
        <f t="shared" si="97"/>
        <v>8</v>
      </c>
      <c r="O228">
        <f t="shared" ref="O228:O291" si="108">IF(M228&lt;=$I$3,P228-$K$3,P228-$K$3+1)</f>
        <v>112</v>
      </c>
      <c r="P228" s="15">
        <f t="shared" ref="P228:P291" si="109">YEAR(K228)</f>
        <v>2120</v>
      </c>
      <c r="AW228" s="46">
        <f t="shared" ref="AW228:AW291" si="110">IF(H228&gt;10,0,VALUE(CONCATENATE(G228,H228)))</f>
        <v>0</v>
      </c>
      <c r="AX228" s="5">
        <f t="shared" si="98"/>
        <v>0</v>
      </c>
    </row>
    <row r="229" spans="1:50" x14ac:dyDescent="0.2">
      <c r="A229" t="s">
        <v>108</v>
      </c>
      <c r="B229">
        <f t="shared" si="101"/>
        <v>223</v>
      </c>
      <c r="C229" s="283">
        <f t="shared" si="102"/>
        <v>80683</v>
      </c>
      <c r="D229" s="283">
        <f t="shared" si="95"/>
        <v>80693</v>
      </c>
      <c r="E229" s="17">
        <f t="shared" si="99"/>
        <v>80693</v>
      </c>
      <c r="F229" s="15">
        <f t="shared" si="103"/>
        <v>12</v>
      </c>
      <c r="G229">
        <f t="shared" si="96"/>
        <v>9</v>
      </c>
      <c r="H229">
        <f t="shared" si="104"/>
        <v>112</v>
      </c>
      <c r="I229" s="15">
        <f t="shared" si="105"/>
        <v>2120</v>
      </c>
      <c r="J229" s="15">
        <f t="shared" si="106"/>
        <v>80861</v>
      </c>
      <c r="K229" s="15">
        <f t="shared" si="94"/>
        <v>80871</v>
      </c>
      <c r="L229" s="17">
        <f t="shared" si="100"/>
        <v>80871</v>
      </c>
      <c r="M229" s="15">
        <f t="shared" si="107"/>
        <v>5</v>
      </c>
      <c r="N229">
        <f t="shared" si="97"/>
        <v>2</v>
      </c>
      <c r="O229">
        <f t="shared" si="108"/>
        <v>113</v>
      </c>
      <c r="P229" s="15">
        <f t="shared" si="109"/>
        <v>2121</v>
      </c>
      <c r="AW229" s="46">
        <f t="shared" si="110"/>
        <v>0</v>
      </c>
      <c r="AX229" s="5">
        <f t="shared" si="98"/>
        <v>0</v>
      </c>
    </row>
    <row r="230" spans="1:50" x14ac:dyDescent="0.2">
      <c r="A230" t="s">
        <v>108</v>
      </c>
      <c r="B230">
        <f t="shared" si="101"/>
        <v>224</v>
      </c>
      <c r="C230" s="283">
        <f t="shared" si="102"/>
        <v>80866</v>
      </c>
      <c r="D230" s="283">
        <f t="shared" si="95"/>
        <v>80876</v>
      </c>
      <c r="E230" s="17">
        <f t="shared" si="99"/>
        <v>80876</v>
      </c>
      <c r="F230" s="15">
        <f t="shared" si="103"/>
        <v>6</v>
      </c>
      <c r="G230">
        <f t="shared" si="96"/>
        <v>3</v>
      </c>
      <c r="H230">
        <f t="shared" si="104"/>
        <v>113</v>
      </c>
      <c r="I230" s="15">
        <f t="shared" si="105"/>
        <v>2121</v>
      </c>
      <c r="J230" s="15">
        <f t="shared" si="106"/>
        <v>81044</v>
      </c>
      <c r="K230" s="15">
        <f t="shared" si="94"/>
        <v>81054</v>
      </c>
      <c r="L230" s="17">
        <f t="shared" si="100"/>
        <v>81054</v>
      </c>
      <c r="M230" s="15">
        <f t="shared" si="107"/>
        <v>11</v>
      </c>
      <c r="N230">
        <f t="shared" si="97"/>
        <v>8</v>
      </c>
      <c r="O230">
        <f t="shared" si="108"/>
        <v>113</v>
      </c>
      <c r="P230" s="15">
        <f t="shared" si="109"/>
        <v>2121</v>
      </c>
      <c r="AW230" s="46">
        <f t="shared" si="110"/>
        <v>0</v>
      </c>
      <c r="AX230" s="5">
        <f t="shared" si="98"/>
        <v>0</v>
      </c>
    </row>
    <row r="231" spans="1:50" x14ac:dyDescent="0.2">
      <c r="A231" t="s">
        <v>108</v>
      </c>
      <c r="B231">
        <f t="shared" si="101"/>
        <v>225</v>
      </c>
      <c r="C231" s="283">
        <f t="shared" si="102"/>
        <v>81049</v>
      </c>
      <c r="D231" s="283">
        <f t="shared" si="95"/>
        <v>81059</v>
      </c>
      <c r="E231" s="17">
        <f t="shared" si="99"/>
        <v>81059</v>
      </c>
      <c r="F231" s="15">
        <f t="shared" si="103"/>
        <v>12</v>
      </c>
      <c r="G231">
        <f t="shared" si="96"/>
        <v>9</v>
      </c>
      <c r="H231">
        <f t="shared" si="104"/>
        <v>113</v>
      </c>
      <c r="I231" s="15">
        <f t="shared" si="105"/>
        <v>2121</v>
      </c>
      <c r="J231" s="15">
        <f t="shared" si="106"/>
        <v>81227</v>
      </c>
      <c r="K231" s="15">
        <f t="shared" si="94"/>
        <v>81237</v>
      </c>
      <c r="L231" s="17">
        <f t="shared" si="100"/>
        <v>81237</v>
      </c>
      <c r="M231" s="15">
        <f t="shared" si="107"/>
        <v>6</v>
      </c>
      <c r="N231">
        <f t="shared" si="97"/>
        <v>3</v>
      </c>
      <c r="O231">
        <f t="shared" si="108"/>
        <v>114</v>
      </c>
      <c r="P231" s="15">
        <f t="shared" si="109"/>
        <v>2122</v>
      </c>
      <c r="AW231" s="46">
        <f t="shared" si="110"/>
        <v>0</v>
      </c>
      <c r="AX231" s="5">
        <f t="shared" si="98"/>
        <v>0</v>
      </c>
    </row>
    <row r="232" spans="1:50" x14ac:dyDescent="0.2">
      <c r="A232" t="s">
        <v>108</v>
      </c>
      <c r="B232">
        <f t="shared" si="101"/>
        <v>226</v>
      </c>
      <c r="C232" s="283">
        <f t="shared" si="102"/>
        <v>81232</v>
      </c>
      <c r="D232" s="283">
        <f t="shared" si="95"/>
        <v>81242</v>
      </c>
      <c r="E232" s="17">
        <f t="shared" si="99"/>
        <v>81242</v>
      </c>
      <c r="F232" s="15">
        <f t="shared" si="103"/>
        <v>6</v>
      </c>
      <c r="G232">
        <f t="shared" si="96"/>
        <v>3</v>
      </c>
      <c r="H232">
        <f t="shared" si="104"/>
        <v>114</v>
      </c>
      <c r="I232" s="15">
        <f t="shared" si="105"/>
        <v>2122</v>
      </c>
      <c r="J232" s="15">
        <f t="shared" si="106"/>
        <v>81410</v>
      </c>
      <c r="K232" s="15">
        <f t="shared" si="94"/>
        <v>81420</v>
      </c>
      <c r="L232" s="17">
        <f t="shared" si="100"/>
        <v>81420</v>
      </c>
      <c r="M232" s="15">
        <f t="shared" si="107"/>
        <v>12</v>
      </c>
      <c r="N232">
        <f t="shared" si="97"/>
        <v>9</v>
      </c>
      <c r="O232">
        <f t="shared" si="108"/>
        <v>114</v>
      </c>
      <c r="P232" s="15">
        <f t="shared" si="109"/>
        <v>2122</v>
      </c>
      <c r="AW232" s="46">
        <f t="shared" si="110"/>
        <v>0</v>
      </c>
      <c r="AX232" s="5">
        <f t="shared" si="98"/>
        <v>0</v>
      </c>
    </row>
    <row r="233" spans="1:50" x14ac:dyDescent="0.2">
      <c r="A233" t="s">
        <v>108</v>
      </c>
      <c r="B233">
        <f t="shared" si="101"/>
        <v>227</v>
      </c>
      <c r="C233" s="283">
        <f t="shared" si="102"/>
        <v>81415</v>
      </c>
      <c r="D233" s="283">
        <f t="shared" si="95"/>
        <v>81425</v>
      </c>
      <c r="E233" s="17">
        <f t="shared" si="99"/>
        <v>81425</v>
      </c>
      <c r="F233" s="15">
        <f t="shared" si="103"/>
        <v>12</v>
      </c>
      <c r="G233">
        <f t="shared" si="96"/>
        <v>9</v>
      </c>
      <c r="H233">
        <f t="shared" si="104"/>
        <v>114</v>
      </c>
      <c r="I233" s="15">
        <f t="shared" si="105"/>
        <v>2122</v>
      </c>
      <c r="J233" s="15">
        <f t="shared" si="106"/>
        <v>81593</v>
      </c>
      <c r="K233" s="15">
        <f t="shared" si="94"/>
        <v>81603</v>
      </c>
      <c r="L233" s="17">
        <f t="shared" si="100"/>
        <v>81603</v>
      </c>
      <c r="M233" s="15">
        <f t="shared" si="107"/>
        <v>6</v>
      </c>
      <c r="N233">
        <f t="shared" si="97"/>
        <v>3</v>
      </c>
      <c r="O233">
        <f t="shared" si="108"/>
        <v>115</v>
      </c>
      <c r="P233" s="15">
        <f t="shared" si="109"/>
        <v>2123</v>
      </c>
      <c r="AW233" s="46">
        <f t="shared" si="110"/>
        <v>0</v>
      </c>
      <c r="AX233" s="5">
        <f t="shared" si="98"/>
        <v>0</v>
      </c>
    </row>
    <row r="234" spans="1:50" x14ac:dyDescent="0.2">
      <c r="A234" t="s">
        <v>108</v>
      </c>
      <c r="B234">
        <f t="shared" si="101"/>
        <v>228</v>
      </c>
      <c r="C234" s="283">
        <f t="shared" si="102"/>
        <v>81598</v>
      </c>
      <c r="D234" s="283">
        <f t="shared" si="95"/>
        <v>81608</v>
      </c>
      <c r="E234" s="17">
        <f t="shared" si="99"/>
        <v>81608</v>
      </c>
      <c r="F234" s="15">
        <f t="shared" si="103"/>
        <v>6</v>
      </c>
      <c r="G234">
        <f t="shared" si="96"/>
        <v>3</v>
      </c>
      <c r="H234">
        <f t="shared" si="104"/>
        <v>115</v>
      </c>
      <c r="I234" s="15">
        <f t="shared" si="105"/>
        <v>2123</v>
      </c>
      <c r="J234" s="15">
        <f t="shared" si="106"/>
        <v>81776</v>
      </c>
      <c r="K234" s="15">
        <f t="shared" si="94"/>
        <v>81786</v>
      </c>
      <c r="L234" s="17">
        <f t="shared" si="100"/>
        <v>81786</v>
      </c>
      <c r="M234" s="15">
        <f t="shared" si="107"/>
        <v>12</v>
      </c>
      <c r="N234">
        <f t="shared" si="97"/>
        <v>9</v>
      </c>
      <c r="O234">
        <f t="shared" si="108"/>
        <v>115</v>
      </c>
      <c r="P234" s="15">
        <f t="shared" si="109"/>
        <v>2123</v>
      </c>
      <c r="AW234" s="46">
        <f t="shared" si="110"/>
        <v>0</v>
      </c>
      <c r="AX234" s="5">
        <f t="shared" si="98"/>
        <v>0</v>
      </c>
    </row>
    <row r="235" spans="1:50" x14ac:dyDescent="0.2">
      <c r="A235" t="s">
        <v>108</v>
      </c>
      <c r="B235">
        <f t="shared" si="101"/>
        <v>229</v>
      </c>
      <c r="C235" s="283">
        <f t="shared" si="102"/>
        <v>81781</v>
      </c>
      <c r="D235" s="283">
        <f t="shared" si="95"/>
        <v>81791</v>
      </c>
      <c r="E235" s="17">
        <f t="shared" si="99"/>
        <v>81791</v>
      </c>
      <c r="F235" s="15">
        <f t="shared" si="103"/>
        <v>12</v>
      </c>
      <c r="G235">
        <f t="shared" si="96"/>
        <v>9</v>
      </c>
      <c r="H235">
        <f t="shared" si="104"/>
        <v>115</v>
      </c>
      <c r="I235" s="15">
        <f t="shared" si="105"/>
        <v>2123</v>
      </c>
      <c r="J235" s="15">
        <f t="shared" si="106"/>
        <v>81959</v>
      </c>
      <c r="K235" s="15">
        <f t="shared" si="94"/>
        <v>81969</v>
      </c>
      <c r="L235" s="17">
        <f t="shared" si="100"/>
        <v>81969</v>
      </c>
      <c r="M235" s="15">
        <f t="shared" si="107"/>
        <v>6</v>
      </c>
      <c r="N235">
        <f t="shared" si="97"/>
        <v>3</v>
      </c>
      <c r="O235">
        <f t="shared" si="108"/>
        <v>116</v>
      </c>
      <c r="P235" s="15">
        <f t="shared" si="109"/>
        <v>2124</v>
      </c>
      <c r="AW235" s="46">
        <f t="shared" si="110"/>
        <v>0</v>
      </c>
      <c r="AX235" s="5">
        <f t="shared" si="98"/>
        <v>0</v>
      </c>
    </row>
    <row r="236" spans="1:50" x14ac:dyDescent="0.2">
      <c r="A236" t="s">
        <v>108</v>
      </c>
      <c r="B236">
        <f t="shared" si="101"/>
        <v>230</v>
      </c>
      <c r="C236" s="283">
        <f t="shared" si="102"/>
        <v>81964</v>
      </c>
      <c r="D236" s="283">
        <f t="shared" si="95"/>
        <v>81974</v>
      </c>
      <c r="E236" s="17">
        <f t="shared" si="99"/>
        <v>81974</v>
      </c>
      <c r="F236" s="15">
        <f t="shared" si="103"/>
        <v>6</v>
      </c>
      <c r="G236">
        <f t="shared" si="96"/>
        <v>3</v>
      </c>
      <c r="H236">
        <f t="shared" si="104"/>
        <v>116</v>
      </c>
      <c r="I236" s="15">
        <f t="shared" si="105"/>
        <v>2124</v>
      </c>
      <c r="J236" s="15">
        <f t="shared" si="106"/>
        <v>82142</v>
      </c>
      <c r="K236" s="15">
        <f t="shared" si="94"/>
        <v>82152</v>
      </c>
      <c r="L236" s="17">
        <f t="shared" si="100"/>
        <v>82152</v>
      </c>
      <c r="M236" s="15">
        <f t="shared" si="107"/>
        <v>12</v>
      </c>
      <c r="N236">
        <f t="shared" si="97"/>
        <v>9</v>
      </c>
      <c r="O236">
        <f t="shared" si="108"/>
        <v>116</v>
      </c>
      <c r="P236" s="15">
        <f t="shared" si="109"/>
        <v>2124</v>
      </c>
      <c r="AW236" s="46">
        <f t="shared" si="110"/>
        <v>0</v>
      </c>
      <c r="AX236" s="5">
        <f t="shared" si="98"/>
        <v>0</v>
      </c>
    </row>
    <row r="237" spans="1:50" x14ac:dyDescent="0.2">
      <c r="A237" t="s">
        <v>108</v>
      </c>
      <c r="B237">
        <f t="shared" si="101"/>
        <v>231</v>
      </c>
      <c r="C237" s="283">
        <f t="shared" si="102"/>
        <v>82147</v>
      </c>
      <c r="D237" s="283">
        <f t="shared" si="95"/>
        <v>82157</v>
      </c>
      <c r="E237" s="17">
        <f t="shared" si="99"/>
        <v>82157</v>
      </c>
      <c r="F237" s="15">
        <f t="shared" si="103"/>
        <v>12</v>
      </c>
      <c r="G237">
        <f t="shared" si="96"/>
        <v>9</v>
      </c>
      <c r="H237">
        <f t="shared" si="104"/>
        <v>116</v>
      </c>
      <c r="I237" s="15">
        <f t="shared" si="105"/>
        <v>2124</v>
      </c>
      <c r="J237" s="15">
        <f t="shared" si="106"/>
        <v>82325</v>
      </c>
      <c r="K237" s="15">
        <f t="shared" si="94"/>
        <v>82335</v>
      </c>
      <c r="L237" s="17">
        <f t="shared" si="100"/>
        <v>82335</v>
      </c>
      <c r="M237" s="15">
        <f t="shared" si="107"/>
        <v>6</v>
      </c>
      <c r="N237">
        <f t="shared" si="97"/>
        <v>3</v>
      </c>
      <c r="O237">
        <f t="shared" si="108"/>
        <v>117</v>
      </c>
      <c r="P237" s="15">
        <f t="shared" si="109"/>
        <v>2125</v>
      </c>
      <c r="AW237" s="46">
        <f t="shared" si="110"/>
        <v>0</v>
      </c>
      <c r="AX237" s="5">
        <f t="shared" si="98"/>
        <v>0</v>
      </c>
    </row>
    <row r="238" spans="1:50" x14ac:dyDescent="0.2">
      <c r="A238" t="s">
        <v>108</v>
      </c>
      <c r="B238">
        <f t="shared" si="101"/>
        <v>232</v>
      </c>
      <c r="C238" s="283">
        <f t="shared" si="102"/>
        <v>82330</v>
      </c>
      <c r="D238" s="283">
        <f t="shared" si="95"/>
        <v>82340</v>
      </c>
      <c r="E238" s="17">
        <f t="shared" si="99"/>
        <v>82340</v>
      </c>
      <c r="F238" s="15">
        <f t="shared" si="103"/>
        <v>6</v>
      </c>
      <c r="G238">
        <f t="shared" si="96"/>
        <v>3</v>
      </c>
      <c r="H238">
        <f t="shared" si="104"/>
        <v>117</v>
      </c>
      <c r="I238" s="15">
        <f t="shared" si="105"/>
        <v>2125</v>
      </c>
      <c r="J238" s="15">
        <f t="shared" si="106"/>
        <v>82508</v>
      </c>
      <c r="K238" s="15">
        <f t="shared" si="94"/>
        <v>82518</v>
      </c>
      <c r="L238" s="17">
        <f t="shared" si="100"/>
        <v>82518</v>
      </c>
      <c r="M238" s="15">
        <f t="shared" si="107"/>
        <v>12</v>
      </c>
      <c r="N238">
        <f t="shared" si="97"/>
        <v>9</v>
      </c>
      <c r="O238">
        <f t="shared" si="108"/>
        <v>117</v>
      </c>
      <c r="P238" s="15">
        <f t="shared" si="109"/>
        <v>2125</v>
      </c>
      <c r="AW238" s="46">
        <f t="shared" si="110"/>
        <v>0</v>
      </c>
      <c r="AX238" s="5">
        <f t="shared" si="98"/>
        <v>0</v>
      </c>
    </row>
    <row r="239" spans="1:50" x14ac:dyDescent="0.2">
      <c r="A239" t="s">
        <v>108</v>
      </c>
      <c r="B239">
        <f t="shared" si="101"/>
        <v>233</v>
      </c>
      <c r="C239" s="283">
        <f t="shared" si="102"/>
        <v>82513</v>
      </c>
      <c r="D239" s="283">
        <f t="shared" si="95"/>
        <v>82523</v>
      </c>
      <c r="E239" s="17">
        <f t="shared" si="99"/>
        <v>82523</v>
      </c>
      <c r="F239" s="15">
        <f t="shared" si="103"/>
        <v>12</v>
      </c>
      <c r="G239">
        <f t="shared" si="96"/>
        <v>9</v>
      </c>
      <c r="H239">
        <f t="shared" si="104"/>
        <v>117</v>
      </c>
      <c r="I239" s="15">
        <f t="shared" si="105"/>
        <v>2125</v>
      </c>
      <c r="J239" s="15">
        <f t="shared" si="106"/>
        <v>82691</v>
      </c>
      <c r="K239" s="15">
        <f t="shared" si="94"/>
        <v>82701</v>
      </c>
      <c r="L239" s="17">
        <f t="shared" si="100"/>
        <v>82701</v>
      </c>
      <c r="M239" s="15">
        <f t="shared" si="107"/>
        <v>6</v>
      </c>
      <c r="N239">
        <f t="shared" si="97"/>
        <v>3</v>
      </c>
      <c r="O239">
        <f t="shared" si="108"/>
        <v>118</v>
      </c>
      <c r="P239" s="15">
        <f t="shared" si="109"/>
        <v>2126</v>
      </c>
      <c r="AW239" s="46">
        <f t="shared" si="110"/>
        <v>0</v>
      </c>
      <c r="AX239" s="5">
        <f t="shared" si="98"/>
        <v>0</v>
      </c>
    </row>
    <row r="240" spans="1:50" x14ac:dyDescent="0.2">
      <c r="A240" t="s">
        <v>108</v>
      </c>
      <c r="B240">
        <f t="shared" si="101"/>
        <v>234</v>
      </c>
      <c r="C240" s="283">
        <f t="shared" si="102"/>
        <v>82696</v>
      </c>
      <c r="D240" s="283">
        <f t="shared" si="95"/>
        <v>82706</v>
      </c>
      <c r="E240" s="17">
        <f t="shared" si="99"/>
        <v>82706</v>
      </c>
      <c r="F240" s="15">
        <f t="shared" si="103"/>
        <v>6</v>
      </c>
      <c r="G240">
        <f t="shared" si="96"/>
        <v>3</v>
      </c>
      <c r="H240">
        <f t="shared" si="104"/>
        <v>118</v>
      </c>
      <c r="I240" s="15">
        <f t="shared" si="105"/>
        <v>2126</v>
      </c>
      <c r="J240" s="15">
        <f t="shared" si="106"/>
        <v>82874</v>
      </c>
      <c r="K240" s="15">
        <f t="shared" si="94"/>
        <v>82884</v>
      </c>
      <c r="L240" s="17">
        <f t="shared" si="100"/>
        <v>82884</v>
      </c>
      <c r="M240" s="15">
        <f t="shared" si="107"/>
        <v>12</v>
      </c>
      <c r="N240">
        <f t="shared" si="97"/>
        <v>9</v>
      </c>
      <c r="O240">
        <f t="shared" si="108"/>
        <v>118</v>
      </c>
      <c r="P240" s="15">
        <f t="shared" si="109"/>
        <v>2126</v>
      </c>
      <c r="AW240" s="46">
        <f t="shared" si="110"/>
        <v>0</v>
      </c>
      <c r="AX240" s="5">
        <f t="shared" si="98"/>
        <v>0</v>
      </c>
    </row>
    <row r="241" spans="1:50" x14ac:dyDescent="0.2">
      <c r="A241" t="s">
        <v>108</v>
      </c>
      <c r="B241">
        <f t="shared" si="101"/>
        <v>235</v>
      </c>
      <c r="C241" s="283">
        <f t="shared" si="102"/>
        <v>82879</v>
      </c>
      <c r="D241" s="283">
        <f t="shared" si="95"/>
        <v>82889</v>
      </c>
      <c r="E241" s="17">
        <f t="shared" si="99"/>
        <v>82889</v>
      </c>
      <c r="F241" s="15">
        <f t="shared" si="103"/>
        <v>12</v>
      </c>
      <c r="G241">
        <f t="shared" si="96"/>
        <v>9</v>
      </c>
      <c r="H241">
        <f t="shared" si="104"/>
        <v>118</v>
      </c>
      <c r="I241" s="15">
        <f t="shared" si="105"/>
        <v>2126</v>
      </c>
      <c r="J241" s="15">
        <f t="shared" si="106"/>
        <v>83057</v>
      </c>
      <c r="K241" s="15">
        <f t="shared" si="94"/>
        <v>83067</v>
      </c>
      <c r="L241" s="17">
        <f t="shared" si="100"/>
        <v>83067</v>
      </c>
      <c r="M241" s="15">
        <f t="shared" si="107"/>
        <v>6</v>
      </c>
      <c r="N241">
        <f t="shared" si="97"/>
        <v>3</v>
      </c>
      <c r="O241">
        <f t="shared" si="108"/>
        <v>119</v>
      </c>
      <c r="P241" s="15">
        <f t="shared" si="109"/>
        <v>2127</v>
      </c>
      <c r="AW241" s="46">
        <f t="shared" si="110"/>
        <v>0</v>
      </c>
      <c r="AX241" s="5">
        <f t="shared" si="98"/>
        <v>0</v>
      </c>
    </row>
    <row r="242" spans="1:50" x14ac:dyDescent="0.2">
      <c r="A242" t="s">
        <v>108</v>
      </c>
      <c r="B242">
        <f t="shared" si="101"/>
        <v>236</v>
      </c>
      <c r="C242" s="283">
        <f t="shared" si="102"/>
        <v>83062</v>
      </c>
      <c r="D242" s="283">
        <f t="shared" si="95"/>
        <v>83072</v>
      </c>
      <c r="E242" s="17">
        <f t="shared" si="99"/>
        <v>83072</v>
      </c>
      <c r="F242" s="15">
        <f t="shared" si="103"/>
        <v>6</v>
      </c>
      <c r="G242">
        <f t="shared" si="96"/>
        <v>3</v>
      </c>
      <c r="H242">
        <f t="shared" si="104"/>
        <v>119</v>
      </c>
      <c r="I242" s="15">
        <f t="shared" si="105"/>
        <v>2127</v>
      </c>
      <c r="J242" s="15">
        <f t="shared" si="106"/>
        <v>83240</v>
      </c>
      <c r="K242" s="15">
        <f t="shared" si="94"/>
        <v>83250</v>
      </c>
      <c r="L242" s="17">
        <f t="shared" si="100"/>
        <v>83250</v>
      </c>
      <c r="M242" s="15">
        <f t="shared" si="107"/>
        <v>12</v>
      </c>
      <c r="N242">
        <f t="shared" si="97"/>
        <v>9</v>
      </c>
      <c r="O242">
        <f t="shared" si="108"/>
        <v>119</v>
      </c>
      <c r="P242" s="15">
        <f t="shared" si="109"/>
        <v>2127</v>
      </c>
      <c r="AW242" s="46">
        <f t="shared" si="110"/>
        <v>0</v>
      </c>
      <c r="AX242" s="5">
        <f t="shared" si="98"/>
        <v>0</v>
      </c>
    </row>
    <row r="243" spans="1:50" x14ac:dyDescent="0.2">
      <c r="A243" t="s">
        <v>108</v>
      </c>
      <c r="B243">
        <f t="shared" si="101"/>
        <v>237</v>
      </c>
      <c r="C243" s="283">
        <f t="shared" si="102"/>
        <v>83245</v>
      </c>
      <c r="D243" s="283">
        <f t="shared" si="95"/>
        <v>83255</v>
      </c>
      <c r="E243" s="17">
        <f t="shared" si="99"/>
        <v>83255</v>
      </c>
      <c r="F243" s="15">
        <f t="shared" si="103"/>
        <v>12</v>
      </c>
      <c r="G243">
        <f t="shared" si="96"/>
        <v>9</v>
      </c>
      <c r="H243">
        <f t="shared" si="104"/>
        <v>119</v>
      </c>
      <c r="I243" s="15">
        <f t="shared" si="105"/>
        <v>2127</v>
      </c>
      <c r="J243" s="15">
        <f t="shared" si="106"/>
        <v>83423</v>
      </c>
      <c r="K243" s="15">
        <f t="shared" si="94"/>
        <v>83433</v>
      </c>
      <c r="L243" s="17">
        <f t="shared" si="100"/>
        <v>83433</v>
      </c>
      <c r="M243" s="15">
        <f t="shared" si="107"/>
        <v>6</v>
      </c>
      <c r="N243">
        <f t="shared" si="97"/>
        <v>3</v>
      </c>
      <c r="O243">
        <f t="shared" si="108"/>
        <v>120</v>
      </c>
      <c r="P243" s="15">
        <f t="shared" si="109"/>
        <v>2128</v>
      </c>
      <c r="AW243" s="46">
        <f t="shared" si="110"/>
        <v>0</v>
      </c>
      <c r="AX243" s="5">
        <f t="shared" si="98"/>
        <v>0</v>
      </c>
    </row>
    <row r="244" spans="1:50" x14ac:dyDescent="0.2">
      <c r="A244" t="s">
        <v>108</v>
      </c>
      <c r="B244">
        <f t="shared" si="101"/>
        <v>238</v>
      </c>
      <c r="C244" s="283">
        <f t="shared" si="102"/>
        <v>83428</v>
      </c>
      <c r="D244" s="283">
        <f t="shared" si="95"/>
        <v>83438</v>
      </c>
      <c r="E244" s="17">
        <f t="shared" si="99"/>
        <v>83438</v>
      </c>
      <c r="F244" s="15">
        <f t="shared" si="103"/>
        <v>6</v>
      </c>
      <c r="G244">
        <f t="shared" si="96"/>
        <v>3</v>
      </c>
      <c r="H244">
        <f t="shared" si="104"/>
        <v>120</v>
      </c>
      <c r="I244" s="15">
        <f t="shared" si="105"/>
        <v>2128</v>
      </c>
      <c r="J244" s="15">
        <f t="shared" si="106"/>
        <v>83606</v>
      </c>
      <c r="K244" s="15">
        <f t="shared" si="94"/>
        <v>83616</v>
      </c>
      <c r="L244" s="17">
        <f t="shared" si="100"/>
        <v>83616</v>
      </c>
      <c r="M244" s="15">
        <f t="shared" si="107"/>
        <v>12</v>
      </c>
      <c r="N244">
        <f t="shared" si="97"/>
        <v>9</v>
      </c>
      <c r="O244">
        <f t="shared" si="108"/>
        <v>120</v>
      </c>
      <c r="P244" s="15">
        <f t="shared" si="109"/>
        <v>2128</v>
      </c>
      <c r="AW244" s="46">
        <f t="shared" si="110"/>
        <v>0</v>
      </c>
      <c r="AX244" s="5">
        <f t="shared" si="98"/>
        <v>0</v>
      </c>
    </row>
    <row r="245" spans="1:50" x14ac:dyDescent="0.2">
      <c r="A245" t="s">
        <v>108</v>
      </c>
      <c r="B245">
        <f t="shared" si="101"/>
        <v>239</v>
      </c>
      <c r="C245" s="283">
        <f t="shared" si="102"/>
        <v>83611</v>
      </c>
      <c r="D245" s="283">
        <f t="shared" si="95"/>
        <v>83621</v>
      </c>
      <c r="E245" s="17">
        <f t="shared" si="99"/>
        <v>83621</v>
      </c>
      <c r="F245" s="15">
        <f t="shared" si="103"/>
        <v>12</v>
      </c>
      <c r="G245">
        <f t="shared" si="96"/>
        <v>9</v>
      </c>
      <c r="H245">
        <f t="shared" si="104"/>
        <v>120</v>
      </c>
      <c r="I245" s="15">
        <f t="shared" si="105"/>
        <v>2128</v>
      </c>
      <c r="J245" s="15">
        <f t="shared" si="106"/>
        <v>83789</v>
      </c>
      <c r="K245" s="15">
        <f t="shared" si="94"/>
        <v>83799</v>
      </c>
      <c r="L245" s="17">
        <f t="shared" si="100"/>
        <v>83799</v>
      </c>
      <c r="M245" s="15">
        <f t="shared" si="107"/>
        <v>6</v>
      </c>
      <c r="N245">
        <f t="shared" si="97"/>
        <v>3</v>
      </c>
      <c r="O245">
        <f t="shared" si="108"/>
        <v>121</v>
      </c>
      <c r="P245" s="15">
        <f t="shared" si="109"/>
        <v>2129</v>
      </c>
      <c r="AW245" s="46">
        <f t="shared" si="110"/>
        <v>0</v>
      </c>
      <c r="AX245" s="5">
        <f t="shared" si="98"/>
        <v>0</v>
      </c>
    </row>
    <row r="246" spans="1:50" x14ac:dyDescent="0.2">
      <c r="A246" t="s">
        <v>108</v>
      </c>
      <c r="B246">
        <f t="shared" si="101"/>
        <v>240</v>
      </c>
      <c r="C246" s="283">
        <f t="shared" si="102"/>
        <v>83794</v>
      </c>
      <c r="D246" s="283">
        <f t="shared" si="95"/>
        <v>83804</v>
      </c>
      <c r="E246" s="17">
        <f t="shared" si="99"/>
        <v>83804</v>
      </c>
      <c r="F246" s="15">
        <f t="shared" si="103"/>
        <v>6</v>
      </c>
      <c r="G246">
        <f t="shared" si="96"/>
        <v>3</v>
      </c>
      <c r="H246">
        <f t="shared" si="104"/>
        <v>121</v>
      </c>
      <c r="I246" s="15">
        <f t="shared" si="105"/>
        <v>2129</v>
      </c>
      <c r="J246" s="15">
        <f t="shared" si="106"/>
        <v>83972</v>
      </c>
      <c r="K246" s="15">
        <f t="shared" si="94"/>
        <v>83982</v>
      </c>
      <c r="L246" s="17">
        <f t="shared" si="100"/>
        <v>83982</v>
      </c>
      <c r="M246" s="15">
        <f t="shared" si="107"/>
        <v>12</v>
      </c>
      <c r="N246">
        <f t="shared" si="97"/>
        <v>9</v>
      </c>
      <c r="O246">
        <f t="shared" si="108"/>
        <v>121</v>
      </c>
      <c r="P246" s="15">
        <f t="shared" si="109"/>
        <v>2129</v>
      </c>
      <c r="AW246" s="46">
        <f t="shared" si="110"/>
        <v>0</v>
      </c>
      <c r="AX246" s="5">
        <f t="shared" si="98"/>
        <v>0</v>
      </c>
    </row>
    <row r="247" spans="1:50" x14ac:dyDescent="0.2">
      <c r="A247" t="s">
        <v>108</v>
      </c>
      <c r="B247">
        <f t="shared" si="101"/>
        <v>241</v>
      </c>
      <c r="C247" s="283">
        <f t="shared" si="102"/>
        <v>83977</v>
      </c>
      <c r="D247" s="283">
        <f t="shared" si="95"/>
        <v>83987</v>
      </c>
      <c r="E247" s="17">
        <f t="shared" si="99"/>
        <v>83987</v>
      </c>
      <c r="F247" s="15">
        <f t="shared" si="103"/>
        <v>12</v>
      </c>
      <c r="G247">
        <f t="shared" si="96"/>
        <v>9</v>
      </c>
      <c r="H247">
        <f t="shared" si="104"/>
        <v>121</v>
      </c>
      <c r="I247" s="15">
        <f t="shared" si="105"/>
        <v>2129</v>
      </c>
      <c r="J247" s="15">
        <f t="shared" si="106"/>
        <v>84155</v>
      </c>
      <c r="K247" s="15">
        <f t="shared" si="94"/>
        <v>84165</v>
      </c>
      <c r="L247" s="17">
        <f t="shared" si="100"/>
        <v>84165</v>
      </c>
      <c r="M247" s="15">
        <f t="shared" si="107"/>
        <v>6</v>
      </c>
      <c r="N247">
        <f t="shared" si="97"/>
        <v>3</v>
      </c>
      <c r="O247">
        <f t="shared" si="108"/>
        <v>122</v>
      </c>
      <c r="P247" s="15">
        <f t="shared" si="109"/>
        <v>2130</v>
      </c>
      <c r="AW247" s="46">
        <f t="shared" si="110"/>
        <v>0</v>
      </c>
      <c r="AX247" s="5">
        <f t="shared" si="98"/>
        <v>0</v>
      </c>
    </row>
    <row r="248" spans="1:50" x14ac:dyDescent="0.2">
      <c r="A248" t="s">
        <v>108</v>
      </c>
      <c r="B248">
        <f t="shared" si="101"/>
        <v>242</v>
      </c>
      <c r="C248" s="283">
        <f t="shared" si="102"/>
        <v>84160</v>
      </c>
      <c r="D248" s="283">
        <f t="shared" si="95"/>
        <v>84170</v>
      </c>
      <c r="E248" s="17">
        <f t="shared" si="99"/>
        <v>84170</v>
      </c>
      <c r="F248" s="15">
        <f t="shared" si="103"/>
        <v>6</v>
      </c>
      <c r="G248">
        <f t="shared" si="96"/>
        <v>3</v>
      </c>
      <c r="H248">
        <f t="shared" si="104"/>
        <v>122</v>
      </c>
      <c r="I248" s="15">
        <f t="shared" si="105"/>
        <v>2130</v>
      </c>
      <c r="J248" s="15">
        <f t="shared" si="106"/>
        <v>84338</v>
      </c>
      <c r="K248" s="15">
        <f t="shared" si="94"/>
        <v>84348</v>
      </c>
      <c r="L248" s="17">
        <f t="shared" si="100"/>
        <v>84348</v>
      </c>
      <c r="M248" s="15">
        <f t="shared" si="107"/>
        <v>12</v>
      </c>
      <c r="N248">
        <f t="shared" si="97"/>
        <v>9</v>
      </c>
      <c r="O248">
        <f t="shared" si="108"/>
        <v>122</v>
      </c>
      <c r="P248" s="15">
        <f t="shared" si="109"/>
        <v>2130</v>
      </c>
      <c r="AW248" s="46">
        <f t="shared" si="110"/>
        <v>0</v>
      </c>
      <c r="AX248" s="5">
        <f t="shared" si="98"/>
        <v>0</v>
      </c>
    </row>
    <row r="249" spans="1:50" x14ac:dyDescent="0.2">
      <c r="A249" t="s">
        <v>108</v>
      </c>
      <c r="B249">
        <f t="shared" si="101"/>
        <v>243</v>
      </c>
      <c r="C249" s="283">
        <f t="shared" si="102"/>
        <v>84343</v>
      </c>
      <c r="D249" s="283">
        <f t="shared" si="95"/>
        <v>84353</v>
      </c>
      <c r="E249" s="17">
        <f t="shared" si="99"/>
        <v>84353</v>
      </c>
      <c r="F249" s="15">
        <f t="shared" si="103"/>
        <v>12</v>
      </c>
      <c r="G249">
        <f t="shared" si="96"/>
        <v>9</v>
      </c>
      <c r="H249">
        <f t="shared" si="104"/>
        <v>122</v>
      </c>
      <c r="I249" s="15">
        <f t="shared" si="105"/>
        <v>2130</v>
      </c>
      <c r="J249" s="15">
        <f t="shared" si="106"/>
        <v>84521</v>
      </c>
      <c r="K249" s="15">
        <f t="shared" si="94"/>
        <v>84531</v>
      </c>
      <c r="L249" s="17">
        <f t="shared" si="100"/>
        <v>84531</v>
      </c>
      <c r="M249" s="15">
        <f t="shared" si="107"/>
        <v>6</v>
      </c>
      <c r="N249">
        <f t="shared" si="97"/>
        <v>3</v>
      </c>
      <c r="O249">
        <f t="shared" si="108"/>
        <v>123</v>
      </c>
      <c r="P249" s="15">
        <f t="shared" si="109"/>
        <v>2131</v>
      </c>
      <c r="AW249" s="46">
        <f t="shared" si="110"/>
        <v>0</v>
      </c>
      <c r="AX249" s="5">
        <f t="shared" si="98"/>
        <v>0</v>
      </c>
    </row>
    <row r="250" spans="1:50" x14ac:dyDescent="0.2">
      <c r="A250" t="s">
        <v>108</v>
      </c>
      <c r="B250">
        <f t="shared" si="101"/>
        <v>244</v>
      </c>
      <c r="C250" s="283">
        <f t="shared" si="102"/>
        <v>84526</v>
      </c>
      <c r="D250" s="283">
        <f t="shared" si="95"/>
        <v>84536</v>
      </c>
      <c r="E250" s="17">
        <f t="shared" si="99"/>
        <v>84536</v>
      </c>
      <c r="F250" s="15">
        <f t="shared" si="103"/>
        <v>6</v>
      </c>
      <c r="G250">
        <f t="shared" si="96"/>
        <v>3</v>
      </c>
      <c r="H250">
        <f t="shared" si="104"/>
        <v>123</v>
      </c>
      <c r="I250" s="15">
        <f t="shared" si="105"/>
        <v>2131</v>
      </c>
      <c r="J250" s="15">
        <f t="shared" si="106"/>
        <v>84704</v>
      </c>
      <c r="K250" s="15">
        <f t="shared" si="94"/>
        <v>84714</v>
      </c>
      <c r="L250" s="17">
        <f t="shared" si="100"/>
        <v>84714</v>
      </c>
      <c r="M250" s="15">
        <f t="shared" si="107"/>
        <v>12</v>
      </c>
      <c r="N250">
        <f t="shared" si="97"/>
        <v>9</v>
      </c>
      <c r="O250">
        <f t="shared" si="108"/>
        <v>123</v>
      </c>
      <c r="P250" s="15">
        <f t="shared" si="109"/>
        <v>2131</v>
      </c>
      <c r="AW250" s="46">
        <f t="shared" si="110"/>
        <v>0</v>
      </c>
      <c r="AX250" s="5">
        <f t="shared" si="98"/>
        <v>0</v>
      </c>
    </row>
    <row r="251" spans="1:50" x14ac:dyDescent="0.2">
      <c r="A251" t="s">
        <v>108</v>
      </c>
      <c r="B251">
        <f t="shared" si="101"/>
        <v>245</v>
      </c>
      <c r="C251" s="283">
        <f t="shared" si="102"/>
        <v>84709</v>
      </c>
      <c r="D251" s="283">
        <f t="shared" si="95"/>
        <v>84719</v>
      </c>
      <c r="E251" s="17">
        <f t="shared" si="99"/>
        <v>84719</v>
      </c>
      <c r="F251" s="15">
        <f t="shared" si="103"/>
        <v>12</v>
      </c>
      <c r="G251">
        <f t="shared" si="96"/>
        <v>9</v>
      </c>
      <c r="H251">
        <f t="shared" si="104"/>
        <v>123</v>
      </c>
      <c r="I251" s="15">
        <f t="shared" si="105"/>
        <v>2131</v>
      </c>
      <c r="J251" s="15">
        <f t="shared" si="106"/>
        <v>84887</v>
      </c>
      <c r="K251" s="15">
        <f t="shared" si="94"/>
        <v>84897</v>
      </c>
      <c r="L251" s="17">
        <f t="shared" si="100"/>
        <v>84897</v>
      </c>
      <c r="M251" s="15">
        <f t="shared" si="107"/>
        <v>6</v>
      </c>
      <c r="N251">
        <f t="shared" si="97"/>
        <v>3</v>
      </c>
      <c r="O251">
        <f t="shared" si="108"/>
        <v>124</v>
      </c>
      <c r="P251" s="15">
        <f t="shared" si="109"/>
        <v>2132</v>
      </c>
      <c r="AW251" s="46">
        <f t="shared" si="110"/>
        <v>0</v>
      </c>
      <c r="AX251" s="5">
        <f t="shared" si="98"/>
        <v>0</v>
      </c>
    </row>
    <row r="252" spans="1:50" x14ac:dyDescent="0.2">
      <c r="A252" t="s">
        <v>108</v>
      </c>
      <c r="B252">
        <f t="shared" si="101"/>
        <v>246</v>
      </c>
      <c r="C252" s="283">
        <f t="shared" si="102"/>
        <v>84892</v>
      </c>
      <c r="D252" s="283">
        <f t="shared" si="95"/>
        <v>84902</v>
      </c>
      <c r="E252" s="17">
        <f t="shared" si="99"/>
        <v>84902</v>
      </c>
      <c r="F252" s="15">
        <f t="shared" si="103"/>
        <v>6</v>
      </c>
      <c r="G252">
        <f t="shared" si="96"/>
        <v>3</v>
      </c>
      <c r="H252">
        <f t="shared" si="104"/>
        <v>124</v>
      </c>
      <c r="I252" s="15">
        <f t="shared" si="105"/>
        <v>2132</v>
      </c>
      <c r="J252" s="15">
        <f t="shared" si="106"/>
        <v>85070</v>
      </c>
      <c r="K252" s="15">
        <f t="shared" si="94"/>
        <v>85080</v>
      </c>
      <c r="L252" s="17">
        <f t="shared" si="100"/>
        <v>85080</v>
      </c>
      <c r="M252" s="15">
        <f t="shared" si="107"/>
        <v>12</v>
      </c>
      <c r="N252">
        <f t="shared" si="97"/>
        <v>9</v>
      </c>
      <c r="O252">
        <f t="shared" si="108"/>
        <v>124</v>
      </c>
      <c r="P252" s="15">
        <f t="shared" si="109"/>
        <v>2132</v>
      </c>
      <c r="AW252" s="46">
        <f t="shared" si="110"/>
        <v>0</v>
      </c>
      <c r="AX252" s="5">
        <f t="shared" si="98"/>
        <v>0</v>
      </c>
    </row>
    <row r="253" spans="1:50" x14ac:dyDescent="0.2">
      <c r="A253" t="s">
        <v>108</v>
      </c>
      <c r="B253">
        <f t="shared" si="101"/>
        <v>247</v>
      </c>
      <c r="C253" s="283">
        <f t="shared" si="102"/>
        <v>85075</v>
      </c>
      <c r="D253" s="283">
        <f t="shared" si="95"/>
        <v>85085</v>
      </c>
      <c r="E253" s="17">
        <f t="shared" si="99"/>
        <v>85085</v>
      </c>
      <c r="F253" s="15">
        <f t="shared" si="103"/>
        <v>12</v>
      </c>
      <c r="G253">
        <f t="shared" si="96"/>
        <v>9</v>
      </c>
      <c r="H253">
        <f t="shared" si="104"/>
        <v>124</v>
      </c>
      <c r="I253" s="15">
        <f t="shared" si="105"/>
        <v>2132</v>
      </c>
      <c r="J253" s="15">
        <f t="shared" si="106"/>
        <v>85253</v>
      </c>
      <c r="K253" s="15">
        <f t="shared" si="94"/>
        <v>85263</v>
      </c>
      <c r="L253" s="17">
        <f t="shared" si="100"/>
        <v>85263</v>
      </c>
      <c r="M253" s="15">
        <f t="shared" si="107"/>
        <v>6</v>
      </c>
      <c r="N253">
        <f t="shared" si="97"/>
        <v>3</v>
      </c>
      <c r="O253">
        <f t="shared" si="108"/>
        <v>125</v>
      </c>
      <c r="P253" s="15">
        <f t="shared" si="109"/>
        <v>2133</v>
      </c>
      <c r="AW253" s="46">
        <f t="shared" si="110"/>
        <v>0</v>
      </c>
      <c r="AX253" s="5">
        <f t="shared" si="98"/>
        <v>0</v>
      </c>
    </row>
    <row r="254" spans="1:50" x14ac:dyDescent="0.2">
      <c r="A254" t="s">
        <v>108</v>
      </c>
      <c r="B254">
        <f t="shared" si="101"/>
        <v>248</v>
      </c>
      <c r="C254" s="283">
        <f t="shared" si="102"/>
        <v>85258</v>
      </c>
      <c r="D254" s="283">
        <f t="shared" si="95"/>
        <v>85268</v>
      </c>
      <c r="E254" s="17">
        <f t="shared" si="99"/>
        <v>85268</v>
      </c>
      <c r="F254" s="15">
        <f t="shared" si="103"/>
        <v>6</v>
      </c>
      <c r="G254">
        <f t="shared" si="96"/>
        <v>3</v>
      </c>
      <c r="H254">
        <f t="shared" si="104"/>
        <v>125</v>
      </c>
      <c r="I254" s="15">
        <f t="shared" si="105"/>
        <v>2133</v>
      </c>
      <c r="J254" s="15">
        <f t="shared" si="106"/>
        <v>85436</v>
      </c>
      <c r="K254" s="15">
        <f t="shared" si="94"/>
        <v>85446</v>
      </c>
      <c r="L254" s="17">
        <f t="shared" si="100"/>
        <v>85446</v>
      </c>
      <c r="M254" s="15">
        <f t="shared" si="107"/>
        <v>12</v>
      </c>
      <c r="N254">
        <f t="shared" si="97"/>
        <v>9</v>
      </c>
      <c r="O254">
        <f t="shared" si="108"/>
        <v>125</v>
      </c>
      <c r="P254" s="15">
        <f t="shared" si="109"/>
        <v>2133</v>
      </c>
      <c r="AW254" s="46">
        <f t="shared" si="110"/>
        <v>0</v>
      </c>
      <c r="AX254" s="5">
        <f t="shared" si="98"/>
        <v>0</v>
      </c>
    </row>
    <row r="255" spans="1:50" x14ac:dyDescent="0.2">
      <c r="A255" t="s">
        <v>108</v>
      </c>
      <c r="B255">
        <f t="shared" si="101"/>
        <v>249</v>
      </c>
      <c r="C255" s="283">
        <f t="shared" si="102"/>
        <v>85441</v>
      </c>
      <c r="D255" s="283">
        <f t="shared" si="95"/>
        <v>85451</v>
      </c>
      <c r="E255" s="17">
        <f t="shared" si="99"/>
        <v>85451</v>
      </c>
      <c r="F255" s="15">
        <f t="shared" si="103"/>
        <v>12</v>
      </c>
      <c r="G255">
        <f t="shared" si="96"/>
        <v>9</v>
      </c>
      <c r="H255">
        <f t="shared" si="104"/>
        <v>125</v>
      </c>
      <c r="I255" s="15">
        <f t="shared" si="105"/>
        <v>2133</v>
      </c>
      <c r="J255" s="15">
        <f t="shared" si="106"/>
        <v>85619</v>
      </c>
      <c r="K255" s="15">
        <f t="shared" si="94"/>
        <v>85629</v>
      </c>
      <c r="L255" s="17">
        <f t="shared" si="100"/>
        <v>85629</v>
      </c>
      <c r="M255" s="15">
        <f t="shared" si="107"/>
        <v>6</v>
      </c>
      <c r="N255">
        <f t="shared" si="97"/>
        <v>3</v>
      </c>
      <c r="O255">
        <f t="shared" si="108"/>
        <v>126</v>
      </c>
      <c r="P255" s="15">
        <f t="shared" si="109"/>
        <v>2134</v>
      </c>
      <c r="AW255" s="46">
        <f t="shared" si="110"/>
        <v>0</v>
      </c>
      <c r="AX255" s="5">
        <f t="shared" si="98"/>
        <v>0</v>
      </c>
    </row>
    <row r="256" spans="1:50" x14ac:dyDescent="0.2">
      <c r="A256" t="s">
        <v>108</v>
      </c>
      <c r="B256">
        <f t="shared" si="101"/>
        <v>250</v>
      </c>
      <c r="C256" s="283">
        <f t="shared" si="102"/>
        <v>85624</v>
      </c>
      <c r="D256" s="283">
        <f t="shared" si="95"/>
        <v>85634</v>
      </c>
      <c r="E256" s="17">
        <f t="shared" si="99"/>
        <v>85634</v>
      </c>
      <c r="F256" s="15">
        <f t="shared" si="103"/>
        <v>6</v>
      </c>
      <c r="G256">
        <f t="shared" si="96"/>
        <v>3</v>
      </c>
      <c r="H256">
        <f t="shared" si="104"/>
        <v>126</v>
      </c>
      <c r="I256" s="15">
        <f t="shared" si="105"/>
        <v>2134</v>
      </c>
      <c r="J256" s="15">
        <f t="shared" si="106"/>
        <v>85802</v>
      </c>
      <c r="K256" s="15">
        <f t="shared" si="94"/>
        <v>85812</v>
      </c>
      <c r="L256" s="17">
        <f t="shared" si="100"/>
        <v>85812</v>
      </c>
      <c r="M256" s="15">
        <f t="shared" si="107"/>
        <v>12</v>
      </c>
      <c r="N256">
        <f t="shared" si="97"/>
        <v>9</v>
      </c>
      <c r="O256">
        <f t="shared" si="108"/>
        <v>126</v>
      </c>
      <c r="P256" s="15">
        <f t="shared" si="109"/>
        <v>2134</v>
      </c>
      <c r="AW256" s="46">
        <f t="shared" si="110"/>
        <v>0</v>
      </c>
      <c r="AX256" s="5">
        <f t="shared" si="98"/>
        <v>0</v>
      </c>
    </row>
    <row r="257" spans="1:50" x14ac:dyDescent="0.2">
      <c r="A257" t="s">
        <v>108</v>
      </c>
      <c r="B257">
        <f t="shared" si="101"/>
        <v>251</v>
      </c>
      <c r="C257" s="283">
        <f t="shared" si="102"/>
        <v>85807</v>
      </c>
      <c r="D257" s="283">
        <f t="shared" si="95"/>
        <v>85817</v>
      </c>
      <c r="E257" s="17">
        <f t="shared" si="99"/>
        <v>85817</v>
      </c>
      <c r="F257" s="15">
        <f t="shared" si="103"/>
        <v>12</v>
      </c>
      <c r="G257">
        <f t="shared" si="96"/>
        <v>9</v>
      </c>
      <c r="H257">
        <f t="shared" si="104"/>
        <v>126</v>
      </c>
      <c r="I257" s="15">
        <f t="shared" si="105"/>
        <v>2134</v>
      </c>
      <c r="J257" s="15">
        <f t="shared" si="106"/>
        <v>85985</v>
      </c>
      <c r="K257" s="15">
        <f t="shared" si="94"/>
        <v>85995</v>
      </c>
      <c r="L257" s="17">
        <f t="shared" si="100"/>
        <v>85995</v>
      </c>
      <c r="M257" s="15">
        <f t="shared" si="107"/>
        <v>6</v>
      </c>
      <c r="N257">
        <f t="shared" si="97"/>
        <v>3</v>
      </c>
      <c r="O257">
        <f t="shared" si="108"/>
        <v>127</v>
      </c>
      <c r="P257" s="15">
        <f t="shared" si="109"/>
        <v>2135</v>
      </c>
      <c r="AW257" s="46">
        <f t="shared" si="110"/>
        <v>0</v>
      </c>
      <c r="AX257" s="5">
        <f t="shared" si="98"/>
        <v>0</v>
      </c>
    </row>
    <row r="258" spans="1:50" x14ac:dyDescent="0.2">
      <c r="A258" t="s">
        <v>108</v>
      </c>
      <c r="B258">
        <f t="shared" si="101"/>
        <v>252</v>
      </c>
      <c r="C258" s="283">
        <f t="shared" si="102"/>
        <v>85990</v>
      </c>
      <c r="D258" s="283">
        <f t="shared" si="95"/>
        <v>86000</v>
      </c>
      <c r="E258" s="17">
        <f t="shared" si="99"/>
        <v>86000</v>
      </c>
      <c r="F258" s="15">
        <f t="shared" si="103"/>
        <v>6</v>
      </c>
      <c r="G258">
        <f t="shared" si="96"/>
        <v>3</v>
      </c>
      <c r="H258">
        <f t="shared" si="104"/>
        <v>127</v>
      </c>
      <c r="I258" s="15">
        <f t="shared" si="105"/>
        <v>2135</v>
      </c>
      <c r="J258" s="15">
        <f t="shared" si="106"/>
        <v>86168</v>
      </c>
      <c r="K258" s="15">
        <f t="shared" si="94"/>
        <v>86178</v>
      </c>
      <c r="L258" s="17">
        <f t="shared" si="100"/>
        <v>86178</v>
      </c>
      <c r="M258" s="15">
        <f t="shared" si="107"/>
        <v>12</v>
      </c>
      <c r="N258">
        <f t="shared" si="97"/>
        <v>9</v>
      </c>
      <c r="O258">
        <f t="shared" si="108"/>
        <v>127</v>
      </c>
      <c r="P258" s="15">
        <f t="shared" si="109"/>
        <v>2135</v>
      </c>
      <c r="AW258" s="46">
        <f t="shared" si="110"/>
        <v>0</v>
      </c>
      <c r="AX258" s="5">
        <f t="shared" si="98"/>
        <v>0</v>
      </c>
    </row>
    <row r="259" spans="1:50" x14ac:dyDescent="0.2">
      <c r="A259" t="s">
        <v>108</v>
      </c>
      <c r="B259">
        <f t="shared" si="101"/>
        <v>253</v>
      </c>
      <c r="C259" s="283">
        <f t="shared" si="102"/>
        <v>86173</v>
      </c>
      <c r="D259" s="283">
        <f t="shared" si="95"/>
        <v>86183</v>
      </c>
      <c r="E259" s="17">
        <f t="shared" si="99"/>
        <v>86183</v>
      </c>
      <c r="F259" s="15">
        <f t="shared" si="103"/>
        <v>12</v>
      </c>
      <c r="G259">
        <f t="shared" si="96"/>
        <v>9</v>
      </c>
      <c r="H259">
        <f t="shared" si="104"/>
        <v>127</v>
      </c>
      <c r="I259" s="15">
        <f t="shared" si="105"/>
        <v>2135</v>
      </c>
      <c r="J259" s="15">
        <f t="shared" si="106"/>
        <v>86351</v>
      </c>
      <c r="K259" s="15">
        <f t="shared" si="94"/>
        <v>86361</v>
      </c>
      <c r="L259" s="17">
        <f t="shared" si="100"/>
        <v>86361</v>
      </c>
      <c r="M259" s="15">
        <f t="shared" si="107"/>
        <v>6</v>
      </c>
      <c r="N259">
        <f t="shared" si="97"/>
        <v>3</v>
      </c>
      <c r="O259">
        <f t="shared" si="108"/>
        <v>128</v>
      </c>
      <c r="P259" s="15">
        <f t="shared" si="109"/>
        <v>2136</v>
      </c>
      <c r="AW259" s="46">
        <f t="shared" si="110"/>
        <v>0</v>
      </c>
      <c r="AX259" s="5">
        <f t="shared" si="98"/>
        <v>0</v>
      </c>
    </row>
    <row r="260" spans="1:50" x14ac:dyDescent="0.2">
      <c r="A260" t="s">
        <v>108</v>
      </c>
      <c r="B260">
        <f t="shared" si="101"/>
        <v>254</v>
      </c>
      <c r="C260" s="283">
        <f t="shared" si="102"/>
        <v>86356</v>
      </c>
      <c r="D260" s="283">
        <f t="shared" si="95"/>
        <v>86366</v>
      </c>
      <c r="E260" s="17">
        <f t="shared" si="99"/>
        <v>86366</v>
      </c>
      <c r="F260" s="15">
        <f t="shared" si="103"/>
        <v>6</v>
      </c>
      <c r="G260">
        <f t="shared" si="96"/>
        <v>3</v>
      </c>
      <c r="H260">
        <f t="shared" si="104"/>
        <v>128</v>
      </c>
      <c r="I260" s="15">
        <f t="shared" si="105"/>
        <v>2136</v>
      </c>
      <c r="J260" s="15">
        <f t="shared" si="106"/>
        <v>86534</v>
      </c>
      <c r="K260" s="15">
        <f t="shared" si="94"/>
        <v>86544</v>
      </c>
      <c r="L260" s="17">
        <f t="shared" si="100"/>
        <v>86544</v>
      </c>
      <c r="M260" s="15">
        <f t="shared" si="107"/>
        <v>12</v>
      </c>
      <c r="N260">
        <f t="shared" si="97"/>
        <v>9</v>
      </c>
      <c r="O260">
        <f t="shared" si="108"/>
        <v>128</v>
      </c>
      <c r="P260" s="15">
        <f t="shared" si="109"/>
        <v>2136</v>
      </c>
      <c r="AW260" s="46">
        <f t="shared" si="110"/>
        <v>0</v>
      </c>
      <c r="AX260" s="5">
        <f t="shared" si="98"/>
        <v>0</v>
      </c>
    </row>
    <row r="261" spans="1:50" x14ac:dyDescent="0.2">
      <c r="A261" t="s">
        <v>108</v>
      </c>
      <c r="B261">
        <f t="shared" si="101"/>
        <v>255</v>
      </c>
      <c r="C261" s="283">
        <f t="shared" si="102"/>
        <v>86539</v>
      </c>
      <c r="D261" s="283">
        <f t="shared" si="95"/>
        <v>86549</v>
      </c>
      <c r="E261" s="17">
        <f t="shared" si="99"/>
        <v>86549</v>
      </c>
      <c r="F261" s="15">
        <f t="shared" si="103"/>
        <v>12</v>
      </c>
      <c r="G261">
        <f t="shared" si="96"/>
        <v>9</v>
      </c>
      <c r="H261">
        <f t="shared" si="104"/>
        <v>128</v>
      </c>
      <c r="I261" s="15">
        <f t="shared" si="105"/>
        <v>2136</v>
      </c>
      <c r="J261" s="15">
        <f t="shared" si="106"/>
        <v>86717</v>
      </c>
      <c r="K261" s="15">
        <f t="shared" si="94"/>
        <v>86727</v>
      </c>
      <c r="L261" s="17">
        <f t="shared" si="100"/>
        <v>86727</v>
      </c>
      <c r="M261" s="15">
        <f t="shared" si="107"/>
        <v>6</v>
      </c>
      <c r="N261">
        <f t="shared" si="97"/>
        <v>3</v>
      </c>
      <c r="O261">
        <f t="shared" si="108"/>
        <v>129</v>
      </c>
      <c r="P261" s="15">
        <f t="shared" si="109"/>
        <v>2137</v>
      </c>
      <c r="AW261" s="46">
        <f t="shared" si="110"/>
        <v>0</v>
      </c>
      <c r="AX261" s="5">
        <f t="shared" si="98"/>
        <v>0</v>
      </c>
    </row>
    <row r="262" spans="1:50" x14ac:dyDescent="0.2">
      <c r="A262" t="s">
        <v>108</v>
      </c>
      <c r="B262">
        <f t="shared" si="101"/>
        <v>256</v>
      </c>
      <c r="C262" s="283">
        <f t="shared" si="102"/>
        <v>86722</v>
      </c>
      <c r="D262" s="283">
        <f t="shared" si="95"/>
        <v>86732</v>
      </c>
      <c r="E262" s="17">
        <f t="shared" si="99"/>
        <v>86732</v>
      </c>
      <c r="F262" s="15">
        <f t="shared" si="103"/>
        <v>6</v>
      </c>
      <c r="G262">
        <f t="shared" si="96"/>
        <v>3</v>
      </c>
      <c r="H262">
        <f t="shared" si="104"/>
        <v>129</v>
      </c>
      <c r="I262" s="15">
        <f t="shared" si="105"/>
        <v>2137</v>
      </c>
      <c r="J262" s="15">
        <f t="shared" si="106"/>
        <v>86900</v>
      </c>
      <c r="K262" s="15">
        <f t="shared" si="94"/>
        <v>86910</v>
      </c>
      <c r="L262" s="17">
        <f t="shared" si="100"/>
        <v>86910</v>
      </c>
      <c r="M262" s="15">
        <f t="shared" si="107"/>
        <v>12</v>
      </c>
      <c r="N262">
        <f t="shared" si="97"/>
        <v>9</v>
      </c>
      <c r="O262">
        <f t="shared" si="108"/>
        <v>129</v>
      </c>
      <c r="P262" s="15">
        <f t="shared" si="109"/>
        <v>2137</v>
      </c>
      <c r="AW262" s="46">
        <f t="shared" si="110"/>
        <v>0</v>
      </c>
      <c r="AX262" s="5">
        <f t="shared" si="98"/>
        <v>0</v>
      </c>
    </row>
    <row r="263" spans="1:50" x14ac:dyDescent="0.2">
      <c r="A263" t="s">
        <v>108</v>
      </c>
      <c r="B263">
        <f t="shared" si="101"/>
        <v>257</v>
      </c>
      <c r="C263" s="283">
        <f t="shared" si="102"/>
        <v>86905</v>
      </c>
      <c r="D263" s="283">
        <f t="shared" si="95"/>
        <v>86915</v>
      </c>
      <c r="E263" s="17">
        <f t="shared" si="99"/>
        <v>86915</v>
      </c>
      <c r="F263" s="15">
        <f t="shared" si="103"/>
        <v>12</v>
      </c>
      <c r="G263">
        <f t="shared" si="96"/>
        <v>9</v>
      </c>
      <c r="H263">
        <f t="shared" si="104"/>
        <v>129</v>
      </c>
      <c r="I263" s="15">
        <f t="shared" si="105"/>
        <v>2137</v>
      </c>
      <c r="J263" s="15">
        <f t="shared" si="106"/>
        <v>87083</v>
      </c>
      <c r="K263" s="15">
        <f t="shared" ref="K263:K326" si="111">J263+$G$3</f>
        <v>87093</v>
      </c>
      <c r="L263" s="17">
        <f t="shared" si="100"/>
        <v>87093</v>
      </c>
      <c r="M263" s="15">
        <f t="shared" si="107"/>
        <v>6</v>
      </c>
      <c r="N263">
        <f t="shared" si="97"/>
        <v>3</v>
      </c>
      <c r="O263">
        <f t="shared" si="108"/>
        <v>130</v>
      </c>
      <c r="P263" s="15">
        <f t="shared" si="109"/>
        <v>2138</v>
      </c>
      <c r="AW263" s="46">
        <f t="shared" si="110"/>
        <v>0</v>
      </c>
      <c r="AX263" s="5">
        <f t="shared" si="98"/>
        <v>0</v>
      </c>
    </row>
    <row r="264" spans="1:50" x14ac:dyDescent="0.2">
      <c r="A264" t="s">
        <v>108</v>
      </c>
      <c r="B264">
        <f t="shared" si="101"/>
        <v>258</v>
      </c>
      <c r="C264" s="283">
        <f t="shared" si="102"/>
        <v>87088</v>
      </c>
      <c r="D264" s="283">
        <f t="shared" ref="D264:D327" si="112">C264+$G$2</f>
        <v>87098</v>
      </c>
      <c r="E264" s="17">
        <f t="shared" si="99"/>
        <v>87098</v>
      </c>
      <c r="F264" s="15">
        <f t="shared" si="103"/>
        <v>6</v>
      </c>
      <c r="G264">
        <f t="shared" ref="G264:G327" si="113">IF(F264&lt;=$I$3,F264+(12-$I$3),F264-$I$3)</f>
        <v>3</v>
      </c>
      <c r="H264">
        <f t="shared" si="104"/>
        <v>130</v>
      </c>
      <c r="I264" s="15">
        <f t="shared" si="105"/>
        <v>2138</v>
      </c>
      <c r="J264" s="15">
        <f t="shared" si="106"/>
        <v>87266</v>
      </c>
      <c r="K264" s="15">
        <f t="shared" si="111"/>
        <v>87276</v>
      </c>
      <c r="L264" s="17">
        <f t="shared" si="100"/>
        <v>87276</v>
      </c>
      <c r="M264" s="15">
        <f t="shared" si="107"/>
        <v>12</v>
      </c>
      <c r="N264">
        <f t="shared" ref="N264:N327" si="114">IF(M264&lt;=$I$3,M264+(12-$I$3),M264-$I$3)</f>
        <v>9</v>
      </c>
      <c r="O264">
        <f t="shared" si="108"/>
        <v>130</v>
      </c>
      <c r="P264" s="15">
        <f t="shared" si="109"/>
        <v>2138</v>
      </c>
      <c r="AW264" s="46">
        <f t="shared" si="110"/>
        <v>0</v>
      </c>
      <c r="AX264" s="5">
        <f t="shared" ref="AX264:AX327" si="115">IF(O264&gt;10,0,VALUE(CONCATENATE(N264,O264)))</f>
        <v>0</v>
      </c>
    </row>
    <row r="265" spans="1:50" x14ac:dyDescent="0.2">
      <c r="A265" t="s">
        <v>108</v>
      </c>
      <c r="B265">
        <f t="shared" si="101"/>
        <v>259</v>
      </c>
      <c r="C265" s="283">
        <f t="shared" si="102"/>
        <v>87271</v>
      </c>
      <c r="D265" s="283">
        <f t="shared" si="112"/>
        <v>87281</v>
      </c>
      <c r="E265" s="17">
        <f t="shared" ref="E265:E328" si="116">D265</f>
        <v>87281</v>
      </c>
      <c r="F265" s="15">
        <f t="shared" si="103"/>
        <v>12</v>
      </c>
      <c r="G265">
        <f t="shared" si="113"/>
        <v>9</v>
      </c>
      <c r="H265">
        <f t="shared" si="104"/>
        <v>130</v>
      </c>
      <c r="I265" s="15">
        <f t="shared" si="105"/>
        <v>2138</v>
      </c>
      <c r="J265" s="15">
        <f t="shared" si="106"/>
        <v>87449</v>
      </c>
      <c r="K265" s="15">
        <f t="shared" si="111"/>
        <v>87459</v>
      </c>
      <c r="L265" s="17">
        <f t="shared" ref="L265:L328" si="117">K265</f>
        <v>87459</v>
      </c>
      <c r="M265" s="15">
        <f t="shared" si="107"/>
        <v>6</v>
      </c>
      <c r="N265">
        <f t="shared" si="114"/>
        <v>3</v>
      </c>
      <c r="O265">
        <f t="shared" si="108"/>
        <v>131</v>
      </c>
      <c r="P265" s="15">
        <f t="shared" si="109"/>
        <v>2139</v>
      </c>
      <c r="AW265" s="46">
        <f t="shared" si="110"/>
        <v>0</v>
      </c>
      <c r="AX265" s="5">
        <f t="shared" si="115"/>
        <v>0</v>
      </c>
    </row>
    <row r="266" spans="1:50" x14ac:dyDescent="0.2">
      <c r="A266" t="s">
        <v>108</v>
      </c>
      <c r="B266">
        <f t="shared" si="101"/>
        <v>260</v>
      </c>
      <c r="C266" s="283">
        <f t="shared" si="102"/>
        <v>87454</v>
      </c>
      <c r="D266" s="283">
        <f t="shared" si="112"/>
        <v>87464</v>
      </c>
      <c r="E266" s="17">
        <f t="shared" si="116"/>
        <v>87464</v>
      </c>
      <c r="F266" s="15">
        <f t="shared" si="103"/>
        <v>6</v>
      </c>
      <c r="G266">
        <f t="shared" si="113"/>
        <v>3</v>
      </c>
      <c r="H266">
        <f t="shared" si="104"/>
        <v>131</v>
      </c>
      <c r="I266" s="15">
        <f t="shared" si="105"/>
        <v>2139</v>
      </c>
      <c r="J266" s="15">
        <f t="shared" si="106"/>
        <v>87632</v>
      </c>
      <c r="K266" s="15">
        <f t="shared" si="111"/>
        <v>87642</v>
      </c>
      <c r="L266" s="17">
        <f t="shared" si="117"/>
        <v>87642</v>
      </c>
      <c r="M266" s="15">
        <f t="shared" si="107"/>
        <v>12</v>
      </c>
      <c r="N266">
        <f t="shared" si="114"/>
        <v>9</v>
      </c>
      <c r="O266">
        <f t="shared" si="108"/>
        <v>131</v>
      </c>
      <c r="P266" s="15">
        <f t="shared" si="109"/>
        <v>2139</v>
      </c>
      <c r="AW266" s="46">
        <f t="shared" si="110"/>
        <v>0</v>
      </c>
      <c r="AX266" s="5">
        <f t="shared" si="115"/>
        <v>0</v>
      </c>
    </row>
    <row r="267" spans="1:50" x14ac:dyDescent="0.2">
      <c r="A267" t="s">
        <v>108</v>
      </c>
      <c r="B267">
        <f t="shared" si="101"/>
        <v>261</v>
      </c>
      <c r="C267" s="283">
        <f t="shared" si="102"/>
        <v>87637</v>
      </c>
      <c r="D267" s="283">
        <f t="shared" si="112"/>
        <v>87647</v>
      </c>
      <c r="E267" s="17">
        <f t="shared" si="116"/>
        <v>87647</v>
      </c>
      <c r="F267" s="15">
        <f t="shared" si="103"/>
        <v>12</v>
      </c>
      <c r="G267">
        <f t="shared" si="113"/>
        <v>9</v>
      </c>
      <c r="H267">
        <f t="shared" si="104"/>
        <v>131</v>
      </c>
      <c r="I267" s="15">
        <f t="shared" si="105"/>
        <v>2139</v>
      </c>
      <c r="J267" s="15">
        <f t="shared" si="106"/>
        <v>87815</v>
      </c>
      <c r="K267" s="15">
        <f t="shared" si="111"/>
        <v>87825</v>
      </c>
      <c r="L267" s="17">
        <f t="shared" si="117"/>
        <v>87825</v>
      </c>
      <c r="M267" s="15">
        <f t="shared" si="107"/>
        <v>6</v>
      </c>
      <c r="N267">
        <f t="shared" si="114"/>
        <v>3</v>
      </c>
      <c r="O267">
        <f t="shared" si="108"/>
        <v>132</v>
      </c>
      <c r="P267" s="15">
        <f t="shared" si="109"/>
        <v>2140</v>
      </c>
      <c r="AW267" s="46">
        <f t="shared" si="110"/>
        <v>0</v>
      </c>
      <c r="AX267" s="5">
        <f t="shared" si="115"/>
        <v>0</v>
      </c>
    </row>
    <row r="268" spans="1:50" x14ac:dyDescent="0.2">
      <c r="A268" t="s">
        <v>108</v>
      </c>
      <c r="B268">
        <f t="shared" si="101"/>
        <v>262</v>
      </c>
      <c r="C268" s="283">
        <f t="shared" si="102"/>
        <v>87820</v>
      </c>
      <c r="D268" s="283">
        <f t="shared" si="112"/>
        <v>87830</v>
      </c>
      <c r="E268" s="17">
        <f t="shared" si="116"/>
        <v>87830</v>
      </c>
      <c r="F268" s="15">
        <f t="shared" si="103"/>
        <v>6</v>
      </c>
      <c r="G268">
        <f t="shared" si="113"/>
        <v>3</v>
      </c>
      <c r="H268">
        <f t="shared" si="104"/>
        <v>132</v>
      </c>
      <c r="I268" s="15">
        <f t="shared" si="105"/>
        <v>2140</v>
      </c>
      <c r="J268" s="15">
        <f t="shared" si="106"/>
        <v>87998</v>
      </c>
      <c r="K268" s="15">
        <f t="shared" si="111"/>
        <v>88008</v>
      </c>
      <c r="L268" s="17">
        <f t="shared" si="117"/>
        <v>88008</v>
      </c>
      <c r="M268" s="15">
        <f t="shared" si="107"/>
        <v>12</v>
      </c>
      <c r="N268">
        <f t="shared" si="114"/>
        <v>9</v>
      </c>
      <c r="O268">
        <f t="shared" si="108"/>
        <v>132</v>
      </c>
      <c r="P268" s="15">
        <f t="shared" si="109"/>
        <v>2140</v>
      </c>
      <c r="AW268" s="46">
        <f t="shared" si="110"/>
        <v>0</v>
      </c>
      <c r="AX268" s="5">
        <f t="shared" si="115"/>
        <v>0</v>
      </c>
    </row>
    <row r="269" spans="1:50" x14ac:dyDescent="0.2">
      <c r="A269" t="s">
        <v>108</v>
      </c>
      <c r="B269">
        <f t="shared" si="101"/>
        <v>263</v>
      </c>
      <c r="C269" s="283">
        <f t="shared" si="102"/>
        <v>88003</v>
      </c>
      <c r="D269" s="283">
        <f t="shared" si="112"/>
        <v>88013</v>
      </c>
      <c r="E269" s="17">
        <f t="shared" si="116"/>
        <v>88013</v>
      </c>
      <c r="F269" s="15">
        <f t="shared" si="103"/>
        <v>12</v>
      </c>
      <c r="G269">
        <f t="shared" si="113"/>
        <v>9</v>
      </c>
      <c r="H269">
        <f t="shared" si="104"/>
        <v>132</v>
      </c>
      <c r="I269" s="15">
        <f t="shared" si="105"/>
        <v>2140</v>
      </c>
      <c r="J269" s="15">
        <f t="shared" si="106"/>
        <v>88181</v>
      </c>
      <c r="K269" s="15">
        <f t="shared" si="111"/>
        <v>88191</v>
      </c>
      <c r="L269" s="17">
        <f t="shared" si="117"/>
        <v>88191</v>
      </c>
      <c r="M269" s="15">
        <f t="shared" si="107"/>
        <v>6</v>
      </c>
      <c r="N269">
        <f t="shared" si="114"/>
        <v>3</v>
      </c>
      <c r="O269">
        <f t="shared" si="108"/>
        <v>133</v>
      </c>
      <c r="P269" s="15">
        <f t="shared" si="109"/>
        <v>2141</v>
      </c>
      <c r="AW269" s="46">
        <f t="shared" si="110"/>
        <v>0</v>
      </c>
      <c r="AX269" s="5">
        <f t="shared" si="115"/>
        <v>0</v>
      </c>
    </row>
    <row r="270" spans="1:50" x14ac:dyDescent="0.2">
      <c r="A270" t="s">
        <v>108</v>
      </c>
      <c r="B270">
        <f t="shared" si="101"/>
        <v>264</v>
      </c>
      <c r="C270" s="283">
        <f t="shared" si="102"/>
        <v>88186</v>
      </c>
      <c r="D270" s="283">
        <f t="shared" si="112"/>
        <v>88196</v>
      </c>
      <c r="E270" s="17">
        <f t="shared" si="116"/>
        <v>88196</v>
      </c>
      <c r="F270" s="15">
        <f t="shared" si="103"/>
        <v>6</v>
      </c>
      <c r="G270">
        <f t="shared" si="113"/>
        <v>3</v>
      </c>
      <c r="H270">
        <f t="shared" si="104"/>
        <v>133</v>
      </c>
      <c r="I270" s="15">
        <f t="shared" si="105"/>
        <v>2141</v>
      </c>
      <c r="J270" s="15">
        <f t="shared" si="106"/>
        <v>88364</v>
      </c>
      <c r="K270" s="15">
        <f t="shared" si="111"/>
        <v>88374</v>
      </c>
      <c r="L270" s="17">
        <f t="shared" si="117"/>
        <v>88374</v>
      </c>
      <c r="M270" s="15">
        <f t="shared" si="107"/>
        <v>12</v>
      </c>
      <c r="N270">
        <f t="shared" si="114"/>
        <v>9</v>
      </c>
      <c r="O270">
        <f t="shared" si="108"/>
        <v>133</v>
      </c>
      <c r="P270" s="15">
        <f t="shared" si="109"/>
        <v>2141</v>
      </c>
      <c r="AW270" s="46">
        <f t="shared" si="110"/>
        <v>0</v>
      </c>
      <c r="AX270" s="5">
        <f t="shared" si="115"/>
        <v>0</v>
      </c>
    </row>
    <row r="271" spans="1:50" x14ac:dyDescent="0.2">
      <c r="A271" t="s">
        <v>108</v>
      </c>
      <c r="B271">
        <f t="shared" si="101"/>
        <v>265</v>
      </c>
      <c r="C271" s="283">
        <f t="shared" si="102"/>
        <v>88369</v>
      </c>
      <c r="D271" s="283">
        <f t="shared" si="112"/>
        <v>88379</v>
      </c>
      <c r="E271" s="17">
        <f t="shared" si="116"/>
        <v>88379</v>
      </c>
      <c r="F271" s="15">
        <f t="shared" si="103"/>
        <v>12</v>
      </c>
      <c r="G271">
        <f t="shared" si="113"/>
        <v>9</v>
      </c>
      <c r="H271">
        <f t="shared" si="104"/>
        <v>133</v>
      </c>
      <c r="I271" s="15">
        <f t="shared" si="105"/>
        <v>2141</v>
      </c>
      <c r="J271" s="15">
        <f t="shared" si="106"/>
        <v>88547</v>
      </c>
      <c r="K271" s="15">
        <f t="shared" si="111"/>
        <v>88557</v>
      </c>
      <c r="L271" s="17">
        <f t="shared" si="117"/>
        <v>88557</v>
      </c>
      <c r="M271" s="15">
        <f t="shared" si="107"/>
        <v>6</v>
      </c>
      <c r="N271">
        <f t="shared" si="114"/>
        <v>3</v>
      </c>
      <c r="O271">
        <f t="shared" si="108"/>
        <v>134</v>
      </c>
      <c r="P271" s="15">
        <f t="shared" si="109"/>
        <v>2142</v>
      </c>
      <c r="AW271" s="46">
        <f t="shared" si="110"/>
        <v>0</v>
      </c>
      <c r="AX271" s="5">
        <f t="shared" si="115"/>
        <v>0</v>
      </c>
    </row>
    <row r="272" spans="1:50" x14ac:dyDescent="0.2">
      <c r="A272" t="s">
        <v>108</v>
      </c>
      <c r="B272">
        <f t="shared" si="101"/>
        <v>266</v>
      </c>
      <c r="C272" s="283">
        <f t="shared" si="102"/>
        <v>88552</v>
      </c>
      <c r="D272" s="283">
        <f t="shared" si="112"/>
        <v>88562</v>
      </c>
      <c r="E272" s="17">
        <f t="shared" si="116"/>
        <v>88562</v>
      </c>
      <c r="F272" s="15">
        <f t="shared" si="103"/>
        <v>6</v>
      </c>
      <c r="G272">
        <f t="shared" si="113"/>
        <v>3</v>
      </c>
      <c r="H272">
        <f t="shared" si="104"/>
        <v>134</v>
      </c>
      <c r="I272" s="15">
        <f t="shared" si="105"/>
        <v>2142</v>
      </c>
      <c r="J272" s="15">
        <f t="shared" si="106"/>
        <v>88730</v>
      </c>
      <c r="K272" s="15">
        <f t="shared" si="111"/>
        <v>88740</v>
      </c>
      <c r="L272" s="17">
        <f t="shared" si="117"/>
        <v>88740</v>
      </c>
      <c r="M272" s="15">
        <f t="shared" si="107"/>
        <v>12</v>
      </c>
      <c r="N272">
        <f t="shared" si="114"/>
        <v>9</v>
      </c>
      <c r="O272">
        <f t="shared" si="108"/>
        <v>134</v>
      </c>
      <c r="P272" s="15">
        <f t="shared" si="109"/>
        <v>2142</v>
      </c>
      <c r="AW272" s="46">
        <f t="shared" si="110"/>
        <v>0</v>
      </c>
      <c r="AX272" s="5">
        <f t="shared" si="115"/>
        <v>0</v>
      </c>
    </row>
    <row r="273" spans="1:50" x14ac:dyDescent="0.2">
      <c r="A273" t="s">
        <v>108</v>
      </c>
      <c r="B273">
        <f t="shared" si="101"/>
        <v>267</v>
      </c>
      <c r="C273" s="283">
        <f t="shared" si="102"/>
        <v>88735</v>
      </c>
      <c r="D273" s="283">
        <f t="shared" si="112"/>
        <v>88745</v>
      </c>
      <c r="E273" s="17">
        <f t="shared" si="116"/>
        <v>88745</v>
      </c>
      <c r="F273" s="15">
        <f t="shared" si="103"/>
        <v>12</v>
      </c>
      <c r="G273">
        <f t="shared" si="113"/>
        <v>9</v>
      </c>
      <c r="H273">
        <f t="shared" si="104"/>
        <v>134</v>
      </c>
      <c r="I273" s="15">
        <f t="shared" si="105"/>
        <v>2142</v>
      </c>
      <c r="J273" s="15">
        <f t="shared" si="106"/>
        <v>88913</v>
      </c>
      <c r="K273" s="15">
        <f t="shared" si="111"/>
        <v>88923</v>
      </c>
      <c r="L273" s="17">
        <f t="shared" si="117"/>
        <v>88923</v>
      </c>
      <c r="M273" s="15">
        <f t="shared" si="107"/>
        <v>6</v>
      </c>
      <c r="N273">
        <f t="shared" si="114"/>
        <v>3</v>
      </c>
      <c r="O273">
        <f t="shared" si="108"/>
        <v>135</v>
      </c>
      <c r="P273" s="15">
        <f t="shared" si="109"/>
        <v>2143</v>
      </c>
      <c r="AW273" s="46">
        <f t="shared" si="110"/>
        <v>0</v>
      </c>
      <c r="AX273" s="5">
        <f t="shared" si="115"/>
        <v>0</v>
      </c>
    </row>
    <row r="274" spans="1:50" x14ac:dyDescent="0.2">
      <c r="A274" t="s">
        <v>108</v>
      </c>
      <c r="B274">
        <f t="shared" si="101"/>
        <v>268</v>
      </c>
      <c r="C274" s="283">
        <f t="shared" si="102"/>
        <v>88918</v>
      </c>
      <c r="D274" s="283">
        <f t="shared" si="112"/>
        <v>88928</v>
      </c>
      <c r="E274" s="17">
        <f t="shared" si="116"/>
        <v>88928</v>
      </c>
      <c r="F274" s="15">
        <f t="shared" si="103"/>
        <v>6</v>
      </c>
      <c r="G274">
        <f t="shared" si="113"/>
        <v>3</v>
      </c>
      <c r="H274">
        <f t="shared" si="104"/>
        <v>135</v>
      </c>
      <c r="I274" s="15">
        <f t="shared" si="105"/>
        <v>2143</v>
      </c>
      <c r="J274" s="15">
        <f t="shared" si="106"/>
        <v>89096</v>
      </c>
      <c r="K274" s="15">
        <f t="shared" si="111"/>
        <v>89106</v>
      </c>
      <c r="L274" s="17">
        <f t="shared" si="117"/>
        <v>89106</v>
      </c>
      <c r="M274" s="15">
        <f t="shared" si="107"/>
        <v>12</v>
      </c>
      <c r="N274">
        <f t="shared" si="114"/>
        <v>9</v>
      </c>
      <c r="O274">
        <f t="shared" si="108"/>
        <v>135</v>
      </c>
      <c r="P274" s="15">
        <f t="shared" si="109"/>
        <v>2143</v>
      </c>
      <c r="AW274" s="46">
        <f t="shared" si="110"/>
        <v>0</v>
      </c>
      <c r="AX274" s="5">
        <f t="shared" si="115"/>
        <v>0</v>
      </c>
    </row>
    <row r="275" spans="1:50" x14ac:dyDescent="0.2">
      <c r="A275" t="s">
        <v>108</v>
      </c>
      <c r="B275">
        <f t="shared" si="101"/>
        <v>269</v>
      </c>
      <c r="C275" s="283">
        <f t="shared" si="102"/>
        <v>89101</v>
      </c>
      <c r="D275" s="283">
        <f t="shared" si="112"/>
        <v>89111</v>
      </c>
      <c r="E275" s="17">
        <f t="shared" si="116"/>
        <v>89111</v>
      </c>
      <c r="F275" s="15">
        <f t="shared" si="103"/>
        <v>12</v>
      </c>
      <c r="G275">
        <f t="shared" si="113"/>
        <v>9</v>
      </c>
      <c r="H275">
        <f t="shared" si="104"/>
        <v>135</v>
      </c>
      <c r="I275" s="15">
        <f t="shared" si="105"/>
        <v>2143</v>
      </c>
      <c r="J275" s="15">
        <f t="shared" si="106"/>
        <v>89279</v>
      </c>
      <c r="K275" s="15">
        <f t="shared" si="111"/>
        <v>89289</v>
      </c>
      <c r="L275" s="17">
        <f t="shared" si="117"/>
        <v>89289</v>
      </c>
      <c r="M275" s="15">
        <f t="shared" si="107"/>
        <v>6</v>
      </c>
      <c r="N275">
        <f t="shared" si="114"/>
        <v>3</v>
      </c>
      <c r="O275">
        <f t="shared" si="108"/>
        <v>136</v>
      </c>
      <c r="P275" s="15">
        <f t="shared" si="109"/>
        <v>2144</v>
      </c>
      <c r="AW275" s="46">
        <f t="shared" si="110"/>
        <v>0</v>
      </c>
      <c r="AX275" s="5">
        <f t="shared" si="115"/>
        <v>0</v>
      </c>
    </row>
    <row r="276" spans="1:50" x14ac:dyDescent="0.2">
      <c r="A276" t="s">
        <v>108</v>
      </c>
      <c r="B276">
        <f t="shared" si="101"/>
        <v>270</v>
      </c>
      <c r="C276" s="283">
        <f t="shared" si="102"/>
        <v>89284</v>
      </c>
      <c r="D276" s="283">
        <f t="shared" si="112"/>
        <v>89294</v>
      </c>
      <c r="E276" s="17">
        <f t="shared" si="116"/>
        <v>89294</v>
      </c>
      <c r="F276" s="15">
        <f t="shared" si="103"/>
        <v>6</v>
      </c>
      <c r="G276">
        <f t="shared" si="113"/>
        <v>3</v>
      </c>
      <c r="H276">
        <f t="shared" si="104"/>
        <v>136</v>
      </c>
      <c r="I276" s="15">
        <f t="shared" si="105"/>
        <v>2144</v>
      </c>
      <c r="J276" s="15">
        <f t="shared" si="106"/>
        <v>89462</v>
      </c>
      <c r="K276" s="15">
        <f t="shared" si="111"/>
        <v>89472</v>
      </c>
      <c r="L276" s="17">
        <f t="shared" si="117"/>
        <v>89472</v>
      </c>
      <c r="M276" s="15">
        <f t="shared" si="107"/>
        <v>12</v>
      </c>
      <c r="N276">
        <f t="shared" si="114"/>
        <v>9</v>
      </c>
      <c r="O276">
        <f t="shared" si="108"/>
        <v>136</v>
      </c>
      <c r="P276" s="15">
        <f t="shared" si="109"/>
        <v>2144</v>
      </c>
      <c r="AW276" s="46">
        <f t="shared" si="110"/>
        <v>0</v>
      </c>
      <c r="AX276" s="5">
        <f t="shared" si="115"/>
        <v>0</v>
      </c>
    </row>
    <row r="277" spans="1:50" x14ac:dyDescent="0.2">
      <c r="A277" t="s">
        <v>108</v>
      </c>
      <c r="B277">
        <f t="shared" si="101"/>
        <v>271</v>
      </c>
      <c r="C277" s="283">
        <f t="shared" si="102"/>
        <v>89467</v>
      </c>
      <c r="D277" s="283">
        <f t="shared" si="112"/>
        <v>89477</v>
      </c>
      <c r="E277" s="17">
        <f t="shared" si="116"/>
        <v>89477</v>
      </c>
      <c r="F277" s="15">
        <f t="shared" si="103"/>
        <v>12</v>
      </c>
      <c r="G277">
        <f t="shared" si="113"/>
        <v>9</v>
      </c>
      <c r="H277">
        <f t="shared" si="104"/>
        <v>136</v>
      </c>
      <c r="I277" s="15">
        <f t="shared" si="105"/>
        <v>2144</v>
      </c>
      <c r="J277" s="15">
        <f t="shared" si="106"/>
        <v>89645</v>
      </c>
      <c r="K277" s="15">
        <f t="shared" si="111"/>
        <v>89655</v>
      </c>
      <c r="L277" s="17">
        <f t="shared" si="117"/>
        <v>89655</v>
      </c>
      <c r="M277" s="15">
        <f t="shared" si="107"/>
        <v>6</v>
      </c>
      <c r="N277">
        <f t="shared" si="114"/>
        <v>3</v>
      </c>
      <c r="O277">
        <f t="shared" si="108"/>
        <v>137</v>
      </c>
      <c r="P277" s="15">
        <f t="shared" si="109"/>
        <v>2145</v>
      </c>
      <c r="AW277" s="46">
        <f t="shared" si="110"/>
        <v>0</v>
      </c>
      <c r="AX277" s="5">
        <f t="shared" si="115"/>
        <v>0</v>
      </c>
    </row>
    <row r="278" spans="1:50" x14ac:dyDescent="0.2">
      <c r="A278" t="s">
        <v>108</v>
      </c>
      <c r="B278">
        <f t="shared" si="101"/>
        <v>272</v>
      </c>
      <c r="C278" s="283">
        <f t="shared" si="102"/>
        <v>89650</v>
      </c>
      <c r="D278" s="283">
        <f t="shared" si="112"/>
        <v>89660</v>
      </c>
      <c r="E278" s="17">
        <f t="shared" si="116"/>
        <v>89660</v>
      </c>
      <c r="F278" s="15">
        <f t="shared" si="103"/>
        <v>6</v>
      </c>
      <c r="G278">
        <f t="shared" si="113"/>
        <v>3</v>
      </c>
      <c r="H278">
        <f t="shared" si="104"/>
        <v>137</v>
      </c>
      <c r="I278" s="15">
        <f t="shared" si="105"/>
        <v>2145</v>
      </c>
      <c r="J278" s="15">
        <f t="shared" si="106"/>
        <v>89828</v>
      </c>
      <c r="K278" s="15">
        <f t="shared" si="111"/>
        <v>89838</v>
      </c>
      <c r="L278" s="17">
        <f t="shared" si="117"/>
        <v>89838</v>
      </c>
      <c r="M278" s="15">
        <f t="shared" si="107"/>
        <v>12</v>
      </c>
      <c r="N278">
        <f t="shared" si="114"/>
        <v>9</v>
      </c>
      <c r="O278">
        <f t="shared" si="108"/>
        <v>137</v>
      </c>
      <c r="P278" s="15">
        <f t="shared" si="109"/>
        <v>2145</v>
      </c>
      <c r="AW278" s="46">
        <f t="shared" si="110"/>
        <v>0</v>
      </c>
      <c r="AX278" s="5">
        <f t="shared" si="115"/>
        <v>0</v>
      </c>
    </row>
    <row r="279" spans="1:50" x14ac:dyDescent="0.2">
      <c r="A279" t="s">
        <v>108</v>
      </c>
      <c r="B279">
        <f t="shared" si="101"/>
        <v>273</v>
      </c>
      <c r="C279" s="283">
        <f t="shared" si="102"/>
        <v>89833</v>
      </c>
      <c r="D279" s="283">
        <f t="shared" si="112"/>
        <v>89843</v>
      </c>
      <c r="E279" s="17">
        <f t="shared" si="116"/>
        <v>89843</v>
      </c>
      <c r="F279" s="15">
        <f t="shared" si="103"/>
        <v>12</v>
      </c>
      <c r="G279">
        <f t="shared" si="113"/>
        <v>9</v>
      </c>
      <c r="H279">
        <f t="shared" si="104"/>
        <v>137</v>
      </c>
      <c r="I279" s="15">
        <f t="shared" si="105"/>
        <v>2145</v>
      </c>
      <c r="J279" s="15">
        <f t="shared" si="106"/>
        <v>90011</v>
      </c>
      <c r="K279" s="15">
        <f t="shared" si="111"/>
        <v>90021</v>
      </c>
      <c r="L279" s="17">
        <f t="shared" si="117"/>
        <v>90021</v>
      </c>
      <c r="M279" s="15">
        <f t="shared" si="107"/>
        <v>6</v>
      </c>
      <c r="N279">
        <f t="shared" si="114"/>
        <v>3</v>
      </c>
      <c r="O279">
        <f t="shared" si="108"/>
        <v>138</v>
      </c>
      <c r="P279" s="15">
        <f t="shared" si="109"/>
        <v>2146</v>
      </c>
      <c r="AW279" s="46">
        <f t="shared" si="110"/>
        <v>0</v>
      </c>
      <c r="AX279" s="5">
        <f t="shared" si="115"/>
        <v>0</v>
      </c>
    </row>
    <row r="280" spans="1:50" x14ac:dyDescent="0.2">
      <c r="A280" t="s">
        <v>108</v>
      </c>
      <c r="B280">
        <f t="shared" si="101"/>
        <v>274</v>
      </c>
      <c r="C280" s="283">
        <f t="shared" si="102"/>
        <v>90016</v>
      </c>
      <c r="D280" s="283">
        <f t="shared" si="112"/>
        <v>90026</v>
      </c>
      <c r="E280" s="17">
        <f t="shared" si="116"/>
        <v>90026</v>
      </c>
      <c r="F280" s="15">
        <f t="shared" si="103"/>
        <v>6</v>
      </c>
      <c r="G280">
        <f t="shared" si="113"/>
        <v>3</v>
      </c>
      <c r="H280">
        <f t="shared" si="104"/>
        <v>138</v>
      </c>
      <c r="I280" s="15">
        <f t="shared" si="105"/>
        <v>2146</v>
      </c>
      <c r="J280" s="15">
        <f t="shared" si="106"/>
        <v>90194</v>
      </c>
      <c r="K280" s="15">
        <f t="shared" si="111"/>
        <v>90204</v>
      </c>
      <c r="L280" s="17">
        <f t="shared" si="117"/>
        <v>90204</v>
      </c>
      <c r="M280" s="15">
        <f t="shared" si="107"/>
        <v>12</v>
      </c>
      <c r="N280">
        <f t="shared" si="114"/>
        <v>9</v>
      </c>
      <c r="O280">
        <f t="shared" si="108"/>
        <v>138</v>
      </c>
      <c r="P280" s="15">
        <f t="shared" si="109"/>
        <v>2146</v>
      </c>
      <c r="AW280" s="46">
        <f t="shared" si="110"/>
        <v>0</v>
      </c>
      <c r="AX280" s="5">
        <f t="shared" si="115"/>
        <v>0</v>
      </c>
    </row>
    <row r="281" spans="1:50" x14ac:dyDescent="0.2">
      <c r="A281" t="s">
        <v>108</v>
      </c>
      <c r="B281">
        <f t="shared" si="101"/>
        <v>275</v>
      </c>
      <c r="C281" s="283">
        <f t="shared" si="102"/>
        <v>90199</v>
      </c>
      <c r="D281" s="283">
        <f t="shared" si="112"/>
        <v>90209</v>
      </c>
      <c r="E281" s="17">
        <f t="shared" si="116"/>
        <v>90209</v>
      </c>
      <c r="F281" s="15">
        <f t="shared" si="103"/>
        <v>12</v>
      </c>
      <c r="G281">
        <f t="shared" si="113"/>
        <v>9</v>
      </c>
      <c r="H281">
        <f t="shared" si="104"/>
        <v>138</v>
      </c>
      <c r="I281" s="15">
        <f t="shared" si="105"/>
        <v>2146</v>
      </c>
      <c r="J281" s="15">
        <f t="shared" si="106"/>
        <v>90377</v>
      </c>
      <c r="K281" s="15">
        <f t="shared" si="111"/>
        <v>90387</v>
      </c>
      <c r="L281" s="17">
        <f t="shared" si="117"/>
        <v>90387</v>
      </c>
      <c r="M281" s="15">
        <f t="shared" si="107"/>
        <v>6</v>
      </c>
      <c r="N281">
        <f t="shared" si="114"/>
        <v>3</v>
      </c>
      <c r="O281">
        <f t="shared" si="108"/>
        <v>139</v>
      </c>
      <c r="P281" s="15">
        <f t="shared" si="109"/>
        <v>2147</v>
      </c>
      <c r="AW281" s="46">
        <f t="shared" si="110"/>
        <v>0</v>
      </c>
      <c r="AX281" s="5">
        <f t="shared" si="115"/>
        <v>0</v>
      </c>
    </row>
    <row r="282" spans="1:50" x14ac:dyDescent="0.2">
      <c r="A282" t="s">
        <v>108</v>
      </c>
      <c r="B282">
        <f t="shared" si="101"/>
        <v>276</v>
      </c>
      <c r="C282" s="283">
        <f t="shared" si="102"/>
        <v>90382</v>
      </c>
      <c r="D282" s="283">
        <f t="shared" si="112"/>
        <v>90392</v>
      </c>
      <c r="E282" s="17">
        <f t="shared" si="116"/>
        <v>90392</v>
      </c>
      <c r="F282" s="15">
        <f t="shared" si="103"/>
        <v>6</v>
      </c>
      <c r="G282">
        <f t="shared" si="113"/>
        <v>3</v>
      </c>
      <c r="H282">
        <f t="shared" si="104"/>
        <v>139</v>
      </c>
      <c r="I282" s="15">
        <f t="shared" si="105"/>
        <v>2147</v>
      </c>
      <c r="J282" s="15">
        <f t="shared" si="106"/>
        <v>90560</v>
      </c>
      <c r="K282" s="15">
        <f t="shared" si="111"/>
        <v>90570</v>
      </c>
      <c r="L282" s="17">
        <f t="shared" si="117"/>
        <v>90570</v>
      </c>
      <c r="M282" s="15">
        <f t="shared" si="107"/>
        <v>12</v>
      </c>
      <c r="N282">
        <f t="shared" si="114"/>
        <v>9</v>
      </c>
      <c r="O282">
        <f t="shared" si="108"/>
        <v>139</v>
      </c>
      <c r="P282" s="15">
        <f t="shared" si="109"/>
        <v>2147</v>
      </c>
      <c r="AW282" s="46">
        <f t="shared" si="110"/>
        <v>0</v>
      </c>
      <c r="AX282" s="5">
        <f t="shared" si="115"/>
        <v>0</v>
      </c>
    </row>
    <row r="283" spans="1:50" x14ac:dyDescent="0.2">
      <c r="A283" t="s">
        <v>108</v>
      </c>
      <c r="B283">
        <f t="shared" si="101"/>
        <v>277</v>
      </c>
      <c r="C283" s="283">
        <f t="shared" si="102"/>
        <v>90565</v>
      </c>
      <c r="D283" s="283">
        <f t="shared" si="112"/>
        <v>90575</v>
      </c>
      <c r="E283" s="17">
        <f t="shared" si="116"/>
        <v>90575</v>
      </c>
      <c r="F283" s="15">
        <f t="shared" si="103"/>
        <v>12</v>
      </c>
      <c r="G283">
        <f t="shared" si="113"/>
        <v>9</v>
      </c>
      <c r="H283">
        <f t="shared" si="104"/>
        <v>139</v>
      </c>
      <c r="I283" s="15">
        <f t="shared" si="105"/>
        <v>2147</v>
      </c>
      <c r="J283" s="15">
        <f t="shared" si="106"/>
        <v>90743</v>
      </c>
      <c r="K283" s="15">
        <f t="shared" si="111"/>
        <v>90753</v>
      </c>
      <c r="L283" s="17">
        <f t="shared" si="117"/>
        <v>90753</v>
      </c>
      <c r="M283" s="15">
        <f t="shared" si="107"/>
        <v>6</v>
      </c>
      <c r="N283">
        <f t="shared" si="114"/>
        <v>3</v>
      </c>
      <c r="O283">
        <f t="shared" si="108"/>
        <v>140</v>
      </c>
      <c r="P283" s="15">
        <f t="shared" si="109"/>
        <v>2148</v>
      </c>
      <c r="AW283" s="46">
        <f t="shared" si="110"/>
        <v>0</v>
      </c>
      <c r="AX283" s="5">
        <f t="shared" si="115"/>
        <v>0</v>
      </c>
    </row>
    <row r="284" spans="1:50" x14ac:dyDescent="0.2">
      <c r="A284" t="s">
        <v>108</v>
      </c>
      <c r="B284">
        <f t="shared" si="101"/>
        <v>278</v>
      </c>
      <c r="C284" s="283">
        <f t="shared" si="102"/>
        <v>90748</v>
      </c>
      <c r="D284" s="283">
        <f t="shared" si="112"/>
        <v>90758</v>
      </c>
      <c r="E284" s="17">
        <f t="shared" si="116"/>
        <v>90758</v>
      </c>
      <c r="F284" s="15">
        <f t="shared" si="103"/>
        <v>6</v>
      </c>
      <c r="G284">
        <f t="shared" si="113"/>
        <v>3</v>
      </c>
      <c r="H284">
        <f t="shared" si="104"/>
        <v>140</v>
      </c>
      <c r="I284" s="15">
        <f t="shared" si="105"/>
        <v>2148</v>
      </c>
      <c r="J284" s="15">
        <f t="shared" si="106"/>
        <v>90926</v>
      </c>
      <c r="K284" s="15">
        <f t="shared" si="111"/>
        <v>90936</v>
      </c>
      <c r="L284" s="17">
        <f t="shared" si="117"/>
        <v>90936</v>
      </c>
      <c r="M284" s="15">
        <f t="shared" si="107"/>
        <v>12</v>
      </c>
      <c r="N284">
        <f t="shared" si="114"/>
        <v>9</v>
      </c>
      <c r="O284">
        <f t="shared" si="108"/>
        <v>140</v>
      </c>
      <c r="P284" s="15">
        <f t="shared" si="109"/>
        <v>2148</v>
      </c>
      <c r="AW284" s="46">
        <f t="shared" si="110"/>
        <v>0</v>
      </c>
      <c r="AX284" s="5">
        <f t="shared" si="115"/>
        <v>0</v>
      </c>
    </row>
    <row r="285" spans="1:50" x14ac:dyDescent="0.2">
      <c r="A285" t="s">
        <v>108</v>
      </c>
      <c r="B285">
        <f t="shared" si="101"/>
        <v>279</v>
      </c>
      <c r="C285" s="283">
        <f t="shared" si="102"/>
        <v>90931</v>
      </c>
      <c r="D285" s="283">
        <f t="shared" si="112"/>
        <v>90941</v>
      </c>
      <c r="E285" s="17">
        <f t="shared" si="116"/>
        <v>90941</v>
      </c>
      <c r="F285" s="15">
        <f t="shared" si="103"/>
        <v>12</v>
      </c>
      <c r="G285">
        <f t="shared" si="113"/>
        <v>9</v>
      </c>
      <c r="H285">
        <f t="shared" si="104"/>
        <v>140</v>
      </c>
      <c r="I285" s="15">
        <f t="shared" si="105"/>
        <v>2148</v>
      </c>
      <c r="J285" s="15">
        <f t="shared" si="106"/>
        <v>91109</v>
      </c>
      <c r="K285" s="15">
        <f t="shared" si="111"/>
        <v>91119</v>
      </c>
      <c r="L285" s="17">
        <f t="shared" si="117"/>
        <v>91119</v>
      </c>
      <c r="M285" s="15">
        <f t="shared" si="107"/>
        <v>6</v>
      </c>
      <c r="N285">
        <f t="shared" si="114"/>
        <v>3</v>
      </c>
      <c r="O285">
        <f t="shared" si="108"/>
        <v>141</v>
      </c>
      <c r="P285" s="15">
        <f t="shared" si="109"/>
        <v>2149</v>
      </c>
      <c r="AW285" s="46">
        <f t="shared" si="110"/>
        <v>0</v>
      </c>
      <c r="AX285" s="5">
        <f t="shared" si="115"/>
        <v>0</v>
      </c>
    </row>
    <row r="286" spans="1:50" x14ac:dyDescent="0.2">
      <c r="A286" t="s">
        <v>108</v>
      </c>
      <c r="B286">
        <f t="shared" si="101"/>
        <v>280</v>
      </c>
      <c r="C286" s="283">
        <f t="shared" si="102"/>
        <v>91114</v>
      </c>
      <c r="D286" s="283">
        <f t="shared" si="112"/>
        <v>91124</v>
      </c>
      <c r="E286" s="17">
        <f t="shared" si="116"/>
        <v>91124</v>
      </c>
      <c r="F286" s="15">
        <f t="shared" si="103"/>
        <v>6</v>
      </c>
      <c r="G286">
        <f t="shared" si="113"/>
        <v>3</v>
      </c>
      <c r="H286">
        <f t="shared" si="104"/>
        <v>141</v>
      </c>
      <c r="I286" s="15">
        <f t="shared" si="105"/>
        <v>2149</v>
      </c>
      <c r="J286" s="15">
        <f t="shared" si="106"/>
        <v>91292</v>
      </c>
      <c r="K286" s="15">
        <f t="shared" si="111"/>
        <v>91302</v>
      </c>
      <c r="L286" s="17">
        <f t="shared" si="117"/>
        <v>91302</v>
      </c>
      <c r="M286" s="15">
        <f t="shared" si="107"/>
        <v>12</v>
      </c>
      <c r="N286">
        <f t="shared" si="114"/>
        <v>9</v>
      </c>
      <c r="O286">
        <f t="shared" si="108"/>
        <v>141</v>
      </c>
      <c r="P286" s="15">
        <f t="shared" si="109"/>
        <v>2149</v>
      </c>
      <c r="AW286" s="46">
        <f t="shared" si="110"/>
        <v>0</v>
      </c>
      <c r="AX286" s="5">
        <f t="shared" si="115"/>
        <v>0</v>
      </c>
    </row>
    <row r="287" spans="1:50" x14ac:dyDescent="0.2">
      <c r="A287" t="s">
        <v>108</v>
      </c>
      <c r="B287">
        <f t="shared" si="101"/>
        <v>281</v>
      </c>
      <c r="C287" s="283">
        <f t="shared" si="102"/>
        <v>91297</v>
      </c>
      <c r="D287" s="283">
        <f t="shared" si="112"/>
        <v>91307</v>
      </c>
      <c r="E287" s="17">
        <f t="shared" si="116"/>
        <v>91307</v>
      </c>
      <c r="F287" s="15">
        <f t="shared" si="103"/>
        <v>12</v>
      </c>
      <c r="G287">
        <f t="shared" si="113"/>
        <v>9</v>
      </c>
      <c r="H287">
        <f t="shared" si="104"/>
        <v>141</v>
      </c>
      <c r="I287" s="15">
        <f t="shared" si="105"/>
        <v>2149</v>
      </c>
      <c r="J287" s="15">
        <f t="shared" si="106"/>
        <v>91475</v>
      </c>
      <c r="K287" s="15">
        <f t="shared" si="111"/>
        <v>91485</v>
      </c>
      <c r="L287" s="17">
        <f t="shared" si="117"/>
        <v>91485</v>
      </c>
      <c r="M287" s="15">
        <f t="shared" si="107"/>
        <v>6</v>
      </c>
      <c r="N287">
        <f t="shared" si="114"/>
        <v>3</v>
      </c>
      <c r="O287">
        <f t="shared" si="108"/>
        <v>142</v>
      </c>
      <c r="P287" s="15">
        <f t="shared" si="109"/>
        <v>2150</v>
      </c>
      <c r="AW287" s="46">
        <f t="shared" si="110"/>
        <v>0</v>
      </c>
      <c r="AX287" s="5">
        <f t="shared" si="115"/>
        <v>0</v>
      </c>
    </row>
    <row r="288" spans="1:50" x14ac:dyDescent="0.2">
      <c r="A288" t="s">
        <v>108</v>
      </c>
      <c r="B288">
        <f t="shared" si="101"/>
        <v>282</v>
      </c>
      <c r="C288" s="283">
        <f t="shared" si="102"/>
        <v>91480</v>
      </c>
      <c r="D288" s="283">
        <f t="shared" si="112"/>
        <v>91490</v>
      </c>
      <c r="E288" s="17">
        <f t="shared" si="116"/>
        <v>91490</v>
      </c>
      <c r="F288" s="15">
        <f t="shared" si="103"/>
        <v>6</v>
      </c>
      <c r="G288">
        <f t="shared" si="113"/>
        <v>3</v>
      </c>
      <c r="H288">
        <f t="shared" si="104"/>
        <v>142</v>
      </c>
      <c r="I288" s="15">
        <f t="shared" si="105"/>
        <v>2150</v>
      </c>
      <c r="J288" s="15">
        <f t="shared" si="106"/>
        <v>91658</v>
      </c>
      <c r="K288" s="15">
        <f t="shared" si="111"/>
        <v>91668</v>
      </c>
      <c r="L288" s="17">
        <f t="shared" si="117"/>
        <v>91668</v>
      </c>
      <c r="M288" s="15">
        <f t="shared" si="107"/>
        <v>12</v>
      </c>
      <c r="N288">
        <f t="shared" si="114"/>
        <v>9</v>
      </c>
      <c r="O288">
        <f t="shared" si="108"/>
        <v>142</v>
      </c>
      <c r="P288" s="15">
        <f t="shared" si="109"/>
        <v>2150</v>
      </c>
      <c r="AW288" s="46">
        <f t="shared" si="110"/>
        <v>0</v>
      </c>
      <c r="AX288" s="5">
        <f t="shared" si="115"/>
        <v>0</v>
      </c>
    </row>
    <row r="289" spans="1:50" x14ac:dyDescent="0.2">
      <c r="A289" t="s">
        <v>108</v>
      </c>
      <c r="B289">
        <f t="shared" si="101"/>
        <v>283</v>
      </c>
      <c r="C289" s="283">
        <f t="shared" si="102"/>
        <v>91663</v>
      </c>
      <c r="D289" s="283">
        <f t="shared" si="112"/>
        <v>91673</v>
      </c>
      <c r="E289" s="17">
        <f t="shared" si="116"/>
        <v>91673</v>
      </c>
      <c r="F289" s="15">
        <f t="shared" si="103"/>
        <v>12</v>
      </c>
      <c r="G289">
        <f t="shared" si="113"/>
        <v>9</v>
      </c>
      <c r="H289">
        <f t="shared" si="104"/>
        <v>142</v>
      </c>
      <c r="I289" s="15">
        <f t="shared" si="105"/>
        <v>2150</v>
      </c>
      <c r="J289" s="15">
        <f t="shared" si="106"/>
        <v>91841</v>
      </c>
      <c r="K289" s="15">
        <f t="shared" si="111"/>
        <v>91851</v>
      </c>
      <c r="L289" s="17">
        <f t="shared" si="117"/>
        <v>91851</v>
      </c>
      <c r="M289" s="15">
        <f t="shared" si="107"/>
        <v>6</v>
      </c>
      <c r="N289">
        <f t="shared" si="114"/>
        <v>3</v>
      </c>
      <c r="O289">
        <f t="shared" si="108"/>
        <v>143</v>
      </c>
      <c r="P289" s="15">
        <f t="shared" si="109"/>
        <v>2151</v>
      </c>
      <c r="AW289" s="46">
        <f t="shared" si="110"/>
        <v>0</v>
      </c>
      <c r="AX289" s="5">
        <f t="shared" si="115"/>
        <v>0</v>
      </c>
    </row>
    <row r="290" spans="1:50" x14ac:dyDescent="0.2">
      <c r="A290" t="s">
        <v>108</v>
      </c>
      <c r="B290">
        <f t="shared" si="101"/>
        <v>284</v>
      </c>
      <c r="C290" s="283">
        <f t="shared" si="102"/>
        <v>91846</v>
      </c>
      <c r="D290" s="283">
        <f t="shared" si="112"/>
        <v>91856</v>
      </c>
      <c r="E290" s="17">
        <f t="shared" si="116"/>
        <v>91856</v>
      </c>
      <c r="F290" s="15">
        <f t="shared" si="103"/>
        <v>6</v>
      </c>
      <c r="G290">
        <f t="shared" si="113"/>
        <v>3</v>
      </c>
      <c r="H290">
        <f t="shared" si="104"/>
        <v>143</v>
      </c>
      <c r="I290" s="15">
        <f t="shared" si="105"/>
        <v>2151</v>
      </c>
      <c r="J290" s="15">
        <f t="shared" si="106"/>
        <v>92024</v>
      </c>
      <c r="K290" s="15">
        <f t="shared" si="111"/>
        <v>92034</v>
      </c>
      <c r="L290" s="17">
        <f t="shared" si="117"/>
        <v>92034</v>
      </c>
      <c r="M290" s="15">
        <f t="shared" si="107"/>
        <v>12</v>
      </c>
      <c r="N290">
        <f t="shared" si="114"/>
        <v>9</v>
      </c>
      <c r="O290">
        <f t="shared" si="108"/>
        <v>143</v>
      </c>
      <c r="P290" s="15">
        <f t="shared" si="109"/>
        <v>2151</v>
      </c>
      <c r="AW290" s="46">
        <f t="shared" si="110"/>
        <v>0</v>
      </c>
      <c r="AX290" s="5">
        <f t="shared" si="115"/>
        <v>0</v>
      </c>
    </row>
    <row r="291" spans="1:50" x14ac:dyDescent="0.2">
      <c r="A291" t="s">
        <v>108</v>
      </c>
      <c r="B291">
        <f t="shared" si="101"/>
        <v>285</v>
      </c>
      <c r="C291" s="283">
        <f t="shared" si="102"/>
        <v>92029</v>
      </c>
      <c r="D291" s="283">
        <f t="shared" si="112"/>
        <v>92039</v>
      </c>
      <c r="E291" s="17">
        <f t="shared" si="116"/>
        <v>92039</v>
      </c>
      <c r="F291" s="15">
        <f t="shared" si="103"/>
        <v>12</v>
      </c>
      <c r="G291">
        <f t="shared" si="113"/>
        <v>9</v>
      </c>
      <c r="H291">
        <f t="shared" si="104"/>
        <v>143</v>
      </c>
      <c r="I291" s="15">
        <f t="shared" si="105"/>
        <v>2151</v>
      </c>
      <c r="J291" s="15">
        <f t="shared" si="106"/>
        <v>92207</v>
      </c>
      <c r="K291" s="15">
        <f t="shared" si="111"/>
        <v>92217</v>
      </c>
      <c r="L291" s="17">
        <f t="shared" si="117"/>
        <v>92217</v>
      </c>
      <c r="M291" s="15">
        <f t="shared" si="107"/>
        <v>6</v>
      </c>
      <c r="N291">
        <f t="shared" si="114"/>
        <v>3</v>
      </c>
      <c r="O291">
        <f t="shared" si="108"/>
        <v>144</v>
      </c>
      <c r="P291" s="15">
        <f t="shared" si="109"/>
        <v>2152</v>
      </c>
      <c r="AW291" s="46">
        <f t="shared" si="110"/>
        <v>0</v>
      </c>
      <c r="AX291" s="5">
        <f t="shared" si="115"/>
        <v>0</v>
      </c>
    </row>
    <row r="292" spans="1:50" x14ac:dyDescent="0.2">
      <c r="A292" t="s">
        <v>108</v>
      </c>
      <c r="B292">
        <f t="shared" ref="B292:B355" si="118">B291+1</f>
        <v>286</v>
      </c>
      <c r="C292" s="283">
        <f t="shared" ref="C292:C355" si="119">C291+$B$4</f>
        <v>92212</v>
      </c>
      <c r="D292" s="283">
        <f t="shared" si="112"/>
        <v>92222</v>
      </c>
      <c r="E292" s="17">
        <f t="shared" si="116"/>
        <v>92222</v>
      </c>
      <c r="F292" s="15">
        <f t="shared" ref="F292:F355" si="120">MONTH(D292)</f>
        <v>6</v>
      </c>
      <c r="G292">
        <f t="shared" si="113"/>
        <v>3</v>
      </c>
      <c r="H292">
        <f t="shared" ref="H292:H355" si="121">IF(F292&lt;=$I$3,I292-$K$3,I292-$K$3+1)</f>
        <v>144</v>
      </c>
      <c r="I292" s="15">
        <f t="shared" ref="I292:I355" si="122">YEAR(D292)</f>
        <v>2152</v>
      </c>
      <c r="J292" s="15">
        <f t="shared" ref="J292:J355" si="123">C292+$B$4-$B$5</f>
        <v>92390</v>
      </c>
      <c r="K292" s="15">
        <f t="shared" si="111"/>
        <v>92400</v>
      </c>
      <c r="L292" s="17">
        <f t="shared" si="117"/>
        <v>92400</v>
      </c>
      <c r="M292" s="15">
        <f t="shared" ref="M292:M355" si="124">MONTH(K292)</f>
        <v>12</v>
      </c>
      <c r="N292">
        <f t="shared" si="114"/>
        <v>9</v>
      </c>
      <c r="O292">
        <f t="shared" ref="O292:O355" si="125">IF(M292&lt;=$I$3,P292-$K$3,P292-$K$3+1)</f>
        <v>144</v>
      </c>
      <c r="P292" s="15">
        <f t="shared" ref="P292:P355" si="126">YEAR(K292)</f>
        <v>2152</v>
      </c>
      <c r="AW292" s="46">
        <f t="shared" ref="AW292:AW355" si="127">IF(H292&gt;10,0,VALUE(CONCATENATE(G292,H292)))</f>
        <v>0</v>
      </c>
      <c r="AX292" s="5">
        <f t="shared" si="115"/>
        <v>0</v>
      </c>
    </row>
    <row r="293" spans="1:50" x14ac:dyDescent="0.2">
      <c r="A293" t="s">
        <v>108</v>
      </c>
      <c r="B293">
        <f t="shared" si="118"/>
        <v>287</v>
      </c>
      <c r="C293" s="283">
        <f t="shared" si="119"/>
        <v>92395</v>
      </c>
      <c r="D293" s="283">
        <f t="shared" si="112"/>
        <v>92405</v>
      </c>
      <c r="E293" s="17">
        <f t="shared" si="116"/>
        <v>92405</v>
      </c>
      <c r="F293" s="15">
        <f t="shared" si="120"/>
        <v>12</v>
      </c>
      <c r="G293">
        <f t="shared" si="113"/>
        <v>9</v>
      </c>
      <c r="H293">
        <f t="shared" si="121"/>
        <v>144</v>
      </c>
      <c r="I293" s="15">
        <f t="shared" si="122"/>
        <v>2152</v>
      </c>
      <c r="J293" s="15">
        <f t="shared" si="123"/>
        <v>92573</v>
      </c>
      <c r="K293" s="15">
        <f t="shared" si="111"/>
        <v>92583</v>
      </c>
      <c r="L293" s="17">
        <f t="shared" si="117"/>
        <v>92583</v>
      </c>
      <c r="M293" s="15">
        <f t="shared" si="124"/>
        <v>6</v>
      </c>
      <c r="N293">
        <f t="shared" si="114"/>
        <v>3</v>
      </c>
      <c r="O293">
        <f t="shared" si="125"/>
        <v>145</v>
      </c>
      <c r="P293" s="15">
        <f t="shared" si="126"/>
        <v>2153</v>
      </c>
      <c r="AW293" s="46">
        <f t="shared" si="127"/>
        <v>0</v>
      </c>
      <c r="AX293" s="5">
        <f t="shared" si="115"/>
        <v>0</v>
      </c>
    </row>
    <row r="294" spans="1:50" x14ac:dyDescent="0.2">
      <c r="A294" t="s">
        <v>108</v>
      </c>
      <c r="B294">
        <f t="shared" si="118"/>
        <v>288</v>
      </c>
      <c r="C294" s="283">
        <f t="shared" si="119"/>
        <v>92578</v>
      </c>
      <c r="D294" s="283">
        <f t="shared" si="112"/>
        <v>92588</v>
      </c>
      <c r="E294" s="17">
        <f t="shared" si="116"/>
        <v>92588</v>
      </c>
      <c r="F294" s="15">
        <f t="shared" si="120"/>
        <v>6</v>
      </c>
      <c r="G294">
        <f t="shared" si="113"/>
        <v>3</v>
      </c>
      <c r="H294">
        <f t="shared" si="121"/>
        <v>145</v>
      </c>
      <c r="I294" s="15">
        <f t="shared" si="122"/>
        <v>2153</v>
      </c>
      <c r="J294" s="15">
        <f t="shared" si="123"/>
        <v>92756</v>
      </c>
      <c r="K294" s="15">
        <f t="shared" si="111"/>
        <v>92766</v>
      </c>
      <c r="L294" s="17">
        <f t="shared" si="117"/>
        <v>92766</v>
      </c>
      <c r="M294" s="15">
        <f t="shared" si="124"/>
        <v>12</v>
      </c>
      <c r="N294">
        <f t="shared" si="114"/>
        <v>9</v>
      </c>
      <c r="O294">
        <f t="shared" si="125"/>
        <v>145</v>
      </c>
      <c r="P294" s="15">
        <f t="shared" si="126"/>
        <v>2153</v>
      </c>
      <c r="AW294" s="46">
        <f t="shared" si="127"/>
        <v>0</v>
      </c>
      <c r="AX294" s="5">
        <f t="shared" si="115"/>
        <v>0</v>
      </c>
    </row>
    <row r="295" spans="1:50" x14ac:dyDescent="0.2">
      <c r="A295" t="s">
        <v>108</v>
      </c>
      <c r="B295">
        <f t="shared" si="118"/>
        <v>289</v>
      </c>
      <c r="C295" s="283">
        <f t="shared" si="119"/>
        <v>92761</v>
      </c>
      <c r="D295" s="283">
        <f t="shared" si="112"/>
        <v>92771</v>
      </c>
      <c r="E295" s="17">
        <f t="shared" si="116"/>
        <v>92771</v>
      </c>
      <c r="F295" s="15">
        <f t="shared" si="120"/>
        <v>12</v>
      </c>
      <c r="G295">
        <f t="shared" si="113"/>
        <v>9</v>
      </c>
      <c r="H295">
        <f t="shared" si="121"/>
        <v>145</v>
      </c>
      <c r="I295" s="15">
        <f t="shared" si="122"/>
        <v>2153</v>
      </c>
      <c r="J295" s="15">
        <f t="shared" si="123"/>
        <v>92939</v>
      </c>
      <c r="K295" s="15">
        <f t="shared" si="111"/>
        <v>92949</v>
      </c>
      <c r="L295" s="17">
        <f t="shared" si="117"/>
        <v>92949</v>
      </c>
      <c r="M295" s="15">
        <f t="shared" si="124"/>
        <v>6</v>
      </c>
      <c r="N295">
        <f t="shared" si="114"/>
        <v>3</v>
      </c>
      <c r="O295">
        <f t="shared" si="125"/>
        <v>146</v>
      </c>
      <c r="P295" s="15">
        <f t="shared" si="126"/>
        <v>2154</v>
      </c>
      <c r="AW295" s="46">
        <f t="shared" si="127"/>
        <v>0</v>
      </c>
      <c r="AX295" s="5">
        <f t="shared" si="115"/>
        <v>0</v>
      </c>
    </row>
    <row r="296" spans="1:50" x14ac:dyDescent="0.2">
      <c r="A296" t="s">
        <v>108</v>
      </c>
      <c r="B296">
        <f t="shared" si="118"/>
        <v>290</v>
      </c>
      <c r="C296" s="283">
        <f t="shared" si="119"/>
        <v>92944</v>
      </c>
      <c r="D296" s="283">
        <f t="shared" si="112"/>
        <v>92954</v>
      </c>
      <c r="E296" s="17">
        <f t="shared" si="116"/>
        <v>92954</v>
      </c>
      <c r="F296" s="15">
        <f t="shared" si="120"/>
        <v>6</v>
      </c>
      <c r="G296">
        <f t="shared" si="113"/>
        <v>3</v>
      </c>
      <c r="H296">
        <f t="shared" si="121"/>
        <v>146</v>
      </c>
      <c r="I296" s="15">
        <f t="shared" si="122"/>
        <v>2154</v>
      </c>
      <c r="J296" s="15">
        <f t="shared" si="123"/>
        <v>93122</v>
      </c>
      <c r="K296" s="15">
        <f t="shared" si="111"/>
        <v>93132</v>
      </c>
      <c r="L296" s="17">
        <f t="shared" si="117"/>
        <v>93132</v>
      </c>
      <c r="M296" s="15">
        <f t="shared" si="124"/>
        <v>12</v>
      </c>
      <c r="N296">
        <f t="shared" si="114"/>
        <v>9</v>
      </c>
      <c r="O296">
        <f t="shared" si="125"/>
        <v>146</v>
      </c>
      <c r="P296" s="15">
        <f t="shared" si="126"/>
        <v>2154</v>
      </c>
      <c r="AW296" s="46">
        <f t="shared" si="127"/>
        <v>0</v>
      </c>
      <c r="AX296" s="5">
        <f t="shared" si="115"/>
        <v>0</v>
      </c>
    </row>
    <row r="297" spans="1:50" x14ac:dyDescent="0.2">
      <c r="A297" t="s">
        <v>108</v>
      </c>
      <c r="B297">
        <f t="shared" si="118"/>
        <v>291</v>
      </c>
      <c r="C297" s="283">
        <f t="shared" si="119"/>
        <v>93127</v>
      </c>
      <c r="D297" s="283">
        <f t="shared" si="112"/>
        <v>93137</v>
      </c>
      <c r="E297" s="17">
        <f t="shared" si="116"/>
        <v>93137</v>
      </c>
      <c r="F297" s="15">
        <f t="shared" si="120"/>
        <v>12</v>
      </c>
      <c r="G297">
        <f t="shared" si="113"/>
        <v>9</v>
      </c>
      <c r="H297">
        <f t="shared" si="121"/>
        <v>146</v>
      </c>
      <c r="I297" s="15">
        <f t="shared" si="122"/>
        <v>2154</v>
      </c>
      <c r="J297" s="15">
        <f t="shared" si="123"/>
        <v>93305</v>
      </c>
      <c r="K297" s="15">
        <f t="shared" si="111"/>
        <v>93315</v>
      </c>
      <c r="L297" s="17">
        <f t="shared" si="117"/>
        <v>93315</v>
      </c>
      <c r="M297" s="15">
        <f t="shared" si="124"/>
        <v>6</v>
      </c>
      <c r="N297">
        <f t="shared" si="114"/>
        <v>3</v>
      </c>
      <c r="O297">
        <f t="shared" si="125"/>
        <v>147</v>
      </c>
      <c r="P297" s="15">
        <f t="shared" si="126"/>
        <v>2155</v>
      </c>
      <c r="AW297" s="46">
        <f t="shared" si="127"/>
        <v>0</v>
      </c>
      <c r="AX297" s="5">
        <f t="shared" si="115"/>
        <v>0</v>
      </c>
    </row>
    <row r="298" spans="1:50" x14ac:dyDescent="0.2">
      <c r="A298" t="s">
        <v>108</v>
      </c>
      <c r="B298">
        <f t="shared" si="118"/>
        <v>292</v>
      </c>
      <c r="C298" s="283">
        <f t="shared" si="119"/>
        <v>93310</v>
      </c>
      <c r="D298" s="283">
        <f t="shared" si="112"/>
        <v>93320</v>
      </c>
      <c r="E298" s="17">
        <f t="shared" si="116"/>
        <v>93320</v>
      </c>
      <c r="F298" s="15">
        <f t="shared" si="120"/>
        <v>7</v>
      </c>
      <c r="G298">
        <f t="shared" si="113"/>
        <v>4</v>
      </c>
      <c r="H298">
        <f t="shared" si="121"/>
        <v>147</v>
      </c>
      <c r="I298" s="15">
        <f t="shared" si="122"/>
        <v>2155</v>
      </c>
      <c r="J298" s="15">
        <f t="shared" si="123"/>
        <v>93488</v>
      </c>
      <c r="K298" s="15">
        <f t="shared" si="111"/>
        <v>93498</v>
      </c>
      <c r="L298" s="17">
        <f t="shared" si="117"/>
        <v>93498</v>
      </c>
      <c r="M298" s="15">
        <f t="shared" si="124"/>
        <v>12</v>
      </c>
      <c r="N298">
        <f t="shared" si="114"/>
        <v>9</v>
      </c>
      <c r="O298">
        <f t="shared" si="125"/>
        <v>147</v>
      </c>
      <c r="P298" s="15">
        <f t="shared" si="126"/>
        <v>2155</v>
      </c>
      <c r="AW298" s="46">
        <f t="shared" si="127"/>
        <v>0</v>
      </c>
      <c r="AX298" s="5">
        <f t="shared" si="115"/>
        <v>0</v>
      </c>
    </row>
    <row r="299" spans="1:50" x14ac:dyDescent="0.2">
      <c r="A299" t="s">
        <v>108</v>
      </c>
      <c r="B299">
        <f t="shared" si="118"/>
        <v>293</v>
      </c>
      <c r="C299" s="283">
        <f t="shared" si="119"/>
        <v>93493</v>
      </c>
      <c r="D299" s="283">
        <f t="shared" si="112"/>
        <v>93503</v>
      </c>
      <c r="E299" s="17">
        <f t="shared" si="116"/>
        <v>93503</v>
      </c>
      <c r="F299" s="15">
        <f t="shared" si="120"/>
        <v>12</v>
      </c>
      <c r="G299">
        <f t="shared" si="113"/>
        <v>9</v>
      </c>
      <c r="H299">
        <f t="shared" si="121"/>
        <v>147</v>
      </c>
      <c r="I299" s="15">
        <f t="shared" si="122"/>
        <v>2155</v>
      </c>
      <c r="J299" s="15">
        <f t="shared" si="123"/>
        <v>93671</v>
      </c>
      <c r="K299" s="15">
        <f t="shared" si="111"/>
        <v>93681</v>
      </c>
      <c r="L299" s="17">
        <f t="shared" si="117"/>
        <v>93681</v>
      </c>
      <c r="M299" s="15">
        <f t="shared" si="124"/>
        <v>6</v>
      </c>
      <c r="N299">
        <f t="shared" si="114"/>
        <v>3</v>
      </c>
      <c r="O299">
        <f t="shared" si="125"/>
        <v>148</v>
      </c>
      <c r="P299" s="15">
        <f t="shared" si="126"/>
        <v>2156</v>
      </c>
      <c r="AW299" s="46">
        <f t="shared" si="127"/>
        <v>0</v>
      </c>
      <c r="AX299" s="5">
        <f t="shared" si="115"/>
        <v>0</v>
      </c>
    </row>
    <row r="300" spans="1:50" x14ac:dyDescent="0.2">
      <c r="A300" t="s">
        <v>108</v>
      </c>
      <c r="B300">
        <f t="shared" si="118"/>
        <v>294</v>
      </c>
      <c r="C300" s="283">
        <f t="shared" si="119"/>
        <v>93676</v>
      </c>
      <c r="D300" s="283">
        <f t="shared" si="112"/>
        <v>93686</v>
      </c>
      <c r="E300" s="17">
        <f t="shared" si="116"/>
        <v>93686</v>
      </c>
      <c r="F300" s="15">
        <f t="shared" si="120"/>
        <v>7</v>
      </c>
      <c r="G300">
        <f t="shared" si="113"/>
        <v>4</v>
      </c>
      <c r="H300">
        <f t="shared" si="121"/>
        <v>148</v>
      </c>
      <c r="I300" s="15">
        <f t="shared" si="122"/>
        <v>2156</v>
      </c>
      <c r="J300" s="15">
        <f t="shared" si="123"/>
        <v>93854</v>
      </c>
      <c r="K300" s="15">
        <f t="shared" si="111"/>
        <v>93864</v>
      </c>
      <c r="L300" s="17">
        <f t="shared" si="117"/>
        <v>93864</v>
      </c>
      <c r="M300" s="15">
        <f t="shared" si="124"/>
        <v>12</v>
      </c>
      <c r="N300">
        <f t="shared" si="114"/>
        <v>9</v>
      </c>
      <c r="O300">
        <f t="shared" si="125"/>
        <v>148</v>
      </c>
      <c r="P300" s="15">
        <f t="shared" si="126"/>
        <v>2156</v>
      </c>
      <c r="AW300" s="46">
        <f t="shared" si="127"/>
        <v>0</v>
      </c>
      <c r="AX300" s="5">
        <f t="shared" si="115"/>
        <v>0</v>
      </c>
    </row>
    <row r="301" spans="1:50" x14ac:dyDescent="0.2">
      <c r="A301" t="s">
        <v>108</v>
      </c>
      <c r="B301">
        <f t="shared" si="118"/>
        <v>295</v>
      </c>
      <c r="C301" s="283">
        <f t="shared" si="119"/>
        <v>93859</v>
      </c>
      <c r="D301" s="283">
        <f t="shared" si="112"/>
        <v>93869</v>
      </c>
      <c r="E301" s="17">
        <f t="shared" si="116"/>
        <v>93869</v>
      </c>
      <c r="F301" s="15">
        <f t="shared" si="120"/>
        <v>12</v>
      </c>
      <c r="G301">
        <f t="shared" si="113"/>
        <v>9</v>
      </c>
      <c r="H301">
        <f t="shared" si="121"/>
        <v>148</v>
      </c>
      <c r="I301" s="15">
        <f t="shared" si="122"/>
        <v>2156</v>
      </c>
      <c r="J301" s="15">
        <f t="shared" si="123"/>
        <v>94037</v>
      </c>
      <c r="K301" s="15">
        <f t="shared" si="111"/>
        <v>94047</v>
      </c>
      <c r="L301" s="17">
        <f t="shared" si="117"/>
        <v>94047</v>
      </c>
      <c r="M301" s="15">
        <f t="shared" si="124"/>
        <v>6</v>
      </c>
      <c r="N301">
        <f t="shared" si="114"/>
        <v>3</v>
      </c>
      <c r="O301">
        <f t="shared" si="125"/>
        <v>149</v>
      </c>
      <c r="P301" s="15">
        <f t="shared" si="126"/>
        <v>2157</v>
      </c>
      <c r="AW301" s="46">
        <f t="shared" si="127"/>
        <v>0</v>
      </c>
      <c r="AX301" s="5">
        <f t="shared" si="115"/>
        <v>0</v>
      </c>
    </row>
    <row r="302" spans="1:50" x14ac:dyDescent="0.2">
      <c r="A302" t="s">
        <v>108</v>
      </c>
      <c r="B302">
        <f t="shared" si="118"/>
        <v>296</v>
      </c>
      <c r="C302" s="283">
        <f t="shared" si="119"/>
        <v>94042</v>
      </c>
      <c r="D302" s="283">
        <f t="shared" si="112"/>
        <v>94052</v>
      </c>
      <c r="E302" s="17">
        <f t="shared" si="116"/>
        <v>94052</v>
      </c>
      <c r="F302" s="15">
        <f t="shared" si="120"/>
        <v>7</v>
      </c>
      <c r="G302">
        <f t="shared" si="113"/>
        <v>4</v>
      </c>
      <c r="H302">
        <f t="shared" si="121"/>
        <v>149</v>
      </c>
      <c r="I302" s="15">
        <f t="shared" si="122"/>
        <v>2157</v>
      </c>
      <c r="J302" s="15">
        <f t="shared" si="123"/>
        <v>94220</v>
      </c>
      <c r="K302" s="15">
        <f t="shared" si="111"/>
        <v>94230</v>
      </c>
      <c r="L302" s="17">
        <f t="shared" si="117"/>
        <v>94230</v>
      </c>
      <c r="M302" s="15">
        <f t="shared" si="124"/>
        <v>12</v>
      </c>
      <c r="N302">
        <f t="shared" si="114"/>
        <v>9</v>
      </c>
      <c r="O302">
        <f t="shared" si="125"/>
        <v>149</v>
      </c>
      <c r="P302" s="15">
        <f t="shared" si="126"/>
        <v>2157</v>
      </c>
      <c r="AW302" s="46">
        <f t="shared" si="127"/>
        <v>0</v>
      </c>
      <c r="AX302" s="5">
        <f t="shared" si="115"/>
        <v>0</v>
      </c>
    </row>
    <row r="303" spans="1:50" x14ac:dyDescent="0.2">
      <c r="A303" t="s">
        <v>108</v>
      </c>
      <c r="B303">
        <f t="shared" si="118"/>
        <v>297</v>
      </c>
      <c r="C303" s="283">
        <f t="shared" si="119"/>
        <v>94225</v>
      </c>
      <c r="D303" s="283">
        <f t="shared" si="112"/>
        <v>94235</v>
      </c>
      <c r="E303" s="17">
        <f t="shared" si="116"/>
        <v>94235</v>
      </c>
      <c r="F303" s="15">
        <f t="shared" si="120"/>
        <v>1</v>
      </c>
      <c r="G303">
        <f t="shared" si="113"/>
        <v>10</v>
      </c>
      <c r="H303">
        <f t="shared" si="121"/>
        <v>149</v>
      </c>
      <c r="I303" s="15">
        <f t="shared" si="122"/>
        <v>2158</v>
      </c>
      <c r="J303" s="15">
        <f t="shared" si="123"/>
        <v>94403</v>
      </c>
      <c r="K303" s="15">
        <f t="shared" si="111"/>
        <v>94413</v>
      </c>
      <c r="L303" s="17">
        <f t="shared" si="117"/>
        <v>94413</v>
      </c>
      <c r="M303" s="15">
        <f t="shared" si="124"/>
        <v>6</v>
      </c>
      <c r="N303">
        <f t="shared" si="114"/>
        <v>3</v>
      </c>
      <c r="O303">
        <f t="shared" si="125"/>
        <v>150</v>
      </c>
      <c r="P303" s="15">
        <f t="shared" si="126"/>
        <v>2158</v>
      </c>
      <c r="AW303" s="46">
        <f t="shared" si="127"/>
        <v>0</v>
      </c>
      <c r="AX303" s="5">
        <f t="shared" si="115"/>
        <v>0</v>
      </c>
    </row>
    <row r="304" spans="1:50" x14ac:dyDescent="0.2">
      <c r="A304" t="s">
        <v>108</v>
      </c>
      <c r="B304">
        <f t="shared" si="118"/>
        <v>298</v>
      </c>
      <c r="C304" s="283">
        <f t="shared" si="119"/>
        <v>94408</v>
      </c>
      <c r="D304" s="283">
        <f t="shared" si="112"/>
        <v>94418</v>
      </c>
      <c r="E304" s="17">
        <f t="shared" si="116"/>
        <v>94418</v>
      </c>
      <c r="F304" s="15">
        <f t="shared" si="120"/>
        <v>7</v>
      </c>
      <c r="G304">
        <f t="shared" si="113"/>
        <v>4</v>
      </c>
      <c r="H304">
        <f t="shared" si="121"/>
        <v>150</v>
      </c>
      <c r="I304" s="15">
        <f t="shared" si="122"/>
        <v>2158</v>
      </c>
      <c r="J304" s="15">
        <f t="shared" si="123"/>
        <v>94586</v>
      </c>
      <c r="K304" s="15">
        <f t="shared" si="111"/>
        <v>94596</v>
      </c>
      <c r="L304" s="17">
        <f t="shared" si="117"/>
        <v>94596</v>
      </c>
      <c r="M304" s="15">
        <f t="shared" si="124"/>
        <v>12</v>
      </c>
      <c r="N304">
        <f t="shared" si="114"/>
        <v>9</v>
      </c>
      <c r="O304">
        <f t="shared" si="125"/>
        <v>150</v>
      </c>
      <c r="P304" s="15">
        <f t="shared" si="126"/>
        <v>2158</v>
      </c>
      <c r="AW304" s="46">
        <f t="shared" si="127"/>
        <v>0</v>
      </c>
      <c r="AX304" s="5">
        <f t="shared" si="115"/>
        <v>0</v>
      </c>
    </row>
    <row r="305" spans="1:50" x14ac:dyDescent="0.2">
      <c r="A305" t="s">
        <v>108</v>
      </c>
      <c r="B305">
        <f t="shared" si="118"/>
        <v>299</v>
      </c>
      <c r="C305" s="283">
        <f t="shared" si="119"/>
        <v>94591</v>
      </c>
      <c r="D305" s="283">
        <f t="shared" si="112"/>
        <v>94601</v>
      </c>
      <c r="E305" s="17">
        <f t="shared" si="116"/>
        <v>94601</v>
      </c>
      <c r="F305" s="15">
        <f t="shared" si="120"/>
        <v>1</v>
      </c>
      <c r="G305">
        <f t="shared" si="113"/>
        <v>10</v>
      </c>
      <c r="H305">
        <f t="shared" si="121"/>
        <v>150</v>
      </c>
      <c r="I305" s="15">
        <f t="shared" si="122"/>
        <v>2159</v>
      </c>
      <c r="J305" s="15">
        <f t="shared" si="123"/>
        <v>94769</v>
      </c>
      <c r="K305" s="15">
        <f t="shared" si="111"/>
        <v>94779</v>
      </c>
      <c r="L305" s="17">
        <f t="shared" si="117"/>
        <v>94779</v>
      </c>
      <c r="M305" s="15">
        <f t="shared" si="124"/>
        <v>6</v>
      </c>
      <c r="N305">
        <f t="shared" si="114"/>
        <v>3</v>
      </c>
      <c r="O305">
        <f t="shared" si="125"/>
        <v>151</v>
      </c>
      <c r="P305" s="15">
        <f t="shared" si="126"/>
        <v>2159</v>
      </c>
      <c r="AW305" s="46">
        <f t="shared" si="127"/>
        <v>0</v>
      </c>
      <c r="AX305" s="5">
        <f t="shared" si="115"/>
        <v>0</v>
      </c>
    </row>
    <row r="306" spans="1:50" x14ac:dyDescent="0.2">
      <c r="A306" t="s">
        <v>108</v>
      </c>
      <c r="B306">
        <f t="shared" si="118"/>
        <v>300</v>
      </c>
      <c r="C306" s="283">
        <f t="shared" si="119"/>
        <v>94774</v>
      </c>
      <c r="D306" s="283">
        <f t="shared" si="112"/>
        <v>94784</v>
      </c>
      <c r="E306" s="17">
        <f t="shared" si="116"/>
        <v>94784</v>
      </c>
      <c r="F306" s="15">
        <f t="shared" si="120"/>
        <v>7</v>
      </c>
      <c r="G306">
        <f t="shared" si="113"/>
        <v>4</v>
      </c>
      <c r="H306">
        <f t="shared" si="121"/>
        <v>151</v>
      </c>
      <c r="I306" s="15">
        <f t="shared" si="122"/>
        <v>2159</v>
      </c>
      <c r="J306" s="15">
        <f t="shared" si="123"/>
        <v>94952</v>
      </c>
      <c r="K306" s="15">
        <f t="shared" si="111"/>
        <v>94962</v>
      </c>
      <c r="L306" s="17">
        <f t="shared" si="117"/>
        <v>94962</v>
      </c>
      <c r="M306" s="15">
        <f t="shared" si="124"/>
        <v>12</v>
      </c>
      <c r="N306">
        <f t="shared" si="114"/>
        <v>9</v>
      </c>
      <c r="O306">
        <f t="shared" si="125"/>
        <v>151</v>
      </c>
      <c r="P306" s="15">
        <f t="shared" si="126"/>
        <v>2159</v>
      </c>
      <c r="AW306" s="46">
        <f t="shared" si="127"/>
        <v>0</v>
      </c>
      <c r="AX306" s="5">
        <f t="shared" si="115"/>
        <v>0</v>
      </c>
    </row>
    <row r="307" spans="1:50" x14ac:dyDescent="0.2">
      <c r="A307" t="s">
        <v>108</v>
      </c>
      <c r="B307">
        <f t="shared" si="118"/>
        <v>301</v>
      </c>
      <c r="C307" s="283">
        <f t="shared" si="119"/>
        <v>94957</v>
      </c>
      <c r="D307" s="283">
        <f t="shared" si="112"/>
        <v>94967</v>
      </c>
      <c r="E307" s="17">
        <f t="shared" si="116"/>
        <v>94967</v>
      </c>
      <c r="F307" s="15">
        <f t="shared" si="120"/>
        <v>1</v>
      </c>
      <c r="G307">
        <f t="shared" si="113"/>
        <v>10</v>
      </c>
      <c r="H307">
        <f t="shared" si="121"/>
        <v>151</v>
      </c>
      <c r="I307" s="15">
        <f t="shared" si="122"/>
        <v>2160</v>
      </c>
      <c r="J307" s="15">
        <f t="shared" si="123"/>
        <v>95135</v>
      </c>
      <c r="K307" s="15">
        <f t="shared" si="111"/>
        <v>95145</v>
      </c>
      <c r="L307" s="17">
        <f t="shared" si="117"/>
        <v>95145</v>
      </c>
      <c r="M307" s="15">
        <f t="shared" si="124"/>
        <v>6</v>
      </c>
      <c r="N307">
        <f t="shared" si="114"/>
        <v>3</v>
      </c>
      <c r="O307">
        <f t="shared" si="125"/>
        <v>152</v>
      </c>
      <c r="P307" s="15">
        <f t="shared" si="126"/>
        <v>2160</v>
      </c>
      <c r="AW307" s="46">
        <f t="shared" si="127"/>
        <v>0</v>
      </c>
      <c r="AX307" s="5">
        <f t="shared" si="115"/>
        <v>0</v>
      </c>
    </row>
    <row r="308" spans="1:50" x14ac:dyDescent="0.2">
      <c r="A308" t="s">
        <v>108</v>
      </c>
      <c r="B308">
        <f t="shared" si="118"/>
        <v>302</v>
      </c>
      <c r="C308" s="283">
        <f t="shared" si="119"/>
        <v>95140</v>
      </c>
      <c r="D308" s="283">
        <f t="shared" si="112"/>
        <v>95150</v>
      </c>
      <c r="E308" s="17">
        <f t="shared" si="116"/>
        <v>95150</v>
      </c>
      <c r="F308" s="15">
        <f t="shared" si="120"/>
        <v>7</v>
      </c>
      <c r="G308">
        <f t="shared" si="113"/>
        <v>4</v>
      </c>
      <c r="H308">
        <f t="shared" si="121"/>
        <v>152</v>
      </c>
      <c r="I308" s="15">
        <f t="shared" si="122"/>
        <v>2160</v>
      </c>
      <c r="J308" s="15">
        <f t="shared" si="123"/>
        <v>95318</v>
      </c>
      <c r="K308" s="15">
        <f t="shared" si="111"/>
        <v>95328</v>
      </c>
      <c r="L308" s="17">
        <f t="shared" si="117"/>
        <v>95328</v>
      </c>
      <c r="M308" s="15">
        <f t="shared" si="124"/>
        <v>12</v>
      </c>
      <c r="N308">
        <f t="shared" si="114"/>
        <v>9</v>
      </c>
      <c r="O308">
        <f t="shared" si="125"/>
        <v>152</v>
      </c>
      <c r="P308" s="15">
        <f t="shared" si="126"/>
        <v>2160</v>
      </c>
      <c r="AW308" s="46">
        <f t="shared" si="127"/>
        <v>0</v>
      </c>
      <c r="AX308" s="5">
        <f t="shared" si="115"/>
        <v>0</v>
      </c>
    </row>
    <row r="309" spans="1:50" x14ac:dyDescent="0.2">
      <c r="A309" t="s">
        <v>108</v>
      </c>
      <c r="B309">
        <f t="shared" si="118"/>
        <v>303</v>
      </c>
      <c r="C309" s="283">
        <f t="shared" si="119"/>
        <v>95323</v>
      </c>
      <c r="D309" s="283">
        <f t="shared" si="112"/>
        <v>95333</v>
      </c>
      <c r="E309" s="17">
        <f t="shared" si="116"/>
        <v>95333</v>
      </c>
      <c r="F309" s="15">
        <f t="shared" si="120"/>
        <v>1</v>
      </c>
      <c r="G309">
        <f t="shared" si="113"/>
        <v>10</v>
      </c>
      <c r="H309">
        <f t="shared" si="121"/>
        <v>152</v>
      </c>
      <c r="I309" s="15">
        <f t="shared" si="122"/>
        <v>2161</v>
      </c>
      <c r="J309" s="15">
        <f t="shared" si="123"/>
        <v>95501</v>
      </c>
      <c r="K309" s="15">
        <f t="shared" si="111"/>
        <v>95511</v>
      </c>
      <c r="L309" s="17">
        <f t="shared" si="117"/>
        <v>95511</v>
      </c>
      <c r="M309" s="15">
        <f t="shared" si="124"/>
        <v>6</v>
      </c>
      <c r="N309">
        <f t="shared" si="114"/>
        <v>3</v>
      </c>
      <c r="O309">
        <f t="shared" si="125"/>
        <v>153</v>
      </c>
      <c r="P309" s="15">
        <f t="shared" si="126"/>
        <v>2161</v>
      </c>
      <c r="AW309" s="46">
        <f t="shared" si="127"/>
        <v>0</v>
      </c>
      <c r="AX309" s="5">
        <f t="shared" si="115"/>
        <v>0</v>
      </c>
    </row>
    <row r="310" spans="1:50" x14ac:dyDescent="0.2">
      <c r="A310" t="s">
        <v>108</v>
      </c>
      <c r="B310">
        <f t="shared" si="118"/>
        <v>304</v>
      </c>
      <c r="C310" s="283">
        <f t="shared" si="119"/>
        <v>95506</v>
      </c>
      <c r="D310" s="283">
        <f t="shared" si="112"/>
        <v>95516</v>
      </c>
      <c r="E310" s="17">
        <f t="shared" si="116"/>
        <v>95516</v>
      </c>
      <c r="F310" s="15">
        <f t="shared" si="120"/>
        <v>7</v>
      </c>
      <c r="G310">
        <f t="shared" si="113"/>
        <v>4</v>
      </c>
      <c r="H310">
        <f t="shared" si="121"/>
        <v>153</v>
      </c>
      <c r="I310" s="15">
        <f t="shared" si="122"/>
        <v>2161</v>
      </c>
      <c r="J310" s="15">
        <f t="shared" si="123"/>
        <v>95684</v>
      </c>
      <c r="K310" s="15">
        <f t="shared" si="111"/>
        <v>95694</v>
      </c>
      <c r="L310" s="17">
        <f t="shared" si="117"/>
        <v>95694</v>
      </c>
      <c r="M310" s="15">
        <f t="shared" si="124"/>
        <v>12</v>
      </c>
      <c r="N310">
        <f t="shared" si="114"/>
        <v>9</v>
      </c>
      <c r="O310">
        <f t="shared" si="125"/>
        <v>153</v>
      </c>
      <c r="P310" s="15">
        <f t="shared" si="126"/>
        <v>2161</v>
      </c>
      <c r="AW310" s="46">
        <f t="shared" si="127"/>
        <v>0</v>
      </c>
      <c r="AX310" s="5">
        <f t="shared" si="115"/>
        <v>0</v>
      </c>
    </row>
    <row r="311" spans="1:50" x14ac:dyDescent="0.2">
      <c r="A311" t="s">
        <v>108</v>
      </c>
      <c r="B311">
        <f t="shared" si="118"/>
        <v>305</v>
      </c>
      <c r="C311" s="283">
        <f t="shared" si="119"/>
        <v>95689</v>
      </c>
      <c r="D311" s="283">
        <f t="shared" si="112"/>
        <v>95699</v>
      </c>
      <c r="E311" s="17">
        <f t="shared" si="116"/>
        <v>95699</v>
      </c>
      <c r="F311" s="15">
        <f t="shared" si="120"/>
        <v>1</v>
      </c>
      <c r="G311">
        <f t="shared" si="113"/>
        <v>10</v>
      </c>
      <c r="H311">
        <f t="shared" si="121"/>
        <v>153</v>
      </c>
      <c r="I311" s="15">
        <f t="shared" si="122"/>
        <v>2162</v>
      </c>
      <c r="J311" s="15">
        <f t="shared" si="123"/>
        <v>95867</v>
      </c>
      <c r="K311" s="15">
        <f t="shared" si="111"/>
        <v>95877</v>
      </c>
      <c r="L311" s="17">
        <f t="shared" si="117"/>
        <v>95877</v>
      </c>
      <c r="M311" s="15">
        <f t="shared" si="124"/>
        <v>7</v>
      </c>
      <c r="N311">
        <f t="shared" si="114"/>
        <v>4</v>
      </c>
      <c r="O311">
        <f t="shared" si="125"/>
        <v>154</v>
      </c>
      <c r="P311" s="15">
        <f t="shared" si="126"/>
        <v>2162</v>
      </c>
      <c r="AW311" s="46">
        <f t="shared" si="127"/>
        <v>0</v>
      </c>
      <c r="AX311" s="5">
        <f t="shared" si="115"/>
        <v>0</v>
      </c>
    </row>
    <row r="312" spans="1:50" x14ac:dyDescent="0.2">
      <c r="A312" t="s">
        <v>108</v>
      </c>
      <c r="B312">
        <f t="shared" si="118"/>
        <v>306</v>
      </c>
      <c r="C312" s="283">
        <f t="shared" si="119"/>
        <v>95872</v>
      </c>
      <c r="D312" s="283">
        <f t="shared" si="112"/>
        <v>95882</v>
      </c>
      <c r="E312" s="17">
        <f t="shared" si="116"/>
        <v>95882</v>
      </c>
      <c r="F312" s="15">
        <f t="shared" si="120"/>
        <v>7</v>
      </c>
      <c r="G312">
        <f t="shared" si="113"/>
        <v>4</v>
      </c>
      <c r="H312">
        <f t="shared" si="121"/>
        <v>154</v>
      </c>
      <c r="I312" s="15">
        <f t="shared" si="122"/>
        <v>2162</v>
      </c>
      <c r="J312" s="15">
        <f t="shared" si="123"/>
        <v>96050</v>
      </c>
      <c r="K312" s="15">
        <f t="shared" si="111"/>
        <v>96060</v>
      </c>
      <c r="L312" s="17">
        <f t="shared" si="117"/>
        <v>96060</v>
      </c>
      <c r="M312" s="15">
        <f t="shared" si="124"/>
        <v>12</v>
      </c>
      <c r="N312">
        <f t="shared" si="114"/>
        <v>9</v>
      </c>
      <c r="O312">
        <f t="shared" si="125"/>
        <v>154</v>
      </c>
      <c r="P312" s="15">
        <f t="shared" si="126"/>
        <v>2162</v>
      </c>
      <c r="AW312" s="46">
        <f t="shared" si="127"/>
        <v>0</v>
      </c>
      <c r="AX312" s="5">
        <f t="shared" si="115"/>
        <v>0</v>
      </c>
    </row>
    <row r="313" spans="1:50" x14ac:dyDescent="0.2">
      <c r="A313" t="s">
        <v>108</v>
      </c>
      <c r="B313">
        <f t="shared" si="118"/>
        <v>307</v>
      </c>
      <c r="C313" s="283">
        <f t="shared" si="119"/>
        <v>96055</v>
      </c>
      <c r="D313" s="283">
        <f t="shared" si="112"/>
        <v>96065</v>
      </c>
      <c r="E313" s="17">
        <f t="shared" si="116"/>
        <v>96065</v>
      </c>
      <c r="F313" s="15">
        <f t="shared" si="120"/>
        <v>1</v>
      </c>
      <c r="G313">
        <f t="shared" si="113"/>
        <v>10</v>
      </c>
      <c r="H313">
        <f t="shared" si="121"/>
        <v>154</v>
      </c>
      <c r="I313" s="15">
        <f t="shared" si="122"/>
        <v>2163</v>
      </c>
      <c r="J313" s="15">
        <f t="shared" si="123"/>
        <v>96233</v>
      </c>
      <c r="K313" s="15">
        <f t="shared" si="111"/>
        <v>96243</v>
      </c>
      <c r="L313" s="17">
        <f t="shared" si="117"/>
        <v>96243</v>
      </c>
      <c r="M313" s="15">
        <f t="shared" si="124"/>
        <v>7</v>
      </c>
      <c r="N313">
        <f t="shared" si="114"/>
        <v>4</v>
      </c>
      <c r="O313">
        <f t="shared" si="125"/>
        <v>155</v>
      </c>
      <c r="P313" s="15">
        <f t="shared" si="126"/>
        <v>2163</v>
      </c>
      <c r="AW313" s="46">
        <f t="shared" si="127"/>
        <v>0</v>
      </c>
      <c r="AX313" s="5">
        <f t="shared" si="115"/>
        <v>0</v>
      </c>
    </row>
    <row r="314" spans="1:50" x14ac:dyDescent="0.2">
      <c r="A314" t="s">
        <v>108</v>
      </c>
      <c r="B314">
        <f t="shared" si="118"/>
        <v>308</v>
      </c>
      <c r="C314" s="283">
        <f t="shared" si="119"/>
        <v>96238</v>
      </c>
      <c r="D314" s="283">
        <f t="shared" si="112"/>
        <v>96248</v>
      </c>
      <c r="E314" s="17">
        <f t="shared" si="116"/>
        <v>96248</v>
      </c>
      <c r="F314" s="15">
        <f t="shared" si="120"/>
        <v>7</v>
      </c>
      <c r="G314">
        <f t="shared" si="113"/>
        <v>4</v>
      </c>
      <c r="H314">
        <f t="shared" si="121"/>
        <v>155</v>
      </c>
      <c r="I314" s="15">
        <f t="shared" si="122"/>
        <v>2163</v>
      </c>
      <c r="J314" s="15">
        <f t="shared" si="123"/>
        <v>96416</v>
      </c>
      <c r="K314" s="15">
        <f t="shared" si="111"/>
        <v>96426</v>
      </c>
      <c r="L314" s="17">
        <f t="shared" si="117"/>
        <v>96426</v>
      </c>
      <c r="M314" s="15">
        <f t="shared" si="124"/>
        <v>1</v>
      </c>
      <c r="N314">
        <f t="shared" si="114"/>
        <v>10</v>
      </c>
      <c r="O314">
        <f t="shared" si="125"/>
        <v>155</v>
      </c>
      <c r="P314" s="15">
        <f t="shared" si="126"/>
        <v>2164</v>
      </c>
      <c r="AW314" s="46">
        <f t="shared" si="127"/>
        <v>0</v>
      </c>
      <c r="AX314" s="5">
        <f t="shared" si="115"/>
        <v>0</v>
      </c>
    </row>
    <row r="315" spans="1:50" x14ac:dyDescent="0.2">
      <c r="A315" t="s">
        <v>108</v>
      </c>
      <c r="B315">
        <f t="shared" si="118"/>
        <v>309</v>
      </c>
      <c r="C315" s="283">
        <f t="shared" si="119"/>
        <v>96421</v>
      </c>
      <c r="D315" s="283">
        <f t="shared" si="112"/>
        <v>96431</v>
      </c>
      <c r="E315" s="17">
        <f t="shared" si="116"/>
        <v>96431</v>
      </c>
      <c r="F315" s="15">
        <f t="shared" si="120"/>
        <v>1</v>
      </c>
      <c r="G315">
        <f t="shared" si="113"/>
        <v>10</v>
      </c>
      <c r="H315">
        <f t="shared" si="121"/>
        <v>155</v>
      </c>
      <c r="I315" s="15">
        <f t="shared" si="122"/>
        <v>2164</v>
      </c>
      <c r="J315" s="15">
        <f t="shared" si="123"/>
        <v>96599</v>
      </c>
      <c r="K315" s="15">
        <f t="shared" si="111"/>
        <v>96609</v>
      </c>
      <c r="L315" s="17">
        <f t="shared" si="117"/>
        <v>96609</v>
      </c>
      <c r="M315" s="15">
        <f t="shared" si="124"/>
        <v>7</v>
      </c>
      <c r="N315">
        <f t="shared" si="114"/>
        <v>4</v>
      </c>
      <c r="O315">
        <f t="shared" si="125"/>
        <v>156</v>
      </c>
      <c r="P315" s="15">
        <f t="shared" si="126"/>
        <v>2164</v>
      </c>
      <c r="AW315" s="46">
        <f t="shared" si="127"/>
        <v>0</v>
      </c>
      <c r="AX315" s="5">
        <f t="shared" si="115"/>
        <v>0</v>
      </c>
    </row>
    <row r="316" spans="1:50" x14ac:dyDescent="0.2">
      <c r="A316" t="s">
        <v>108</v>
      </c>
      <c r="B316">
        <f t="shared" si="118"/>
        <v>310</v>
      </c>
      <c r="C316" s="283">
        <f t="shared" si="119"/>
        <v>96604</v>
      </c>
      <c r="D316" s="283">
        <f t="shared" si="112"/>
        <v>96614</v>
      </c>
      <c r="E316" s="17">
        <f t="shared" si="116"/>
        <v>96614</v>
      </c>
      <c r="F316" s="15">
        <f t="shared" si="120"/>
        <v>7</v>
      </c>
      <c r="G316">
        <f t="shared" si="113"/>
        <v>4</v>
      </c>
      <c r="H316">
        <f t="shared" si="121"/>
        <v>156</v>
      </c>
      <c r="I316" s="15">
        <f t="shared" si="122"/>
        <v>2164</v>
      </c>
      <c r="J316" s="15">
        <f t="shared" si="123"/>
        <v>96782</v>
      </c>
      <c r="K316" s="15">
        <f t="shared" si="111"/>
        <v>96792</v>
      </c>
      <c r="L316" s="17">
        <f t="shared" si="117"/>
        <v>96792</v>
      </c>
      <c r="M316" s="15">
        <f t="shared" si="124"/>
        <v>1</v>
      </c>
      <c r="N316">
        <f t="shared" si="114"/>
        <v>10</v>
      </c>
      <c r="O316">
        <f t="shared" si="125"/>
        <v>156</v>
      </c>
      <c r="P316" s="15">
        <f t="shared" si="126"/>
        <v>2165</v>
      </c>
      <c r="AW316" s="46">
        <f t="shared" si="127"/>
        <v>0</v>
      </c>
      <c r="AX316" s="5">
        <f t="shared" si="115"/>
        <v>0</v>
      </c>
    </row>
    <row r="317" spans="1:50" x14ac:dyDescent="0.2">
      <c r="A317" t="s">
        <v>108</v>
      </c>
      <c r="B317">
        <f t="shared" si="118"/>
        <v>311</v>
      </c>
      <c r="C317" s="283">
        <f t="shared" si="119"/>
        <v>96787</v>
      </c>
      <c r="D317" s="283">
        <f t="shared" si="112"/>
        <v>96797</v>
      </c>
      <c r="E317" s="17">
        <f t="shared" si="116"/>
        <v>96797</v>
      </c>
      <c r="F317" s="15">
        <f t="shared" si="120"/>
        <v>1</v>
      </c>
      <c r="G317">
        <f t="shared" si="113"/>
        <v>10</v>
      </c>
      <c r="H317">
        <f t="shared" si="121"/>
        <v>156</v>
      </c>
      <c r="I317" s="15">
        <f t="shared" si="122"/>
        <v>2165</v>
      </c>
      <c r="J317" s="15">
        <f t="shared" si="123"/>
        <v>96965</v>
      </c>
      <c r="K317" s="15">
        <f t="shared" si="111"/>
        <v>96975</v>
      </c>
      <c r="L317" s="17">
        <f t="shared" si="117"/>
        <v>96975</v>
      </c>
      <c r="M317" s="15">
        <f t="shared" si="124"/>
        <v>7</v>
      </c>
      <c r="N317">
        <f t="shared" si="114"/>
        <v>4</v>
      </c>
      <c r="O317">
        <f t="shared" si="125"/>
        <v>157</v>
      </c>
      <c r="P317" s="15">
        <f t="shared" si="126"/>
        <v>2165</v>
      </c>
      <c r="AW317" s="46">
        <f t="shared" si="127"/>
        <v>0</v>
      </c>
      <c r="AX317" s="5">
        <f t="shared" si="115"/>
        <v>0</v>
      </c>
    </row>
    <row r="318" spans="1:50" x14ac:dyDescent="0.2">
      <c r="A318" t="s">
        <v>108</v>
      </c>
      <c r="B318">
        <f t="shared" si="118"/>
        <v>312</v>
      </c>
      <c r="C318" s="283">
        <f t="shared" si="119"/>
        <v>96970</v>
      </c>
      <c r="D318" s="283">
        <f t="shared" si="112"/>
        <v>96980</v>
      </c>
      <c r="E318" s="17">
        <f t="shared" si="116"/>
        <v>96980</v>
      </c>
      <c r="F318" s="15">
        <f t="shared" si="120"/>
        <v>7</v>
      </c>
      <c r="G318">
        <f t="shared" si="113"/>
        <v>4</v>
      </c>
      <c r="H318">
        <f t="shared" si="121"/>
        <v>157</v>
      </c>
      <c r="I318" s="15">
        <f t="shared" si="122"/>
        <v>2165</v>
      </c>
      <c r="J318" s="15">
        <f t="shared" si="123"/>
        <v>97148</v>
      </c>
      <c r="K318" s="15">
        <f t="shared" si="111"/>
        <v>97158</v>
      </c>
      <c r="L318" s="17">
        <f t="shared" si="117"/>
        <v>97158</v>
      </c>
      <c r="M318" s="15">
        <f t="shared" si="124"/>
        <v>1</v>
      </c>
      <c r="N318">
        <f t="shared" si="114"/>
        <v>10</v>
      </c>
      <c r="O318">
        <f t="shared" si="125"/>
        <v>157</v>
      </c>
      <c r="P318" s="15">
        <f t="shared" si="126"/>
        <v>2166</v>
      </c>
      <c r="AW318" s="46">
        <f t="shared" si="127"/>
        <v>0</v>
      </c>
      <c r="AX318" s="5">
        <f t="shared" si="115"/>
        <v>0</v>
      </c>
    </row>
    <row r="319" spans="1:50" x14ac:dyDescent="0.2">
      <c r="A319" t="s">
        <v>108</v>
      </c>
      <c r="B319">
        <f t="shared" si="118"/>
        <v>313</v>
      </c>
      <c r="C319" s="283">
        <f t="shared" si="119"/>
        <v>97153</v>
      </c>
      <c r="D319" s="283">
        <f t="shared" si="112"/>
        <v>97163</v>
      </c>
      <c r="E319" s="17">
        <f t="shared" si="116"/>
        <v>97163</v>
      </c>
      <c r="F319" s="15">
        <f t="shared" si="120"/>
        <v>1</v>
      </c>
      <c r="G319">
        <f t="shared" si="113"/>
        <v>10</v>
      </c>
      <c r="H319">
        <f t="shared" si="121"/>
        <v>157</v>
      </c>
      <c r="I319" s="15">
        <f t="shared" si="122"/>
        <v>2166</v>
      </c>
      <c r="J319" s="15">
        <f t="shared" si="123"/>
        <v>97331</v>
      </c>
      <c r="K319" s="15">
        <f t="shared" si="111"/>
        <v>97341</v>
      </c>
      <c r="L319" s="17">
        <f t="shared" si="117"/>
        <v>97341</v>
      </c>
      <c r="M319" s="15">
        <f t="shared" si="124"/>
        <v>7</v>
      </c>
      <c r="N319">
        <f t="shared" si="114"/>
        <v>4</v>
      </c>
      <c r="O319">
        <f t="shared" si="125"/>
        <v>158</v>
      </c>
      <c r="P319" s="15">
        <f t="shared" si="126"/>
        <v>2166</v>
      </c>
      <c r="AW319" s="46">
        <f t="shared" si="127"/>
        <v>0</v>
      </c>
      <c r="AX319" s="5">
        <f t="shared" si="115"/>
        <v>0</v>
      </c>
    </row>
    <row r="320" spans="1:50" x14ac:dyDescent="0.2">
      <c r="A320" t="s">
        <v>108</v>
      </c>
      <c r="B320">
        <f t="shared" si="118"/>
        <v>314</v>
      </c>
      <c r="C320" s="283">
        <f t="shared" si="119"/>
        <v>97336</v>
      </c>
      <c r="D320" s="283">
        <f t="shared" si="112"/>
        <v>97346</v>
      </c>
      <c r="E320" s="17">
        <f t="shared" si="116"/>
        <v>97346</v>
      </c>
      <c r="F320" s="15">
        <f t="shared" si="120"/>
        <v>7</v>
      </c>
      <c r="G320">
        <f t="shared" si="113"/>
        <v>4</v>
      </c>
      <c r="H320">
        <f t="shared" si="121"/>
        <v>158</v>
      </c>
      <c r="I320" s="15">
        <f t="shared" si="122"/>
        <v>2166</v>
      </c>
      <c r="J320" s="15">
        <f t="shared" si="123"/>
        <v>97514</v>
      </c>
      <c r="K320" s="15">
        <f t="shared" si="111"/>
        <v>97524</v>
      </c>
      <c r="L320" s="17">
        <f t="shared" si="117"/>
        <v>97524</v>
      </c>
      <c r="M320" s="15">
        <f t="shared" si="124"/>
        <v>1</v>
      </c>
      <c r="N320">
        <f t="shared" si="114"/>
        <v>10</v>
      </c>
      <c r="O320">
        <f t="shared" si="125"/>
        <v>158</v>
      </c>
      <c r="P320" s="15">
        <f t="shared" si="126"/>
        <v>2167</v>
      </c>
      <c r="AW320" s="46">
        <f t="shared" si="127"/>
        <v>0</v>
      </c>
      <c r="AX320" s="5">
        <f t="shared" si="115"/>
        <v>0</v>
      </c>
    </row>
    <row r="321" spans="1:50" x14ac:dyDescent="0.2">
      <c r="A321" t="s">
        <v>108</v>
      </c>
      <c r="B321">
        <f t="shared" si="118"/>
        <v>315</v>
      </c>
      <c r="C321" s="283">
        <f t="shared" si="119"/>
        <v>97519</v>
      </c>
      <c r="D321" s="283">
        <f t="shared" si="112"/>
        <v>97529</v>
      </c>
      <c r="E321" s="17">
        <f t="shared" si="116"/>
        <v>97529</v>
      </c>
      <c r="F321" s="15">
        <f t="shared" si="120"/>
        <v>1</v>
      </c>
      <c r="G321">
        <f t="shared" si="113"/>
        <v>10</v>
      </c>
      <c r="H321">
        <f t="shared" si="121"/>
        <v>158</v>
      </c>
      <c r="I321" s="15">
        <f t="shared" si="122"/>
        <v>2167</v>
      </c>
      <c r="J321" s="15">
        <f t="shared" si="123"/>
        <v>97697</v>
      </c>
      <c r="K321" s="15">
        <f t="shared" si="111"/>
        <v>97707</v>
      </c>
      <c r="L321" s="17">
        <f t="shared" si="117"/>
        <v>97707</v>
      </c>
      <c r="M321" s="15">
        <f t="shared" si="124"/>
        <v>7</v>
      </c>
      <c r="N321">
        <f t="shared" si="114"/>
        <v>4</v>
      </c>
      <c r="O321">
        <f t="shared" si="125"/>
        <v>159</v>
      </c>
      <c r="P321" s="15">
        <f t="shared" si="126"/>
        <v>2167</v>
      </c>
      <c r="AW321" s="46">
        <f t="shared" si="127"/>
        <v>0</v>
      </c>
      <c r="AX321" s="5">
        <f t="shared" si="115"/>
        <v>0</v>
      </c>
    </row>
    <row r="322" spans="1:50" x14ac:dyDescent="0.2">
      <c r="A322" t="s">
        <v>108</v>
      </c>
      <c r="B322">
        <f t="shared" si="118"/>
        <v>316</v>
      </c>
      <c r="C322" s="283">
        <f t="shared" si="119"/>
        <v>97702</v>
      </c>
      <c r="D322" s="283">
        <f t="shared" si="112"/>
        <v>97712</v>
      </c>
      <c r="E322" s="17">
        <f t="shared" si="116"/>
        <v>97712</v>
      </c>
      <c r="F322" s="15">
        <f t="shared" si="120"/>
        <v>7</v>
      </c>
      <c r="G322">
        <f t="shared" si="113"/>
        <v>4</v>
      </c>
      <c r="H322">
        <f t="shared" si="121"/>
        <v>159</v>
      </c>
      <c r="I322" s="15">
        <f t="shared" si="122"/>
        <v>2167</v>
      </c>
      <c r="J322" s="15">
        <f t="shared" si="123"/>
        <v>97880</v>
      </c>
      <c r="K322" s="15">
        <f t="shared" si="111"/>
        <v>97890</v>
      </c>
      <c r="L322" s="17">
        <f t="shared" si="117"/>
        <v>97890</v>
      </c>
      <c r="M322" s="15">
        <f t="shared" si="124"/>
        <v>1</v>
      </c>
      <c r="N322">
        <f t="shared" si="114"/>
        <v>10</v>
      </c>
      <c r="O322">
        <f t="shared" si="125"/>
        <v>159</v>
      </c>
      <c r="P322" s="15">
        <f t="shared" si="126"/>
        <v>2168</v>
      </c>
      <c r="AW322" s="46">
        <f t="shared" si="127"/>
        <v>0</v>
      </c>
      <c r="AX322" s="5">
        <f t="shared" si="115"/>
        <v>0</v>
      </c>
    </row>
    <row r="323" spans="1:50" x14ac:dyDescent="0.2">
      <c r="A323" t="s">
        <v>108</v>
      </c>
      <c r="B323">
        <f t="shared" si="118"/>
        <v>317</v>
      </c>
      <c r="C323" s="283">
        <f t="shared" si="119"/>
        <v>97885</v>
      </c>
      <c r="D323" s="283">
        <f t="shared" si="112"/>
        <v>97895</v>
      </c>
      <c r="E323" s="17">
        <f t="shared" si="116"/>
        <v>97895</v>
      </c>
      <c r="F323" s="15">
        <f t="shared" si="120"/>
        <v>1</v>
      </c>
      <c r="G323">
        <f t="shared" si="113"/>
        <v>10</v>
      </c>
      <c r="H323">
        <f t="shared" si="121"/>
        <v>159</v>
      </c>
      <c r="I323" s="15">
        <f t="shared" si="122"/>
        <v>2168</v>
      </c>
      <c r="J323" s="15">
        <f t="shared" si="123"/>
        <v>98063</v>
      </c>
      <c r="K323" s="15">
        <f t="shared" si="111"/>
        <v>98073</v>
      </c>
      <c r="L323" s="17">
        <f t="shared" si="117"/>
        <v>98073</v>
      </c>
      <c r="M323" s="15">
        <f t="shared" si="124"/>
        <v>7</v>
      </c>
      <c r="N323">
        <f t="shared" si="114"/>
        <v>4</v>
      </c>
      <c r="O323">
        <f t="shared" si="125"/>
        <v>160</v>
      </c>
      <c r="P323" s="15">
        <f t="shared" si="126"/>
        <v>2168</v>
      </c>
      <c r="AW323" s="46">
        <f t="shared" si="127"/>
        <v>0</v>
      </c>
      <c r="AX323" s="5">
        <f t="shared" si="115"/>
        <v>0</v>
      </c>
    </row>
    <row r="324" spans="1:50" x14ac:dyDescent="0.2">
      <c r="A324" t="s">
        <v>108</v>
      </c>
      <c r="B324">
        <f t="shared" si="118"/>
        <v>318</v>
      </c>
      <c r="C324" s="283">
        <f t="shared" si="119"/>
        <v>98068</v>
      </c>
      <c r="D324" s="283">
        <f t="shared" si="112"/>
        <v>98078</v>
      </c>
      <c r="E324" s="17">
        <f t="shared" si="116"/>
        <v>98078</v>
      </c>
      <c r="F324" s="15">
        <f t="shared" si="120"/>
        <v>7</v>
      </c>
      <c r="G324">
        <f t="shared" si="113"/>
        <v>4</v>
      </c>
      <c r="H324">
        <f t="shared" si="121"/>
        <v>160</v>
      </c>
      <c r="I324" s="15">
        <f t="shared" si="122"/>
        <v>2168</v>
      </c>
      <c r="J324" s="15">
        <f t="shared" si="123"/>
        <v>98246</v>
      </c>
      <c r="K324" s="15">
        <f t="shared" si="111"/>
        <v>98256</v>
      </c>
      <c r="L324" s="17">
        <f t="shared" si="117"/>
        <v>98256</v>
      </c>
      <c r="M324" s="15">
        <f t="shared" si="124"/>
        <v>1</v>
      </c>
      <c r="N324">
        <f t="shared" si="114"/>
        <v>10</v>
      </c>
      <c r="O324">
        <f t="shared" si="125"/>
        <v>160</v>
      </c>
      <c r="P324" s="15">
        <f t="shared" si="126"/>
        <v>2169</v>
      </c>
      <c r="AW324" s="46">
        <f t="shared" si="127"/>
        <v>0</v>
      </c>
      <c r="AX324" s="5">
        <f t="shared" si="115"/>
        <v>0</v>
      </c>
    </row>
    <row r="325" spans="1:50" x14ac:dyDescent="0.2">
      <c r="A325" t="s">
        <v>108</v>
      </c>
      <c r="B325">
        <f t="shared" si="118"/>
        <v>319</v>
      </c>
      <c r="C325" s="283">
        <f t="shared" si="119"/>
        <v>98251</v>
      </c>
      <c r="D325" s="283">
        <f t="shared" si="112"/>
        <v>98261</v>
      </c>
      <c r="E325" s="17">
        <f t="shared" si="116"/>
        <v>98261</v>
      </c>
      <c r="F325" s="15">
        <f t="shared" si="120"/>
        <v>1</v>
      </c>
      <c r="G325">
        <f t="shared" si="113"/>
        <v>10</v>
      </c>
      <c r="H325">
        <f t="shared" si="121"/>
        <v>160</v>
      </c>
      <c r="I325" s="15">
        <f t="shared" si="122"/>
        <v>2169</v>
      </c>
      <c r="J325" s="15">
        <f t="shared" si="123"/>
        <v>98429</v>
      </c>
      <c r="K325" s="15">
        <f t="shared" si="111"/>
        <v>98439</v>
      </c>
      <c r="L325" s="17">
        <f t="shared" si="117"/>
        <v>98439</v>
      </c>
      <c r="M325" s="15">
        <f t="shared" si="124"/>
        <v>7</v>
      </c>
      <c r="N325">
        <f t="shared" si="114"/>
        <v>4</v>
      </c>
      <c r="O325">
        <f t="shared" si="125"/>
        <v>161</v>
      </c>
      <c r="P325" s="15">
        <f t="shared" si="126"/>
        <v>2169</v>
      </c>
      <c r="AW325" s="46">
        <f t="shared" si="127"/>
        <v>0</v>
      </c>
      <c r="AX325" s="5">
        <f t="shared" si="115"/>
        <v>0</v>
      </c>
    </row>
    <row r="326" spans="1:50" x14ac:dyDescent="0.2">
      <c r="A326" t="s">
        <v>108</v>
      </c>
      <c r="B326">
        <f t="shared" si="118"/>
        <v>320</v>
      </c>
      <c r="C326" s="283">
        <f t="shared" si="119"/>
        <v>98434</v>
      </c>
      <c r="D326" s="283">
        <f t="shared" si="112"/>
        <v>98444</v>
      </c>
      <c r="E326" s="17">
        <f t="shared" si="116"/>
        <v>98444</v>
      </c>
      <c r="F326" s="15">
        <f t="shared" si="120"/>
        <v>7</v>
      </c>
      <c r="G326">
        <f t="shared" si="113"/>
        <v>4</v>
      </c>
      <c r="H326">
        <f t="shared" si="121"/>
        <v>161</v>
      </c>
      <c r="I326" s="15">
        <f t="shared" si="122"/>
        <v>2169</v>
      </c>
      <c r="J326" s="15">
        <f t="shared" si="123"/>
        <v>98612</v>
      </c>
      <c r="K326" s="15">
        <f t="shared" si="111"/>
        <v>98622</v>
      </c>
      <c r="L326" s="17">
        <f t="shared" si="117"/>
        <v>98622</v>
      </c>
      <c r="M326" s="15">
        <f t="shared" si="124"/>
        <v>1</v>
      </c>
      <c r="N326">
        <f t="shared" si="114"/>
        <v>10</v>
      </c>
      <c r="O326">
        <f t="shared" si="125"/>
        <v>161</v>
      </c>
      <c r="P326" s="15">
        <f t="shared" si="126"/>
        <v>2170</v>
      </c>
      <c r="AW326" s="46">
        <f t="shared" si="127"/>
        <v>0</v>
      </c>
      <c r="AX326" s="5">
        <f t="shared" si="115"/>
        <v>0</v>
      </c>
    </row>
    <row r="327" spans="1:50" x14ac:dyDescent="0.2">
      <c r="A327" t="s">
        <v>108</v>
      </c>
      <c r="B327">
        <f t="shared" si="118"/>
        <v>321</v>
      </c>
      <c r="C327" s="283">
        <f t="shared" si="119"/>
        <v>98617</v>
      </c>
      <c r="D327" s="283">
        <f t="shared" si="112"/>
        <v>98627</v>
      </c>
      <c r="E327" s="17">
        <f t="shared" si="116"/>
        <v>98627</v>
      </c>
      <c r="F327" s="15">
        <f t="shared" si="120"/>
        <v>1</v>
      </c>
      <c r="G327">
        <f t="shared" si="113"/>
        <v>10</v>
      </c>
      <c r="H327">
        <f t="shared" si="121"/>
        <v>161</v>
      </c>
      <c r="I327" s="15">
        <f t="shared" si="122"/>
        <v>2170</v>
      </c>
      <c r="J327" s="15">
        <f t="shared" si="123"/>
        <v>98795</v>
      </c>
      <c r="K327" s="15">
        <f t="shared" ref="K327:K390" si="128">J327+$G$3</f>
        <v>98805</v>
      </c>
      <c r="L327" s="17">
        <f t="shared" si="117"/>
        <v>98805</v>
      </c>
      <c r="M327" s="15">
        <f t="shared" si="124"/>
        <v>7</v>
      </c>
      <c r="N327">
        <f t="shared" si="114"/>
        <v>4</v>
      </c>
      <c r="O327">
        <f t="shared" si="125"/>
        <v>162</v>
      </c>
      <c r="P327" s="15">
        <f t="shared" si="126"/>
        <v>2170</v>
      </c>
      <c r="AW327" s="46">
        <f t="shared" si="127"/>
        <v>0</v>
      </c>
      <c r="AX327" s="5">
        <f t="shared" si="115"/>
        <v>0</v>
      </c>
    </row>
    <row r="328" spans="1:50" x14ac:dyDescent="0.2">
      <c r="A328" t="s">
        <v>108</v>
      </c>
      <c r="B328">
        <f t="shared" si="118"/>
        <v>322</v>
      </c>
      <c r="C328" s="283">
        <f t="shared" si="119"/>
        <v>98800</v>
      </c>
      <c r="D328" s="283">
        <f t="shared" ref="D328:D391" si="129">C328+$G$2</f>
        <v>98810</v>
      </c>
      <c r="E328" s="17">
        <f t="shared" si="116"/>
        <v>98810</v>
      </c>
      <c r="F328" s="15">
        <f t="shared" si="120"/>
        <v>7</v>
      </c>
      <c r="G328">
        <f t="shared" ref="G328:G391" si="130">IF(F328&lt;=$I$3,F328+(12-$I$3),F328-$I$3)</f>
        <v>4</v>
      </c>
      <c r="H328">
        <f t="shared" si="121"/>
        <v>162</v>
      </c>
      <c r="I328" s="15">
        <f t="shared" si="122"/>
        <v>2170</v>
      </c>
      <c r="J328" s="15">
        <f t="shared" si="123"/>
        <v>98978</v>
      </c>
      <c r="K328" s="15">
        <f t="shared" si="128"/>
        <v>98988</v>
      </c>
      <c r="L328" s="17">
        <f t="shared" si="117"/>
        <v>98988</v>
      </c>
      <c r="M328" s="15">
        <f t="shared" si="124"/>
        <v>1</v>
      </c>
      <c r="N328">
        <f t="shared" ref="N328:N391" si="131">IF(M328&lt;=$I$3,M328+(12-$I$3),M328-$I$3)</f>
        <v>10</v>
      </c>
      <c r="O328">
        <f t="shared" si="125"/>
        <v>162</v>
      </c>
      <c r="P328" s="15">
        <f t="shared" si="126"/>
        <v>2171</v>
      </c>
      <c r="AW328" s="46">
        <f t="shared" si="127"/>
        <v>0</v>
      </c>
      <c r="AX328" s="5">
        <f t="shared" ref="AX328:AX391" si="132">IF(O328&gt;10,0,VALUE(CONCATENATE(N328,O328)))</f>
        <v>0</v>
      </c>
    </row>
    <row r="329" spans="1:50" x14ac:dyDescent="0.2">
      <c r="A329" t="s">
        <v>108</v>
      </c>
      <c r="B329">
        <f t="shared" si="118"/>
        <v>323</v>
      </c>
      <c r="C329" s="283">
        <f t="shared" si="119"/>
        <v>98983</v>
      </c>
      <c r="D329" s="283">
        <f t="shared" si="129"/>
        <v>98993</v>
      </c>
      <c r="E329" s="17">
        <f t="shared" ref="E329:E392" si="133">D329</f>
        <v>98993</v>
      </c>
      <c r="F329" s="15">
        <f t="shared" si="120"/>
        <v>1</v>
      </c>
      <c r="G329">
        <f t="shared" si="130"/>
        <v>10</v>
      </c>
      <c r="H329">
        <f t="shared" si="121"/>
        <v>162</v>
      </c>
      <c r="I329" s="15">
        <f t="shared" si="122"/>
        <v>2171</v>
      </c>
      <c r="J329" s="15">
        <f t="shared" si="123"/>
        <v>99161</v>
      </c>
      <c r="K329" s="15">
        <f t="shared" si="128"/>
        <v>99171</v>
      </c>
      <c r="L329" s="17">
        <f t="shared" ref="L329:L392" si="134">K329</f>
        <v>99171</v>
      </c>
      <c r="M329" s="15">
        <f t="shared" si="124"/>
        <v>7</v>
      </c>
      <c r="N329">
        <f t="shared" si="131"/>
        <v>4</v>
      </c>
      <c r="O329">
        <f t="shared" si="125"/>
        <v>163</v>
      </c>
      <c r="P329" s="15">
        <f t="shared" si="126"/>
        <v>2171</v>
      </c>
      <c r="AW329" s="46">
        <f t="shared" si="127"/>
        <v>0</v>
      </c>
      <c r="AX329" s="5">
        <f t="shared" si="132"/>
        <v>0</v>
      </c>
    </row>
    <row r="330" spans="1:50" x14ac:dyDescent="0.2">
      <c r="A330" t="s">
        <v>108</v>
      </c>
      <c r="B330">
        <f t="shared" si="118"/>
        <v>324</v>
      </c>
      <c r="C330" s="283">
        <f t="shared" si="119"/>
        <v>99166</v>
      </c>
      <c r="D330" s="283">
        <f t="shared" si="129"/>
        <v>99176</v>
      </c>
      <c r="E330" s="17">
        <f t="shared" si="133"/>
        <v>99176</v>
      </c>
      <c r="F330" s="15">
        <f t="shared" si="120"/>
        <v>7</v>
      </c>
      <c r="G330">
        <f t="shared" si="130"/>
        <v>4</v>
      </c>
      <c r="H330">
        <f t="shared" si="121"/>
        <v>163</v>
      </c>
      <c r="I330" s="15">
        <f t="shared" si="122"/>
        <v>2171</v>
      </c>
      <c r="J330" s="15">
        <f t="shared" si="123"/>
        <v>99344</v>
      </c>
      <c r="K330" s="15">
        <f t="shared" si="128"/>
        <v>99354</v>
      </c>
      <c r="L330" s="17">
        <f t="shared" si="134"/>
        <v>99354</v>
      </c>
      <c r="M330" s="15">
        <f t="shared" si="124"/>
        <v>1</v>
      </c>
      <c r="N330">
        <f t="shared" si="131"/>
        <v>10</v>
      </c>
      <c r="O330">
        <f t="shared" si="125"/>
        <v>163</v>
      </c>
      <c r="P330" s="15">
        <f t="shared" si="126"/>
        <v>2172</v>
      </c>
      <c r="AW330" s="46">
        <f t="shared" si="127"/>
        <v>0</v>
      </c>
      <c r="AX330" s="5">
        <f t="shared" si="132"/>
        <v>0</v>
      </c>
    </row>
    <row r="331" spans="1:50" x14ac:dyDescent="0.2">
      <c r="A331" t="s">
        <v>108</v>
      </c>
      <c r="B331">
        <f t="shared" si="118"/>
        <v>325</v>
      </c>
      <c r="C331" s="283">
        <f t="shared" si="119"/>
        <v>99349</v>
      </c>
      <c r="D331" s="283">
        <f t="shared" si="129"/>
        <v>99359</v>
      </c>
      <c r="E331" s="17">
        <f t="shared" si="133"/>
        <v>99359</v>
      </c>
      <c r="F331" s="15">
        <f t="shared" si="120"/>
        <v>1</v>
      </c>
      <c r="G331">
        <f t="shared" si="130"/>
        <v>10</v>
      </c>
      <c r="H331">
        <f t="shared" si="121"/>
        <v>163</v>
      </c>
      <c r="I331" s="15">
        <f t="shared" si="122"/>
        <v>2172</v>
      </c>
      <c r="J331" s="15">
        <f t="shared" si="123"/>
        <v>99527</v>
      </c>
      <c r="K331" s="15">
        <f t="shared" si="128"/>
        <v>99537</v>
      </c>
      <c r="L331" s="17">
        <f t="shared" si="134"/>
        <v>99537</v>
      </c>
      <c r="M331" s="15">
        <f t="shared" si="124"/>
        <v>7</v>
      </c>
      <c r="N331">
        <f t="shared" si="131"/>
        <v>4</v>
      </c>
      <c r="O331">
        <f t="shared" si="125"/>
        <v>164</v>
      </c>
      <c r="P331" s="15">
        <f t="shared" si="126"/>
        <v>2172</v>
      </c>
      <c r="AW331" s="46">
        <f t="shared" si="127"/>
        <v>0</v>
      </c>
      <c r="AX331" s="5">
        <f t="shared" si="132"/>
        <v>0</v>
      </c>
    </row>
    <row r="332" spans="1:50" x14ac:dyDescent="0.2">
      <c r="A332" t="s">
        <v>108</v>
      </c>
      <c r="B332">
        <f t="shared" si="118"/>
        <v>326</v>
      </c>
      <c r="C332" s="283">
        <f t="shared" si="119"/>
        <v>99532</v>
      </c>
      <c r="D332" s="283">
        <f t="shared" si="129"/>
        <v>99542</v>
      </c>
      <c r="E332" s="17">
        <f t="shared" si="133"/>
        <v>99542</v>
      </c>
      <c r="F332" s="15">
        <f t="shared" si="120"/>
        <v>7</v>
      </c>
      <c r="G332">
        <f t="shared" si="130"/>
        <v>4</v>
      </c>
      <c r="H332">
        <f t="shared" si="121"/>
        <v>164</v>
      </c>
      <c r="I332" s="15">
        <f t="shared" si="122"/>
        <v>2172</v>
      </c>
      <c r="J332" s="15">
        <f t="shared" si="123"/>
        <v>99710</v>
      </c>
      <c r="K332" s="15">
        <f t="shared" si="128"/>
        <v>99720</v>
      </c>
      <c r="L332" s="17">
        <f t="shared" si="134"/>
        <v>99720</v>
      </c>
      <c r="M332" s="15">
        <f t="shared" si="124"/>
        <v>1</v>
      </c>
      <c r="N332">
        <f t="shared" si="131"/>
        <v>10</v>
      </c>
      <c r="O332">
        <f t="shared" si="125"/>
        <v>164</v>
      </c>
      <c r="P332" s="15">
        <f t="shared" si="126"/>
        <v>2173</v>
      </c>
      <c r="AW332" s="46">
        <f t="shared" si="127"/>
        <v>0</v>
      </c>
      <c r="AX332" s="5">
        <f t="shared" si="132"/>
        <v>0</v>
      </c>
    </row>
    <row r="333" spans="1:50" x14ac:dyDescent="0.2">
      <c r="A333" t="s">
        <v>108</v>
      </c>
      <c r="B333">
        <f t="shared" si="118"/>
        <v>327</v>
      </c>
      <c r="C333" s="283">
        <f t="shared" si="119"/>
        <v>99715</v>
      </c>
      <c r="D333" s="283">
        <f t="shared" si="129"/>
        <v>99725</v>
      </c>
      <c r="E333" s="17">
        <f t="shared" si="133"/>
        <v>99725</v>
      </c>
      <c r="F333" s="15">
        <f t="shared" si="120"/>
        <v>1</v>
      </c>
      <c r="G333">
        <f t="shared" si="130"/>
        <v>10</v>
      </c>
      <c r="H333">
        <f t="shared" si="121"/>
        <v>164</v>
      </c>
      <c r="I333" s="15">
        <f t="shared" si="122"/>
        <v>2173</v>
      </c>
      <c r="J333" s="15">
        <f t="shared" si="123"/>
        <v>99893</v>
      </c>
      <c r="K333" s="15">
        <f t="shared" si="128"/>
        <v>99903</v>
      </c>
      <c r="L333" s="17">
        <f t="shared" si="134"/>
        <v>99903</v>
      </c>
      <c r="M333" s="15">
        <f t="shared" si="124"/>
        <v>7</v>
      </c>
      <c r="N333">
        <f t="shared" si="131"/>
        <v>4</v>
      </c>
      <c r="O333">
        <f t="shared" si="125"/>
        <v>165</v>
      </c>
      <c r="P333" s="15">
        <f t="shared" si="126"/>
        <v>2173</v>
      </c>
      <c r="AW333" s="46">
        <f t="shared" si="127"/>
        <v>0</v>
      </c>
      <c r="AX333" s="5">
        <f t="shared" si="132"/>
        <v>0</v>
      </c>
    </row>
    <row r="334" spans="1:50" x14ac:dyDescent="0.2">
      <c r="A334" t="s">
        <v>108</v>
      </c>
      <c r="B334">
        <f t="shared" si="118"/>
        <v>328</v>
      </c>
      <c r="C334" s="283">
        <f t="shared" si="119"/>
        <v>99898</v>
      </c>
      <c r="D334" s="283">
        <f t="shared" si="129"/>
        <v>99908</v>
      </c>
      <c r="E334" s="17">
        <f t="shared" si="133"/>
        <v>99908</v>
      </c>
      <c r="F334" s="15">
        <f t="shared" si="120"/>
        <v>7</v>
      </c>
      <c r="G334">
        <f t="shared" si="130"/>
        <v>4</v>
      </c>
      <c r="H334">
        <f t="shared" si="121"/>
        <v>165</v>
      </c>
      <c r="I334" s="15">
        <f t="shared" si="122"/>
        <v>2173</v>
      </c>
      <c r="J334" s="15">
        <f t="shared" si="123"/>
        <v>100076</v>
      </c>
      <c r="K334" s="15">
        <f t="shared" si="128"/>
        <v>100086</v>
      </c>
      <c r="L334" s="17">
        <f t="shared" si="134"/>
        <v>100086</v>
      </c>
      <c r="M334" s="15">
        <f t="shared" si="124"/>
        <v>1</v>
      </c>
      <c r="N334">
        <f t="shared" si="131"/>
        <v>10</v>
      </c>
      <c r="O334">
        <f t="shared" si="125"/>
        <v>165</v>
      </c>
      <c r="P334" s="15">
        <f t="shared" si="126"/>
        <v>2174</v>
      </c>
      <c r="AW334" s="46">
        <f t="shared" si="127"/>
        <v>0</v>
      </c>
      <c r="AX334" s="5">
        <f t="shared" si="132"/>
        <v>0</v>
      </c>
    </row>
    <row r="335" spans="1:50" x14ac:dyDescent="0.2">
      <c r="A335" t="s">
        <v>108</v>
      </c>
      <c r="B335">
        <f t="shared" si="118"/>
        <v>329</v>
      </c>
      <c r="C335" s="283">
        <f t="shared" si="119"/>
        <v>100081</v>
      </c>
      <c r="D335" s="283">
        <f t="shared" si="129"/>
        <v>100091</v>
      </c>
      <c r="E335" s="17">
        <f t="shared" si="133"/>
        <v>100091</v>
      </c>
      <c r="F335" s="15">
        <f t="shared" si="120"/>
        <v>1</v>
      </c>
      <c r="G335">
        <f t="shared" si="130"/>
        <v>10</v>
      </c>
      <c r="H335">
        <f t="shared" si="121"/>
        <v>165</v>
      </c>
      <c r="I335" s="15">
        <f t="shared" si="122"/>
        <v>2174</v>
      </c>
      <c r="J335" s="15">
        <f t="shared" si="123"/>
        <v>100259</v>
      </c>
      <c r="K335" s="15">
        <f t="shared" si="128"/>
        <v>100269</v>
      </c>
      <c r="L335" s="17">
        <f t="shared" si="134"/>
        <v>100269</v>
      </c>
      <c r="M335" s="15">
        <f t="shared" si="124"/>
        <v>7</v>
      </c>
      <c r="N335">
        <f t="shared" si="131"/>
        <v>4</v>
      </c>
      <c r="O335">
        <f t="shared" si="125"/>
        <v>166</v>
      </c>
      <c r="P335" s="15">
        <f t="shared" si="126"/>
        <v>2174</v>
      </c>
      <c r="AW335" s="46">
        <f t="shared" si="127"/>
        <v>0</v>
      </c>
      <c r="AX335" s="5">
        <f t="shared" si="132"/>
        <v>0</v>
      </c>
    </row>
    <row r="336" spans="1:50" x14ac:dyDescent="0.2">
      <c r="A336" t="s">
        <v>108</v>
      </c>
      <c r="B336">
        <f t="shared" si="118"/>
        <v>330</v>
      </c>
      <c r="C336" s="283">
        <f t="shared" si="119"/>
        <v>100264</v>
      </c>
      <c r="D336" s="283">
        <f t="shared" si="129"/>
        <v>100274</v>
      </c>
      <c r="E336" s="17">
        <f t="shared" si="133"/>
        <v>100274</v>
      </c>
      <c r="F336" s="15">
        <f t="shared" si="120"/>
        <v>7</v>
      </c>
      <c r="G336">
        <f t="shared" si="130"/>
        <v>4</v>
      </c>
      <c r="H336">
        <f t="shared" si="121"/>
        <v>166</v>
      </c>
      <c r="I336" s="15">
        <f t="shared" si="122"/>
        <v>2174</v>
      </c>
      <c r="J336" s="15">
        <f t="shared" si="123"/>
        <v>100442</v>
      </c>
      <c r="K336" s="15">
        <f t="shared" si="128"/>
        <v>100452</v>
      </c>
      <c r="L336" s="17">
        <f t="shared" si="134"/>
        <v>100452</v>
      </c>
      <c r="M336" s="15">
        <f t="shared" si="124"/>
        <v>1</v>
      </c>
      <c r="N336">
        <f t="shared" si="131"/>
        <v>10</v>
      </c>
      <c r="O336">
        <f t="shared" si="125"/>
        <v>166</v>
      </c>
      <c r="P336" s="15">
        <f t="shared" si="126"/>
        <v>2175</v>
      </c>
      <c r="AW336" s="46">
        <f t="shared" si="127"/>
        <v>0</v>
      </c>
      <c r="AX336" s="5">
        <f t="shared" si="132"/>
        <v>0</v>
      </c>
    </row>
    <row r="337" spans="1:50" x14ac:dyDescent="0.2">
      <c r="A337" t="s">
        <v>108</v>
      </c>
      <c r="B337">
        <f t="shared" si="118"/>
        <v>331</v>
      </c>
      <c r="C337" s="283">
        <f t="shared" si="119"/>
        <v>100447</v>
      </c>
      <c r="D337" s="283">
        <f t="shared" si="129"/>
        <v>100457</v>
      </c>
      <c r="E337" s="17">
        <f t="shared" si="133"/>
        <v>100457</v>
      </c>
      <c r="F337" s="15">
        <f t="shared" si="120"/>
        <v>1</v>
      </c>
      <c r="G337">
        <f t="shared" si="130"/>
        <v>10</v>
      </c>
      <c r="H337">
        <f t="shared" si="121"/>
        <v>166</v>
      </c>
      <c r="I337" s="15">
        <f t="shared" si="122"/>
        <v>2175</v>
      </c>
      <c r="J337" s="15">
        <f t="shared" si="123"/>
        <v>100625</v>
      </c>
      <c r="K337" s="15">
        <f t="shared" si="128"/>
        <v>100635</v>
      </c>
      <c r="L337" s="17">
        <f t="shared" si="134"/>
        <v>100635</v>
      </c>
      <c r="M337" s="15">
        <f t="shared" si="124"/>
        <v>7</v>
      </c>
      <c r="N337">
        <f t="shared" si="131"/>
        <v>4</v>
      </c>
      <c r="O337">
        <f t="shared" si="125"/>
        <v>167</v>
      </c>
      <c r="P337" s="15">
        <f t="shared" si="126"/>
        <v>2175</v>
      </c>
      <c r="AW337" s="46">
        <f t="shared" si="127"/>
        <v>0</v>
      </c>
      <c r="AX337" s="5">
        <f t="shared" si="132"/>
        <v>0</v>
      </c>
    </row>
    <row r="338" spans="1:50" x14ac:dyDescent="0.2">
      <c r="A338" t="s">
        <v>108</v>
      </c>
      <c r="B338">
        <f t="shared" si="118"/>
        <v>332</v>
      </c>
      <c r="C338" s="283">
        <f t="shared" si="119"/>
        <v>100630</v>
      </c>
      <c r="D338" s="283">
        <f t="shared" si="129"/>
        <v>100640</v>
      </c>
      <c r="E338" s="17">
        <f t="shared" si="133"/>
        <v>100640</v>
      </c>
      <c r="F338" s="15">
        <f t="shared" si="120"/>
        <v>7</v>
      </c>
      <c r="G338">
        <f t="shared" si="130"/>
        <v>4</v>
      </c>
      <c r="H338">
        <f t="shared" si="121"/>
        <v>167</v>
      </c>
      <c r="I338" s="15">
        <f t="shared" si="122"/>
        <v>2175</v>
      </c>
      <c r="J338" s="15">
        <f t="shared" si="123"/>
        <v>100808</v>
      </c>
      <c r="K338" s="15">
        <f t="shared" si="128"/>
        <v>100818</v>
      </c>
      <c r="L338" s="17">
        <f t="shared" si="134"/>
        <v>100818</v>
      </c>
      <c r="M338" s="15">
        <f t="shared" si="124"/>
        <v>1</v>
      </c>
      <c r="N338">
        <f t="shared" si="131"/>
        <v>10</v>
      </c>
      <c r="O338">
        <f t="shared" si="125"/>
        <v>167</v>
      </c>
      <c r="P338" s="15">
        <f t="shared" si="126"/>
        <v>2176</v>
      </c>
      <c r="AW338" s="46">
        <f t="shared" si="127"/>
        <v>0</v>
      </c>
      <c r="AX338" s="5">
        <f t="shared" si="132"/>
        <v>0</v>
      </c>
    </row>
    <row r="339" spans="1:50" x14ac:dyDescent="0.2">
      <c r="A339" t="s">
        <v>108</v>
      </c>
      <c r="B339">
        <f t="shared" si="118"/>
        <v>333</v>
      </c>
      <c r="C339" s="283">
        <f t="shared" si="119"/>
        <v>100813</v>
      </c>
      <c r="D339" s="283">
        <f t="shared" si="129"/>
        <v>100823</v>
      </c>
      <c r="E339" s="17">
        <f t="shared" si="133"/>
        <v>100823</v>
      </c>
      <c r="F339" s="15">
        <f t="shared" si="120"/>
        <v>1</v>
      </c>
      <c r="G339">
        <f t="shared" si="130"/>
        <v>10</v>
      </c>
      <c r="H339">
        <f t="shared" si="121"/>
        <v>167</v>
      </c>
      <c r="I339" s="15">
        <f t="shared" si="122"/>
        <v>2176</v>
      </c>
      <c r="J339" s="15">
        <f t="shared" si="123"/>
        <v>100991</v>
      </c>
      <c r="K339" s="15">
        <f t="shared" si="128"/>
        <v>101001</v>
      </c>
      <c r="L339" s="17">
        <f t="shared" si="134"/>
        <v>101001</v>
      </c>
      <c r="M339" s="15">
        <f t="shared" si="124"/>
        <v>7</v>
      </c>
      <c r="N339">
        <f t="shared" si="131"/>
        <v>4</v>
      </c>
      <c r="O339">
        <f t="shared" si="125"/>
        <v>168</v>
      </c>
      <c r="P339" s="15">
        <f t="shared" si="126"/>
        <v>2176</v>
      </c>
      <c r="AW339" s="46">
        <f t="shared" si="127"/>
        <v>0</v>
      </c>
      <c r="AX339" s="5">
        <f t="shared" si="132"/>
        <v>0</v>
      </c>
    </row>
    <row r="340" spans="1:50" x14ac:dyDescent="0.2">
      <c r="A340" t="s">
        <v>108</v>
      </c>
      <c r="B340">
        <f t="shared" si="118"/>
        <v>334</v>
      </c>
      <c r="C340" s="283">
        <f t="shared" si="119"/>
        <v>100996</v>
      </c>
      <c r="D340" s="283">
        <f t="shared" si="129"/>
        <v>101006</v>
      </c>
      <c r="E340" s="17">
        <f t="shared" si="133"/>
        <v>101006</v>
      </c>
      <c r="F340" s="15">
        <f t="shared" si="120"/>
        <v>7</v>
      </c>
      <c r="G340">
        <f t="shared" si="130"/>
        <v>4</v>
      </c>
      <c r="H340">
        <f t="shared" si="121"/>
        <v>168</v>
      </c>
      <c r="I340" s="15">
        <f t="shared" si="122"/>
        <v>2176</v>
      </c>
      <c r="J340" s="15">
        <f t="shared" si="123"/>
        <v>101174</v>
      </c>
      <c r="K340" s="15">
        <f t="shared" si="128"/>
        <v>101184</v>
      </c>
      <c r="L340" s="17">
        <f t="shared" si="134"/>
        <v>101184</v>
      </c>
      <c r="M340" s="15">
        <f t="shared" si="124"/>
        <v>1</v>
      </c>
      <c r="N340">
        <f t="shared" si="131"/>
        <v>10</v>
      </c>
      <c r="O340">
        <f t="shared" si="125"/>
        <v>168</v>
      </c>
      <c r="P340" s="15">
        <f t="shared" si="126"/>
        <v>2177</v>
      </c>
      <c r="AW340" s="46">
        <f t="shared" si="127"/>
        <v>0</v>
      </c>
      <c r="AX340" s="5">
        <f t="shared" si="132"/>
        <v>0</v>
      </c>
    </row>
    <row r="341" spans="1:50" x14ac:dyDescent="0.2">
      <c r="A341" t="s">
        <v>108</v>
      </c>
      <c r="B341">
        <f t="shared" si="118"/>
        <v>335</v>
      </c>
      <c r="C341" s="283">
        <f t="shared" si="119"/>
        <v>101179</v>
      </c>
      <c r="D341" s="283">
        <f t="shared" si="129"/>
        <v>101189</v>
      </c>
      <c r="E341" s="17">
        <f t="shared" si="133"/>
        <v>101189</v>
      </c>
      <c r="F341" s="15">
        <f t="shared" si="120"/>
        <v>1</v>
      </c>
      <c r="G341">
        <f t="shared" si="130"/>
        <v>10</v>
      </c>
      <c r="H341">
        <f t="shared" si="121"/>
        <v>168</v>
      </c>
      <c r="I341" s="15">
        <f t="shared" si="122"/>
        <v>2177</v>
      </c>
      <c r="J341" s="15">
        <f t="shared" si="123"/>
        <v>101357</v>
      </c>
      <c r="K341" s="15">
        <f t="shared" si="128"/>
        <v>101367</v>
      </c>
      <c r="L341" s="17">
        <f t="shared" si="134"/>
        <v>101367</v>
      </c>
      <c r="M341" s="15">
        <f t="shared" si="124"/>
        <v>7</v>
      </c>
      <c r="N341">
        <f t="shared" si="131"/>
        <v>4</v>
      </c>
      <c r="O341">
        <f t="shared" si="125"/>
        <v>169</v>
      </c>
      <c r="P341" s="15">
        <f t="shared" si="126"/>
        <v>2177</v>
      </c>
      <c r="AW341" s="46">
        <f t="shared" si="127"/>
        <v>0</v>
      </c>
      <c r="AX341" s="5">
        <f t="shared" si="132"/>
        <v>0</v>
      </c>
    </row>
    <row r="342" spans="1:50" x14ac:dyDescent="0.2">
      <c r="A342" t="s">
        <v>108</v>
      </c>
      <c r="B342">
        <f t="shared" si="118"/>
        <v>336</v>
      </c>
      <c r="C342" s="283">
        <f t="shared" si="119"/>
        <v>101362</v>
      </c>
      <c r="D342" s="283">
        <f t="shared" si="129"/>
        <v>101372</v>
      </c>
      <c r="E342" s="17">
        <f t="shared" si="133"/>
        <v>101372</v>
      </c>
      <c r="F342" s="15">
        <f t="shared" si="120"/>
        <v>7</v>
      </c>
      <c r="G342">
        <f t="shared" si="130"/>
        <v>4</v>
      </c>
      <c r="H342">
        <f t="shared" si="121"/>
        <v>169</v>
      </c>
      <c r="I342" s="15">
        <f t="shared" si="122"/>
        <v>2177</v>
      </c>
      <c r="J342" s="15">
        <f t="shared" si="123"/>
        <v>101540</v>
      </c>
      <c r="K342" s="15">
        <f t="shared" si="128"/>
        <v>101550</v>
      </c>
      <c r="L342" s="17">
        <f t="shared" si="134"/>
        <v>101550</v>
      </c>
      <c r="M342" s="15">
        <f t="shared" si="124"/>
        <v>1</v>
      </c>
      <c r="N342">
        <f t="shared" si="131"/>
        <v>10</v>
      </c>
      <c r="O342">
        <f t="shared" si="125"/>
        <v>169</v>
      </c>
      <c r="P342" s="15">
        <f t="shared" si="126"/>
        <v>2178</v>
      </c>
      <c r="AW342" s="46">
        <f t="shared" si="127"/>
        <v>0</v>
      </c>
      <c r="AX342" s="5">
        <f t="shared" si="132"/>
        <v>0</v>
      </c>
    </row>
    <row r="343" spans="1:50" x14ac:dyDescent="0.2">
      <c r="A343" t="s">
        <v>108</v>
      </c>
      <c r="B343">
        <f t="shared" si="118"/>
        <v>337</v>
      </c>
      <c r="C343" s="283">
        <f t="shared" si="119"/>
        <v>101545</v>
      </c>
      <c r="D343" s="283">
        <f t="shared" si="129"/>
        <v>101555</v>
      </c>
      <c r="E343" s="17">
        <f t="shared" si="133"/>
        <v>101555</v>
      </c>
      <c r="F343" s="15">
        <f t="shared" si="120"/>
        <v>1</v>
      </c>
      <c r="G343">
        <f t="shared" si="130"/>
        <v>10</v>
      </c>
      <c r="H343">
        <f t="shared" si="121"/>
        <v>169</v>
      </c>
      <c r="I343" s="15">
        <f t="shared" si="122"/>
        <v>2178</v>
      </c>
      <c r="J343" s="15">
        <f t="shared" si="123"/>
        <v>101723</v>
      </c>
      <c r="K343" s="15">
        <f t="shared" si="128"/>
        <v>101733</v>
      </c>
      <c r="L343" s="17">
        <f t="shared" si="134"/>
        <v>101733</v>
      </c>
      <c r="M343" s="15">
        <f t="shared" si="124"/>
        <v>7</v>
      </c>
      <c r="N343">
        <f t="shared" si="131"/>
        <v>4</v>
      </c>
      <c r="O343">
        <f t="shared" si="125"/>
        <v>170</v>
      </c>
      <c r="P343" s="15">
        <f t="shared" si="126"/>
        <v>2178</v>
      </c>
      <c r="AW343" s="46">
        <f t="shared" si="127"/>
        <v>0</v>
      </c>
      <c r="AX343" s="5">
        <f t="shared" si="132"/>
        <v>0</v>
      </c>
    </row>
    <row r="344" spans="1:50" x14ac:dyDescent="0.2">
      <c r="A344" t="s">
        <v>108</v>
      </c>
      <c r="B344">
        <f t="shared" si="118"/>
        <v>338</v>
      </c>
      <c r="C344" s="283">
        <f t="shared" si="119"/>
        <v>101728</v>
      </c>
      <c r="D344" s="283">
        <f t="shared" si="129"/>
        <v>101738</v>
      </c>
      <c r="E344" s="17">
        <f t="shared" si="133"/>
        <v>101738</v>
      </c>
      <c r="F344" s="15">
        <f t="shared" si="120"/>
        <v>7</v>
      </c>
      <c r="G344">
        <f t="shared" si="130"/>
        <v>4</v>
      </c>
      <c r="H344">
        <f t="shared" si="121"/>
        <v>170</v>
      </c>
      <c r="I344" s="15">
        <f t="shared" si="122"/>
        <v>2178</v>
      </c>
      <c r="J344" s="15">
        <f t="shared" si="123"/>
        <v>101906</v>
      </c>
      <c r="K344" s="15">
        <f t="shared" si="128"/>
        <v>101916</v>
      </c>
      <c r="L344" s="17">
        <f t="shared" si="134"/>
        <v>101916</v>
      </c>
      <c r="M344" s="15">
        <f t="shared" si="124"/>
        <v>1</v>
      </c>
      <c r="N344">
        <f t="shared" si="131"/>
        <v>10</v>
      </c>
      <c r="O344">
        <f t="shared" si="125"/>
        <v>170</v>
      </c>
      <c r="P344" s="15">
        <f t="shared" si="126"/>
        <v>2179</v>
      </c>
      <c r="AW344" s="46">
        <f t="shared" si="127"/>
        <v>0</v>
      </c>
      <c r="AX344" s="5">
        <f t="shared" si="132"/>
        <v>0</v>
      </c>
    </row>
    <row r="345" spans="1:50" x14ac:dyDescent="0.2">
      <c r="A345" t="s">
        <v>108</v>
      </c>
      <c r="B345">
        <f t="shared" si="118"/>
        <v>339</v>
      </c>
      <c r="C345" s="283">
        <f t="shared" si="119"/>
        <v>101911</v>
      </c>
      <c r="D345" s="283">
        <f t="shared" si="129"/>
        <v>101921</v>
      </c>
      <c r="E345" s="17">
        <f t="shared" si="133"/>
        <v>101921</v>
      </c>
      <c r="F345" s="15">
        <f t="shared" si="120"/>
        <v>1</v>
      </c>
      <c r="G345">
        <f t="shared" si="130"/>
        <v>10</v>
      </c>
      <c r="H345">
        <f t="shared" si="121"/>
        <v>170</v>
      </c>
      <c r="I345" s="15">
        <f t="shared" si="122"/>
        <v>2179</v>
      </c>
      <c r="J345" s="15">
        <f t="shared" si="123"/>
        <v>102089</v>
      </c>
      <c r="K345" s="15">
        <f t="shared" si="128"/>
        <v>102099</v>
      </c>
      <c r="L345" s="17">
        <f t="shared" si="134"/>
        <v>102099</v>
      </c>
      <c r="M345" s="15">
        <f t="shared" si="124"/>
        <v>7</v>
      </c>
      <c r="N345">
        <f t="shared" si="131"/>
        <v>4</v>
      </c>
      <c r="O345">
        <f t="shared" si="125"/>
        <v>171</v>
      </c>
      <c r="P345" s="15">
        <f t="shared" si="126"/>
        <v>2179</v>
      </c>
      <c r="AW345" s="46">
        <f t="shared" si="127"/>
        <v>0</v>
      </c>
      <c r="AX345" s="5">
        <f t="shared" si="132"/>
        <v>0</v>
      </c>
    </row>
    <row r="346" spans="1:50" x14ac:dyDescent="0.2">
      <c r="A346" t="s">
        <v>108</v>
      </c>
      <c r="B346">
        <f t="shared" si="118"/>
        <v>340</v>
      </c>
      <c r="C346" s="283">
        <f t="shared" si="119"/>
        <v>102094</v>
      </c>
      <c r="D346" s="283">
        <f t="shared" si="129"/>
        <v>102104</v>
      </c>
      <c r="E346" s="17">
        <f t="shared" si="133"/>
        <v>102104</v>
      </c>
      <c r="F346" s="15">
        <f t="shared" si="120"/>
        <v>7</v>
      </c>
      <c r="G346">
        <f t="shared" si="130"/>
        <v>4</v>
      </c>
      <c r="H346">
        <f t="shared" si="121"/>
        <v>171</v>
      </c>
      <c r="I346" s="15">
        <f t="shared" si="122"/>
        <v>2179</v>
      </c>
      <c r="J346" s="15">
        <f t="shared" si="123"/>
        <v>102272</v>
      </c>
      <c r="K346" s="15">
        <f t="shared" si="128"/>
        <v>102282</v>
      </c>
      <c r="L346" s="17">
        <f t="shared" si="134"/>
        <v>102282</v>
      </c>
      <c r="M346" s="15">
        <f t="shared" si="124"/>
        <v>1</v>
      </c>
      <c r="N346">
        <f t="shared" si="131"/>
        <v>10</v>
      </c>
      <c r="O346">
        <f t="shared" si="125"/>
        <v>171</v>
      </c>
      <c r="P346" s="15">
        <f t="shared" si="126"/>
        <v>2180</v>
      </c>
      <c r="AW346" s="46">
        <f t="shared" si="127"/>
        <v>0</v>
      </c>
      <c r="AX346" s="5">
        <f t="shared" si="132"/>
        <v>0</v>
      </c>
    </row>
    <row r="347" spans="1:50" x14ac:dyDescent="0.2">
      <c r="A347" t="s">
        <v>108</v>
      </c>
      <c r="B347">
        <f t="shared" si="118"/>
        <v>341</v>
      </c>
      <c r="C347" s="283">
        <f t="shared" si="119"/>
        <v>102277</v>
      </c>
      <c r="D347" s="283">
        <f t="shared" si="129"/>
        <v>102287</v>
      </c>
      <c r="E347" s="17">
        <f t="shared" si="133"/>
        <v>102287</v>
      </c>
      <c r="F347" s="15">
        <f t="shared" si="120"/>
        <v>1</v>
      </c>
      <c r="G347">
        <f t="shared" si="130"/>
        <v>10</v>
      </c>
      <c r="H347">
        <f t="shared" si="121"/>
        <v>171</v>
      </c>
      <c r="I347" s="15">
        <f t="shared" si="122"/>
        <v>2180</v>
      </c>
      <c r="J347" s="15">
        <f t="shared" si="123"/>
        <v>102455</v>
      </c>
      <c r="K347" s="15">
        <f t="shared" si="128"/>
        <v>102465</v>
      </c>
      <c r="L347" s="17">
        <f t="shared" si="134"/>
        <v>102465</v>
      </c>
      <c r="M347" s="15">
        <f t="shared" si="124"/>
        <v>7</v>
      </c>
      <c r="N347">
        <f t="shared" si="131"/>
        <v>4</v>
      </c>
      <c r="O347">
        <f t="shared" si="125"/>
        <v>172</v>
      </c>
      <c r="P347" s="15">
        <f t="shared" si="126"/>
        <v>2180</v>
      </c>
      <c r="AW347" s="46">
        <f t="shared" si="127"/>
        <v>0</v>
      </c>
      <c r="AX347" s="5">
        <f t="shared" si="132"/>
        <v>0</v>
      </c>
    </row>
    <row r="348" spans="1:50" x14ac:dyDescent="0.2">
      <c r="A348" t="s">
        <v>108</v>
      </c>
      <c r="B348">
        <f t="shared" si="118"/>
        <v>342</v>
      </c>
      <c r="C348" s="283">
        <f t="shared" si="119"/>
        <v>102460</v>
      </c>
      <c r="D348" s="283">
        <f t="shared" si="129"/>
        <v>102470</v>
      </c>
      <c r="E348" s="17">
        <f t="shared" si="133"/>
        <v>102470</v>
      </c>
      <c r="F348" s="15">
        <f t="shared" si="120"/>
        <v>7</v>
      </c>
      <c r="G348">
        <f t="shared" si="130"/>
        <v>4</v>
      </c>
      <c r="H348">
        <f t="shared" si="121"/>
        <v>172</v>
      </c>
      <c r="I348" s="15">
        <f t="shared" si="122"/>
        <v>2180</v>
      </c>
      <c r="J348" s="15">
        <f t="shared" si="123"/>
        <v>102638</v>
      </c>
      <c r="K348" s="15">
        <f t="shared" si="128"/>
        <v>102648</v>
      </c>
      <c r="L348" s="17">
        <f t="shared" si="134"/>
        <v>102648</v>
      </c>
      <c r="M348" s="15">
        <f t="shared" si="124"/>
        <v>1</v>
      </c>
      <c r="N348">
        <f t="shared" si="131"/>
        <v>10</v>
      </c>
      <c r="O348">
        <f t="shared" si="125"/>
        <v>172</v>
      </c>
      <c r="P348" s="15">
        <f t="shared" si="126"/>
        <v>2181</v>
      </c>
      <c r="AW348" s="46">
        <f t="shared" si="127"/>
        <v>0</v>
      </c>
      <c r="AX348" s="5">
        <f t="shared" si="132"/>
        <v>0</v>
      </c>
    </row>
    <row r="349" spans="1:50" x14ac:dyDescent="0.2">
      <c r="A349" t="s">
        <v>108</v>
      </c>
      <c r="B349">
        <f t="shared" si="118"/>
        <v>343</v>
      </c>
      <c r="C349" s="283">
        <f t="shared" si="119"/>
        <v>102643</v>
      </c>
      <c r="D349" s="283">
        <f t="shared" si="129"/>
        <v>102653</v>
      </c>
      <c r="E349" s="17">
        <f t="shared" si="133"/>
        <v>102653</v>
      </c>
      <c r="F349" s="15">
        <f t="shared" si="120"/>
        <v>1</v>
      </c>
      <c r="G349">
        <f t="shared" si="130"/>
        <v>10</v>
      </c>
      <c r="H349">
        <f t="shared" si="121"/>
        <v>172</v>
      </c>
      <c r="I349" s="15">
        <f t="shared" si="122"/>
        <v>2181</v>
      </c>
      <c r="J349" s="15">
        <f t="shared" si="123"/>
        <v>102821</v>
      </c>
      <c r="K349" s="15">
        <f t="shared" si="128"/>
        <v>102831</v>
      </c>
      <c r="L349" s="17">
        <f t="shared" si="134"/>
        <v>102831</v>
      </c>
      <c r="M349" s="15">
        <f t="shared" si="124"/>
        <v>7</v>
      </c>
      <c r="N349">
        <f t="shared" si="131"/>
        <v>4</v>
      </c>
      <c r="O349">
        <f t="shared" si="125"/>
        <v>173</v>
      </c>
      <c r="P349" s="15">
        <f t="shared" si="126"/>
        <v>2181</v>
      </c>
      <c r="AW349" s="46">
        <f t="shared" si="127"/>
        <v>0</v>
      </c>
      <c r="AX349" s="5">
        <f t="shared" si="132"/>
        <v>0</v>
      </c>
    </row>
    <row r="350" spans="1:50" x14ac:dyDescent="0.2">
      <c r="A350" t="s">
        <v>108</v>
      </c>
      <c r="B350">
        <f t="shared" si="118"/>
        <v>344</v>
      </c>
      <c r="C350" s="283">
        <f t="shared" si="119"/>
        <v>102826</v>
      </c>
      <c r="D350" s="283">
        <f t="shared" si="129"/>
        <v>102836</v>
      </c>
      <c r="E350" s="17">
        <f t="shared" si="133"/>
        <v>102836</v>
      </c>
      <c r="F350" s="15">
        <f t="shared" si="120"/>
        <v>7</v>
      </c>
      <c r="G350">
        <f t="shared" si="130"/>
        <v>4</v>
      </c>
      <c r="H350">
        <f t="shared" si="121"/>
        <v>173</v>
      </c>
      <c r="I350" s="15">
        <f t="shared" si="122"/>
        <v>2181</v>
      </c>
      <c r="J350" s="15">
        <f t="shared" si="123"/>
        <v>103004</v>
      </c>
      <c r="K350" s="15">
        <f t="shared" si="128"/>
        <v>103014</v>
      </c>
      <c r="L350" s="17">
        <f t="shared" si="134"/>
        <v>103014</v>
      </c>
      <c r="M350" s="15">
        <f t="shared" si="124"/>
        <v>1</v>
      </c>
      <c r="N350">
        <f t="shared" si="131"/>
        <v>10</v>
      </c>
      <c r="O350">
        <f t="shared" si="125"/>
        <v>173</v>
      </c>
      <c r="P350" s="15">
        <f t="shared" si="126"/>
        <v>2182</v>
      </c>
      <c r="AW350" s="46">
        <f t="shared" si="127"/>
        <v>0</v>
      </c>
      <c r="AX350" s="5">
        <f t="shared" si="132"/>
        <v>0</v>
      </c>
    </row>
    <row r="351" spans="1:50" x14ac:dyDescent="0.2">
      <c r="A351" t="s">
        <v>108</v>
      </c>
      <c r="B351">
        <f t="shared" si="118"/>
        <v>345</v>
      </c>
      <c r="C351" s="283">
        <f t="shared" si="119"/>
        <v>103009</v>
      </c>
      <c r="D351" s="283">
        <f t="shared" si="129"/>
        <v>103019</v>
      </c>
      <c r="E351" s="17">
        <f t="shared" si="133"/>
        <v>103019</v>
      </c>
      <c r="F351" s="15">
        <f t="shared" si="120"/>
        <v>1</v>
      </c>
      <c r="G351">
        <f t="shared" si="130"/>
        <v>10</v>
      </c>
      <c r="H351">
        <f t="shared" si="121"/>
        <v>173</v>
      </c>
      <c r="I351" s="15">
        <f t="shared" si="122"/>
        <v>2182</v>
      </c>
      <c r="J351" s="15">
        <f t="shared" si="123"/>
        <v>103187</v>
      </c>
      <c r="K351" s="15">
        <f t="shared" si="128"/>
        <v>103197</v>
      </c>
      <c r="L351" s="17">
        <f t="shared" si="134"/>
        <v>103197</v>
      </c>
      <c r="M351" s="15">
        <f t="shared" si="124"/>
        <v>7</v>
      </c>
      <c r="N351">
        <f t="shared" si="131"/>
        <v>4</v>
      </c>
      <c r="O351">
        <f t="shared" si="125"/>
        <v>174</v>
      </c>
      <c r="P351" s="15">
        <f t="shared" si="126"/>
        <v>2182</v>
      </c>
      <c r="AW351" s="46">
        <f t="shared" si="127"/>
        <v>0</v>
      </c>
      <c r="AX351" s="5">
        <f t="shared" si="132"/>
        <v>0</v>
      </c>
    </row>
    <row r="352" spans="1:50" x14ac:dyDescent="0.2">
      <c r="A352" t="s">
        <v>108</v>
      </c>
      <c r="B352">
        <f t="shared" si="118"/>
        <v>346</v>
      </c>
      <c r="C352" s="283">
        <f t="shared" si="119"/>
        <v>103192</v>
      </c>
      <c r="D352" s="283">
        <f t="shared" si="129"/>
        <v>103202</v>
      </c>
      <c r="E352" s="17">
        <f t="shared" si="133"/>
        <v>103202</v>
      </c>
      <c r="F352" s="15">
        <f t="shared" si="120"/>
        <v>7</v>
      </c>
      <c r="G352">
        <f t="shared" si="130"/>
        <v>4</v>
      </c>
      <c r="H352">
        <f t="shared" si="121"/>
        <v>174</v>
      </c>
      <c r="I352" s="15">
        <f t="shared" si="122"/>
        <v>2182</v>
      </c>
      <c r="J352" s="15">
        <f t="shared" si="123"/>
        <v>103370</v>
      </c>
      <c r="K352" s="15">
        <f t="shared" si="128"/>
        <v>103380</v>
      </c>
      <c r="L352" s="17">
        <f t="shared" si="134"/>
        <v>103380</v>
      </c>
      <c r="M352" s="15">
        <f t="shared" si="124"/>
        <v>1</v>
      </c>
      <c r="N352">
        <f t="shared" si="131"/>
        <v>10</v>
      </c>
      <c r="O352">
        <f t="shared" si="125"/>
        <v>174</v>
      </c>
      <c r="P352" s="15">
        <f t="shared" si="126"/>
        <v>2183</v>
      </c>
      <c r="AW352" s="46">
        <f t="shared" si="127"/>
        <v>0</v>
      </c>
      <c r="AX352" s="5">
        <f t="shared" si="132"/>
        <v>0</v>
      </c>
    </row>
    <row r="353" spans="1:50" x14ac:dyDescent="0.2">
      <c r="A353" t="s">
        <v>108</v>
      </c>
      <c r="B353">
        <f t="shared" si="118"/>
        <v>347</v>
      </c>
      <c r="C353" s="283">
        <f t="shared" si="119"/>
        <v>103375</v>
      </c>
      <c r="D353" s="283">
        <f t="shared" si="129"/>
        <v>103385</v>
      </c>
      <c r="E353" s="17">
        <f t="shared" si="133"/>
        <v>103385</v>
      </c>
      <c r="F353" s="15">
        <f t="shared" si="120"/>
        <v>1</v>
      </c>
      <c r="G353">
        <f t="shared" si="130"/>
        <v>10</v>
      </c>
      <c r="H353">
        <f t="shared" si="121"/>
        <v>174</v>
      </c>
      <c r="I353" s="15">
        <f t="shared" si="122"/>
        <v>2183</v>
      </c>
      <c r="J353" s="15">
        <f t="shared" si="123"/>
        <v>103553</v>
      </c>
      <c r="K353" s="15">
        <f t="shared" si="128"/>
        <v>103563</v>
      </c>
      <c r="L353" s="17">
        <f t="shared" si="134"/>
        <v>103563</v>
      </c>
      <c r="M353" s="15">
        <f t="shared" si="124"/>
        <v>7</v>
      </c>
      <c r="N353">
        <f t="shared" si="131"/>
        <v>4</v>
      </c>
      <c r="O353">
        <f t="shared" si="125"/>
        <v>175</v>
      </c>
      <c r="P353" s="15">
        <f t="shared" si="126"/>
        <v>2183</v>
      </c>
      <c r="AW353" s="46">
        <f t="shared" si="127"/>
        <v>0</v>
      </c>
      <c r="AX353" s="5">
        <f t="shared" si="132"/>
        <v>0</v>
      </c>
    </row>
    <row r="354" spans="1:50" x14ac:dyDescent="0.2">
      <c r="A354" t="s">
        <v>108</v>
      </c>
      <c r="B354">
        <f t="shared" si="118"/>
        <v>348</v>
      </c>
      <c r="C354" s="283">
        <f t="shared" si="119"/>
        <v>103558</v>
      </c>
      <c r="D354" s="283">
        <f t="shared" si="129"/>
        <v>103568</v>
      </c>
      <c r="E354" s="17">
        <f t="shared" si="133"/>
        <v>103568</v>
      </c>
      <c r="F354" s="15">
        <f t="shared" si="120"/>
        <v>7</v>
      </c>
      <c r="G354">
        <f t="shared" si="130"/>
        <v>4</v>
      </c>
      <c r="H354">
        <f t="shared" si="121"/>
        <v>175</v>
      </c>
      <c r="I354" s="15">
        <f t="shared" si="122"/>
        <v>2183</v>
      </c>
      <c r="J354" s="15">
        <f t="shared" si="123"/>
        <v>103736</v>
      </c>
      <c r="K354" s="15">
        <f t="shared" si="128"/>
        <v>103746</v>
      </c>
      <c r="L354" s="17">
        <f t="shared" si="134"/>
        <v>103746</v>
      </c>
      <c r="M354" s="15">
        <f t="shared" si="124"/>
        <v>1</v>
      </c>
      <c r="N354">
        <f t="shared" si="131"/>
        <v>10</v>
      </c>
      <c r="O354">
        <f t="shared" si="125"/>
        <v>175</v>
      </c>
      <c r="P354" s="15">
        <f t="shared" si="126"/>
        <v>2184</v>
      </c>
      <c r="AW354" s="46">
        <f t="shared" si="127"/>
        <v>0</v>
      </c>
      <c r="AX354" s="5">
        <f t="shared" si="132"/>
        <v>0</v>
      </c>
    </row>
    <row r="355" spans="1:50" x14ac:dyDescent="0.2">
      <c r="A355" t="s">
        <v>108</v>
      </c>
      <c r="B355">
        <f t="shared" si="118"/>
        <v>349</v>
      </c>
      <c r="C355" s="283">
        <f t="shared" si="119"/>
        <v>103741</v>
      </c>
      <c r="D355" s="283">
        <f t="shared" si="129"/>
        <v>103751</v>
      </c>
      <c r="E355" s="17">
        <f t="shared" si="133"/>
        <v>103751</v>
      </c>
      <c r="F355" s="15">
        <f t="shared" si="120"/>
        <v>1</v>
      </c>
      <c r="G355">
        <f t="shared" si="130"/>
        <v>10</v>
      </c>
      <c r="H355">
        <f t="shared" si="121"/>
        <v>175</v>
      </c>
      <c r="I355" s="15">
        <f t="shared" si="122"/>
        <v>2184</v>
      </c>
      <c r="J355" s="15">
        <f t="shared" si="123"/>
        <v>103919</v>
      </c>
      <c r="K355" s="15">
        <f t="shared" si="128"/>
        <v>103929</v>
      </c>
      <c r="L355" s="17">
        <f t="shared" si="134"/>
        <v>103929</v>
      </c>
      <c r="M355" s="15">
        <f t="shared" si="124"/>
        <v>7</v>
      </c>
      <c r="N355">
        <f t="shared" si="131"/>
        <v>4</v>
      </c>
      <c r="O355">
        <f t="shared" si="125"/>
        <v>176</v>
      </c>
      <c r="P355" s="15">
        <f t="shared" si="126"/>
        <v>2184</v>
      </c>
      <c r="AW355" s="46">
        <f t="shared" si="127"/>
        <v>0</v>
      </c>
      <c r="AX355" s="5">
        <f t="shared" si="132"/>
        <v>0</v>
      </c>
    </row>
    <row r="356" spans="1:50" x14ac:dyDescent="0.2">
      <c r="A356" t="s">
        <v>108</v>
      </c>
      <c r="B356">
        <f t="shared" ref="B356:B419" si="135">B355+1</f>
        <v>350</v>
      </c>
      <c r="C356" s="283">
        <f t="shared" ref="C356:C419" si="136">C355+$B$4</f>
        <v>103924</v>
      </c>
      <c r="D356" s="283">
        <f t="shared" si="129"/>
        <v>103934</v>
      </c>
      <c r="E356" s="17">
        <f t="shared" si="133"/>
        <v>103934</v>
      </c>
      <c r="F356" s="15">
        <f t="shared" ref="F356:F419" si="137">MONTH(D356)</f>
        <v>7</v>
      </c>
      <c r="G356">
        <f t="shared" si="130"/>
        <v>4</v>
      </c>
      <c r="H356">
        <f t="shared" ref="H356:H419" si="138">IF(F356&lt;=$I$3,I356-$K$3,I356-$K$3+1)</f>
        <v>176</v>
      </c>
      <c r="I356" s="15">
        <f t="shared" ref="I356:I419" si="139">YEAR(D356)</f>
        <v>2184</v>
      </c>
      <c r="J356" s="15">
        <f t="shared" ref="J356:J419" si="140">C356+$B$4-$B$5</f>
        <v>104102</v>
      </c>
      <c r="K356" s="15">
        <f t="shared" si="128"/>
        <v>104112</v>
      </c>
      <c r="L356" s="17">
        <f t="shared" si="134"/>
        <v>104112</v>
      </c>
      <c r="M356" s="15">
        <f t="shared" ref="M356:M419" si="141">MONTH(K356)</f>
        <v>1</v>
      </c>
      <c r="N356">
        <f t="shared" si="131"/>
        <v>10</v>
      </c>
      <c r="O356">
        <f t="shared" ref="O356:O419" si="142">IF(M356&lt;=$I$3,P356-$K$3,P356-$K$3+1)</f>
        <v>176</v>
      </c>
      <c r="P356" s="15">
        <f t="shared" ref="P356:P419" si="143">YEAR(K356)</f>
        <v>2185</v>
      </c>
      <c r="AW356" s="46">
        <f t="shared" ref="AW356:AW419" si="144">IF(H356&gt;10,0,VALUE(CONCATENATE(G356,H356)))</f>
        <v>0</v>
      </c>
      <c r="AX356" s="5">
        <f t="shared" si="132"/>
        <v>0</v>
      </c>
    </row>
    <row r="357" spans="1:50" x14ac:dyDescent="0.2">
      <c r="A357" t="s">
        <v>108</v>
      </c>
      <c r="B357">
        <f t="shared" si="135"/>
        <v>351</v>
      </c>
      <c r="C357" s="283">
        <f t="shared" si="136"/>
        <v>104107</v>
      </c>
      <c r="D357" s="283">
        <f t="shared" si="129"/>
        <v>104117</v>
      </c>
      <c r="E357" s="17">
        <f t="shared" si="133"/>
        <v>104117</v>
      </c>
      <c r="F357" s="15">
        <f t="shared" si="137"/>
        <v>1</v>
      </c>
      <c r="G357">
        <f t="shared" si="130"/>
        <v>10</v>
      </c>
      <c r="H357">
        <f t="shared" si="138"/>
        <v>176</v>
      </c>
      <c r="I357" s="15">
        <f t="shared" si="139"/>
        <v>2185</v>
      </c>
      <c r="J357" s="15">
        <f t="shared" si="140"/>
        <v>104285</v>
      </c>
      <c r="K357" s="15">
        <f t="shared" si="128"/>
        <v>104295</v>
      </c>
      <c r="L357" s="17">
        <f t="shared" si="134"/>
        <v>104295</v>
      </c>
      <c r="M357" s="15">
        <f t="shared" si="141"/>
        <v>7</v>
      </c>
      <c r="N357">
        <f t="shared" si="131"/>
        <v>4</v>
      </c>
      <c r="O357">
        <f t="shared" si="142"/>
        <v>177</v>
      </c>
      <c r="P357" s="15">
        <f t="shared" si="143"/>
        <v>2185</v>
      </c>
      <c r="AW357" s="46">
        <f t="shared" si="144"/>
        <v>0</v>
      </c>
      <c r="AX357" s="5">
        <f t="shared" si="132"/>
        <v>0</v>
      </c>
    </row>
    <row r="358" spans="1:50" x14ac:dyDescent="0.2">
      <c r="A358" t="s">
        <v>108</v>
      </c>
      <c r="B358">
        <f t="shared" si="135"/>
        <v>352</v>
      </c>
      <c r="C358" s="283">
        <f t="shared" si="136"/>
        <v>104290</v>
      </c>
      <c r="D358" s="283">
        <f t="shared" si="129"/>
        <v>104300</v>
      </c>
      <c r="E358" s="17">
        <f t="shared" si="133"/>
        <v>104300</v>
      </c>
      <c r="F358" s="15">
        <f t="shared" si="137"/>
        <v>7</v>
      </c>
      <c r="G358">
        <f t="shared" si="130"/>
        <v>4</v>
      </c>
      <c r="H358">
        <f t="shared" si="138"/>
        <v>177</v>
      </c>
      <c r="I358" s="15">
        <f t="shared" si="139"/>
        <v>2185</v>
      </c>
      <c r="J358" s="15">
        <f t="shared" si="140"/>
        <v>104468</v>
      </c>
      <c r="K358" s="15">
        <f t="shared" si="128"/>
        <v>104478</v>
      </c>
      <c r="L358" s="17">
        <f t="shared" si="134"/>
        <v>104478</v>
      </c>
      <c r="M358" s="15">
        <f t="shared" si="141"/>
        <v>1</v>
      </c>
      <c r="N358">
        <f t="shared" si="131"/>
        <v>10</v>
      </c>
      <c r="O358">
        <f t="shared" si="142"/>
        <v>177</v>
      </c>
      <c r="P358" s="15">
        <f t="shared" si="143"/>
        <v>2186</v>
      </c>
      <c r="AW358" s="46">
        <f t="shared" si="144"/>
        <v>0</v>
      </c>
      <c r="AX358" s="5">
        <f t="shared" si="132"/>
        <v>0</v>
      </c>
    </row>
    <row r="359" spans="1:50" x14ac:dyDescent="0.2">
      <c r="A359" t="s">
        <v>108</v>
      </c>
      <c r="B359">
        <f t="shared" si="135"/>
        <v>353</v>
      </c>
      <c r="C359" s="283">
        <f t="shared" si="136"/>
        <v>104473</v>
      </c>
      <c r="D359" s="283">
        <f t="shared" si="129"/>
        <v>104483</v>
      </c>
      <c r="E359" s="17">
        <f t="shared" si="133"/>
        <v>104483</v>
      </c>
      <c r="F359" s="15">
        <f t="shared" si="137"/>
        <v>1</v>
      </c>
      <c r="G359">
        <f t="shared" si="130"/>
        <v>10</v>
      </c>
      <c r="H359">
        <f t="shared" si="138"/>
        <v>177</v>
      </c>
      <c r="I359" s="15">
        <f t="shared" si="139"/>
        <v>2186</v>
      </c>
      <c r="J359" s="15">
        <f t="shared" si="140"/>
        <v>104651</v>
      </c>
      <c r="K359" s="15">
        <f t="shared" si="128"/>
        <v>104661</v>
      </c>
      <c r="L359" s="17">
        <f t="shared" si="134"/>
        <v>104661</v>
      </c>
      <c r="M359" s="15">
        <f t="shared" si="141"/>
        <v>7</v>
      </c>
      <c r="N359">
        <f t="shared" si="131"/>
        <v>4</v>
      </c>
      <c r="O359">
        <f t="shared" si="142"/>
        <v>178</v>
      </c>
      <c r="P359" s="15">
        <f t="shared" si="143"/>
        <v>2186</v>
      </c>
      <c r="AW359" s="46">
        <f t="shared" si="144"/>
        <v>0</v>
      </c>
      <c r="AX359" s="5">
        <f t="shared" si="132"/>
        <v>0</v>
      </c>
    </row>
    <row r="360" spans="1:50" x14ac:dyDescent="0.2">
      <c r="A360" t="s">
        <v>108</v>
      </c>
      <c r="B360">
        <f t="shared" si="135"/>
        <v>354</v>
      </c>
      <c r="C360" s="283">
        <f t="shared" si="136"/>
        <v>104656</v>
      </c>
      <c r="D360" s="283">
        <f t="shared" si="129"/>
        <v>104666</v>
      </c>
      <c r="E360" s="17">
        <f t="shared" si="133"/>
        <v>104666</v>
      </c>
      <c r="F360" s="15">
        <f t="shared" si="137"/>
        <v>7</v>
      </c>
      <c r="G360">
        <f t="shared" si="130"/>
        <v>4</v>
      </c>
      <c r="H360">
        <f t="shared" si="138"/>
        <v>178</v>
      </c>
      <c r="I360" s="15">
        <f t="shared" si="139"/>
        <v>2186</v>
      </c>
      <c r="J360" s="15">
        <f t="shared" si="140"/>
        <v>104834</v>
      </c>
      <c r="K360" s="15">
        <f t="shared" si="128"/>
        <v>104844</v>
      </c>
      <c r="L360" s="17">
        <f t="shared" si="134"/>
        <v>104844</v>
      </c>
      <c r="M360" s="15">
        <f t="shared" si="141"/>
        <v>1</v>
      </c>
      <c r="N360">
        <f t="shared" si="131"/>
        <v>10</v>
      </c>
      <c r="O360">
        <f t="shared" si="142"/>
        <v>178</v>
      </c>
      <c r="P360" s="15">
        <f t="shared" si="143"/>
        <v>2187</v>
      </c>
      <c r="AW360" s="46">
        <f t="shared" si="144"/>
        <v>0</v>
      </c>
      <c r="AX360" s="5">
        <f t="shared" si="132"/>
        <v>0</v>
      </c>
    </row>
    <row r="361" spans="1:50" x14ac:dyDescent="0.2">
      <c r="A361" t="s">
        <v>108</v>
      </c>
      <c r="B361">
        <f t="shared" si="135"/>
        <v>355</v>
      </c>
      <c r="C361" s="283">
        <f t="shared" si="136"/>
        <v>104839</v>
      </c>
      <c r="D361" s="283">
        <f t="shared" si="129"/>
        <v>104849</v>
      </c>
      <c r="E361" s="17">
        <f t="shared" si="133"/>
        <v>104849</v>
      </c>
      <c r="F361" s="15">
        <f t="shared" si="137"/>
        <v>1</v>
      </c>
      <c r="G361">
        <f t="shared" si="130"/>
        <v>10</v>
      </c>
      <c r="H361">
        <f t="shared" si="138"/>
        <v>178</v>
      </c>
      <c r="I361" s="15">
        <f t="shared" si="139"/>
        <v>2187</v>
      </c>
      <c r="J361" s="15">
        <f t="shared" si="140"/>
        <v>105017</v>
      </c>
      <c r="K361" s="15">
        <f t="shared" si="128"/>
        <v>105027</v>
      </c>
      <c r="L361" s="17">
        <f t="shared" si="134"/>
        <v>105027</v>
      </c>
      <c r="M361" s="15">
        <f t="shared" si="141"/>
        <v>7</v>
      </c>
      <c r="N361">
        <f t="shared" si="131"/>
        <v>4</v>
      </c>
      <c r="O361">
        <f t="shared" si="142"/>
        <v>179</v>
      </c>
      <c r="P361" s="15">
        <f t="shared" si="143"/>
        <v>2187</v>
      </c>
      <c r="AW361" s="46">
        <f t="shared" si="144"/>
        <v>0</v>
      </c>
      <c r="AX361" s="5">
        <f t="shared" si="132"/>
        <v>0</v>
      </c>
    </row>
    <row r="362" spans="1:50" x14ac:dyDescent="0.2">
      <c r="A362" t="s">
        <v>108</v>
      </c>
      <c r="B362">
        <f t="shared" si="135"/>
        <v>356</v>
      </c>
      <c r="C362" s="283">
        <f t="shared" si="136"/>
        <v>105022</v>
      </c>
      <c r="D362" s="283">
        <f t="shared" si="129"/>
        <v>105032</v>
      </c>
      <c r="E362" s="17">
        <f t="shared" si="133"/>
        <v>105032</v>
      </c>
      <c r="F362" s="15">
        <f t="shared" si="137"/>
        <v>7</v>
      </c>
      <c r="G362">
        <f t="shared" si="130"/>
        <v>4</v>
      </c>
      <c r="H362">
        <f t="shared" si="138"/>
        <v>179</v>
      </c>
      <c r="I362" s="15">
        <f t="shared" si="139"/>
        <v>2187</v>
      </c>
      <c r="J362" s="15">
        <f t="shared" si="140"/>
        <v>105200</v>
      </c>
      <c r="K362" s="15">
        <f t="shared" si="128"/>
        <v>105210</v>
      </c>
      <c r="L362" s="17">
        <f t="shared" si="134"/>
        <v>105210</v>
      </c>
      <c r="M362" s="15">
        <f t="shared" si="141"/>
        <v>1</v>
      </c>
      <c r="N362">
        <f t="shared" si="131"/>
        <v>10</v>
      </c>
      <c r="O362">
        <f t="shared" si="142"/>
        <v>179</v>
      </c>
      <c r="P362" s="15">
        <f t="shared" si="143"/>
        <v>2188</v>
      </c>
      <c r="AW362" s="46">
        <f t="shared" si="144"/>
        <v>0</v>
      </c>
      <c r="AX362" s="5">
        <f t="shared" si="132"/>
        <v>0</v>
      </c>
    </row>
    <row r="363" spans="1:50" x14ac:dyDescent="0.2">
      <c r="A363" t="s">
        <v>108</v>
      </c>
      <c r="B363">
        <f t="shared" si="135"/>
        <v>357</v>
      </c>
      <c r="C363" s="283">
        <f t="shared" si="136"/>
        <v>105205</v>
      </c>
      <c r="D363" s="283">
        <f t="shared" si="129"/>
        <v>105215</v>
      </c>
      <c r="E363" s="17">
        <f t="shared" si="133"/>
        <v>105215</v>
      </c>
      <c r="F363" s="15">
        <f t="shared" si="137"/>
        <v>1</v>
      </c>
      <c r="G363">
        <f t="shared" si="130"/>
        <v>10</v>
      </c>
      <c r="H363">
        <f t="shared" si="138"/>
        <v>179</v>
      </c>
      <c r="I363" s="15">
        <f t="shared" si="139"/>
        <v>2188</v>
      </c>
      <c r="J363" s="15">
        <f t="shared" si="140"/>
        <v>105383</v>
      </c>
      <c r="K363" s="15">
        <f t="shared" si="128"/>
        <v>105393</v>
      </c>
      <c r="L363" s="17">
        <f t="shared" si="134"/>
        <v>105393</v>
      </c>
      <c r="M363" s="15">
        <f t="shared" si="141"/>
        <v>7</v>
      </c>
      <c r="N363">
        <f t="shared" si="131"/>
        <v>4</v>
      </c>
      <c r="O363">
        <f t="shared" si="142"/>
        <v>180</v>
      </c>
      <c r="P363" s="15">
        <f t="shared" si="143"/>
        <v>2188</v>
      </c>
      <c r="AW363" s="46">
        <f t="shared" si="144"/>
        <v>0</v>
      </c>
      <c r="AX363" s="5">
        <f t="shared" si="132"/>
        <v>0</v>
      </c>
    </row>
    <row r="364" spans="1:50" x14ac:dyDescent="0.2">
      <c r="A364" t="s">
        <v>108</v>
      </c>
      <c r="B364">
        <f t="shared" si="135"/>
        <v>358</v>
      </c>
      <c r="C364" s="283">
        <f t="shared" si="136"/>
        <v>105388</v>
      </c>
      <c r="D364" s="283">
        <f t="shared" si="129"/>
        <v>105398</v>
      </c>
      <c r="E364" s="17">
        <f t="shared" si="133"/>
        <v>105398</v>
      </c>
      <c r="F364" s="15">
        <f t="shared" si="137"/>
        <v>7</v>
      </c>
      <c r="G364">
        <f t="shared" si="130"/>
        <v>4</v>
      </c>
      <c r="H364">
        <f t="shared" si="138"/>
        <v>180</v>
      </c>
      <c r="I364" s="15">
        <f t="shared" si="139"/>
        <v>2188</v>
      </c>
      <c r="J364" s="15">
        <f t="shared" si="140"/>
        <v>105566</v>
      </c>
      <c r="K364" s="15">
        <f t="shared" si="128"/>
        <v>105576</v>
      </c>
      <c r="L364" s="17">
        <f t="shared" si="134"/>
        <v>105576</v>
      </c>
      <c r="M364" s="15">
        <f t="shared" si="141"/>
        <v>1</v>
      </c>
      <c r="N364">
        <f t="shared" si="131"/>
        <v>10</v>
      </c>
      <c r="O364">
        <f t="shared" si="142"/>
        <v>180</v>
      </c>
      <c r="P364" s="15">
        <f t="shared" si="143"/>
        <v>2189</v>
      </c>
      <c r="AW364" s="46">
        <f t="shared" si="144"/>
        <v>0</v>
      </c>
      <c r="AX364" s="5">
        <f t="shared" si="132"/>
        <v>0</v>
      </c>
    </row>
    <row r="365" spans="1:50" x14ac:dyDescent="0.2">
      <c r="A365" t="s">
        <v>108</v>
      </c>
      <c r="B365">
        <f t="shared" si="135"/>
        <v>359</v>
      </c>
      <c r="C365" s="283">
        <f t="shared" si="136"/>
        <v>105571</v>
      </c>
      <c r="D365" s="283">
        <f t="shared" si="129"/>
        <v>105581</v>
      </c>
      <c r="E365" s="17">
        <f t="shared" si="133"/>
        <v>105581</v>
      </c>
      <c r="F365" s="15">
        <f t="shared" si="137"/>
        <v>1</v>
      </c>
      <c r="G365">
        <f t="shared" si="130"/>
        <v>10</v>
      </c>
      <c r="H365">
        <f t="shared" si="138"/>
        <v>180</v>
      </c>
      <c r="I365" s="15">
        <f t="shared" si="139"/>
        <v>2189</v>
      </c>
      <c r="J365" s="15">
        <f t="shared" si="140"/>
        <v>105749</v>
      </c>
      <c r="K365" s="15">
        <f t="shared" si="128"/>
        <v>105759</v>
      </c>
      <c r="L365" s="17">
        <f t="shared" si="134"/>
        <v>105759</v>
      </c>
      <c r="M365" s="15">
        <f t="shared" si="141"/>
        <v>7</v>
      </c>
      <c r="N365">
        <f t="shared" si="131"/>
        <v>4</v>
      </c>
      <c r="O365">
        <f t="shared" si="142"/>
        <v>181</v>
      </c>
      <c r="P365" s="15">
        <f t="shared" si="143"/>
        <v>2189</v>
      </c>
      <c r="AW365" s="46">
        <f t="shared" si="144"/>
        <v>0</v>
      </c>
      <c r="AX365" s="5">
        <f t="shared" si="132"/>
        <v>0</v>
      </c>
    </row>
    <row r="366" spans="1:50" x14ac:dyDescent="0.2">
      <c r="A366" t="s">
        <v>108</v>
      </c>
      <c r="B366">
        <f t="shared" si="135"/>
        <v>360</v>
      </c>
      <c r="C366" s="283">
        <f t="shared" si="136"/>
        <v>105754</v>
      </c>
      <c r="D366" s="283">
        <f t="shared" si="129"/>
        <v>105764</v>
      </c>
      <c r="E366" s="17">
        <f t="shared" si="133"/>
        <v>105764</v>
      </c>
      <c r="F366" s="15">
        <f t="shared" si="137"/>
        <v>7</v>
      </c>
      <c r="G366">
        <f t="shared" si="130"/>
        <v>4</v>
      </c>
      <c r="H366">
        <f t="shared" si="138"/>
        <v>181</v>
      </c>
      <c r="I366" s="15">
        <f t="shared" si="139"/>
        <v>2189</v>
      </c>
      <c r="J366" s="15">
        <f t="shared" si="140"/>
        <v>105932</v>
      </c>
      <c r="K366" s="15">
        <f t="shared" si="128"/>
        <v>105942</v>
      </c>
      <c r="L366" s="17">
        <f t="shared" si="134"/>
        <v>105942</v>
      </c>
      <c r="M366" s="15">
        <f t="shared" si="141"/>
        <v>1</v>
      </c>
      <c r="N366">
        <f t="shared" si="131"/>
        <v>10</v>
      </c>
      <c r="O366">
        <f t="shared" si="142"/>
        <v>181</v>
      </c>
      <c r="P366" s="15">
        <f t="shared" si="143"/>
        <v>2190</v>
      </c>
      <c r="AW366" s="46">
        <f t="shared" si="144"/>
        <v>0</v>
      </c>
      <c r="AX366" s="5">
        <f t="shared" si="132"/>
        <v>0</v>
      </c>
    </row>
    <row r="367" spans="1:50" x14ac:dyDescent="0.2">
      <c r="A367" t="s">
        <v>108</v>
      </c>
      <c r="B367">
        <f t="shared" si="135"/>
        <v>361</v>
      </c>
      <c r="C367" s="283">
        <f t="shared" si="136"/>
        <v>105937</v>
      </c>
      <c r="D367" s="283">
        <f t="shared" si="129"/>
        <v>105947</v>
      </c>
      <c r="E367" s="17">
        <f t="shared" si="133"/>
        <v>105947</v>
      </c>
      <c r="F367" s="15">
        <f t="shared" si="137"/>
        <v>1</v>
      </c>
      <c r="G367">
        <f t="shared" si="130"/>
        <v>10</v>
      </c>
      <c r="H367">
        <f t="shared" si="138"/>
        <v>181</v>
      </c>
      <c r="I367" s="15">
        <f t="shared" si="139"/>
        <v>2190</v>
      </c>
      <c r="J367" s="15">
        <f t="shared" si="140"/>
        <v>106115</v>
      </c>
      <c r="K367" s="15">
        <f t="shared" si="128"/>
        <v>106125</v>
      </c>
      <c r="L367" s="17">
        <f t="shared" si="134"/>
        <v>106125</v>
      </c>
      <c r="M367" s="15">
        <f t="shared" si="141"/>
        <v>7</v>
      </c>
      <c r="N367">
        <f t="shared" si="131"/>
        <v>4</v>
      </c>
      <c r="O367">
        <f t="shared" si="142"/>
        <v>182</v>
      </c>
      <c r="P367" s="15">
        <f t="shared" si="143"/>
        <v>2190</v>
      </c>
      <c r="AW367" s="46">
        <f t="shared" si="144"/>
        <v>0</v>
      </c>
      <c r="AX367" s="5">
        <f t="shared" si="132"/>
        <v>0</v>
      </c>
    </row>
    <row r="368" spans="1:50" x14ac:dyDescent="0.2">
      <c r="A368" t="s">
        <v>108</v>
      </c>
      <c r="B368">
        <f t="shared" si="135"/>
        <v>362</v>
      </c>
      <c r="C368" s="283">
        <f t="shared" si="136"/>
        <v>106120</v>
      </c>
      <c r="D368" s="283">
        <f t="shared" si="129"/>
        <v>106130</v>
      </c>
      <c r="E368" s="17">
        <f t="shared" si="133"/>
        <v>106130</v>
      </c>
      <c r="F368" s="15">
        <f t="shared" si="137"/>
        <v>7</v>
      </c>
      <c r="G368">
        <f t="shared" si="130"/>
        <v>4</v>
      </c>
      <c r="H368">
        <f t="shared" si="138"/>
        <v>182</v>
      </c>
      <c r="I368" s="15">
        <f t="shared" si="139"/>
        <v>2190</v>
      </c>
      <c r="J368" s="15">
        <f t="shared" si="140"/>
        <v>106298</v>
      </c>
      <c r="K368" s="15">
        <f t="shared" si="128"/>
        <v>106308</v>
      </c>
      <c r="L368" s="17">
        <f t="shared" si="134"/>
        <v>106308</v>
      </c>
      <c r="M368" s="15">
        <f t="shared" si="141"/>
        <v>1</v>
      </c>
      <c r="N368">
        <f t="shared" si="131"/>
        <v>10</v>
      </c>
      <c r="O368">
        <f t="shared" si="142"/>
        <v>182</v>
      </c>
      <c r="P368" s="15">
        <f t="shared" si="143"/>
        <v>2191</v>
      </c>
      <c r="AW368" s="46">
        <f t="shared" si="144"/>
        <v>0</v>
      </c>
      <c r="AX368" s="5">
        <f t="shared" si="132"/>
        <v>0</v>
      </c>
    </row>
    <row r="369" spans="1:50" x14ac:dyDescent="0.2">
      <c r="A369" t="s">
        <v>108</v>
      </c>
      <c r="B369">
        <f t="shared" si="135"/>
        <v>363</v>
      </c>
      <c r="C369" s="283">
        <f t="shared" si="136"/>
        <v>106303</v>
      </c>
      <c r="D369" s="283">
        <f t="shared" si="129"/>
        <v>106313</v>
      </c>
      <c r="E369" s="17">
        <f t="shared" si="133"/>
        <v>106313</v>
      </c>
      <c r="F369" s="15">
        <f t="shared" si="137"/>
        <v>1</v>
      </c>
      <c r="G369">
        <f t="shared" si="130"/>
        <v>10</v>
      </c>
      <c r="H369">
        <f t="shared" si="138"/>
        <v>182</v>
      </c>
      <c r="I369" s="15">
        <f t="shared" si="139"/>
        <v>2191</v>
      </c>
      <c r="J369" s="15">
        <f t="shared" si="140"/>
        <v>106481</v>
      </c>
      <c r="K369" s="15">
        <f t="shared" si="128"/>
        <v>106491</v>
      </c>
      <c r="L369" s="17">
        <f t="shared" si="134"/>
        <v>106491</v>
      </c>
      <c r="M369" s="15">
        <f t="shared" si="141"/>
        <v>7</v>
      </c>
      <c r="N369">
        <f t="shared" si="131"/>
        <v>4</v>
      </c>
      <c r="O369">
        <f t="shared" si="142"/>
        <v>183</v>
      </c>
      <c r="P369" s="15">
        <f t="shared" si="143"/>
        <v>2191</v>
      </c>
      <c r="AW369" s="46">
        <f t="shared" si="144"/>
        <v>0</v>
      </c>
      <c r="AX369" s="5">
        <f t="shared" si="132"/>
        <v>0</v>
      </c>
    </row>
    <row r="370" spans="1:50" x14ac:dyDescent="0.2">
      <c r="A370" t="s">
        <v>108</v>
      </c>
      <c r="B370">
        <f t="shared" si="135"/>
        <v>364</v>
      </c>
      <c r="C370" s="283">
        <f t="shared" si="136"/>
        <v>106486</v>
      </c>
      <c r="D370" s="283">
        <f t="shared" si="129"/>
        <v>106496</v>
      </c>
      <c r="E370" s="17">
        <f t="shared" si="133"/>
        <v>106496</v>
      </c>
      <c r="F370" s="15">
        <f t="shared" si="137"/>
        <v>7</v>
      </c>
      <c r="G370">
        <f t="shared" si="130"/>
        <v>4</v>
      </c>
      <c r="H370">
        <f t="shared" si="138"/>
        <v>183</v>
      </c>
      <c r="I370" s="15">
        <f t="shared" si="139"/>
        <v>2191</v>
      </c>
      <c r="J370" s="15">
        <f t="shared" si="140"/>
        <v>106664</v>
      </c>
      <c r="K370" s="15">
        <f t="shared" si="128"/>
        <v>106674</v>
      </c>
      <c r="L370" s="17">
        <f t="shared" si="134"/>
        <v>106674</v>
      </c>
      <c r="M370" s="15">
        <f t="shared" si="141"/>
        <v>1</v>
      </c>
      <c r="N370">
        <f t="shared" si="131"/>
        <v>10</v>
      </c>
      <c r="O370">
        <f t="shared" si="142"/>
        <v>183</v>
      </c>
      <c r="P370" s="15">
        <f t="shared" si="143"/>
        <v>2192</v>
      </c>
      <c r="AW370" s="46">
        <f t="shared" si="144"/>
        <v>0</v>
      </c>
      <c r="AX370" s="5">
        <f t="shared" si="132"/>
        <v>0</v>
      </c>
    </row>
    <row r="371" spans="1:50" x14ac:dyDescent="0.2">
      <c r="A371" t="s">
        <v>108</v>
      </c>
      <c r="B371">
        <f t="shared" si="135"/>
        <v>365</v>
      </c>
      <c r="C371" s="283">
        <f t="shared" si="136"/>
        <v>106669</v>
      </c>
      <c r="D371" s="283">
        <f t="shared" si="129"/>
        <v>106679</v>
      </c>
      <c r="E371" s="17">
        <f t="shared" si="133"/>
        <v>106679</v>
      </c>
      <c r="F371" s="15">
        <f t="shared" si="137"/>
        <v>1</v>
      </c>
      <c r="G371">
        <f t="shared" si="130"/>
        <v>10</v>
      </c>
      <c r="H371">
        <f t="shared" si="138"/>
        <v>183</v>
      </c>
      <c r="I371" s="15">
        <f t="shared" si="139"/>
        <v>2192</v>
      </c>
      <c r="J371" s="15">
        <f t="shared" si="140"/>
        <v>106847</v>
      </c>
      <c r="K371" s="15">
        <f t="shared" si="128"/>
        <v>106857</v>
      </c>
      <c r="L371" s="17">
        <f t="shared" si="134"/>
        <v>106857</v>
      </c>
      <c r="M371" s="15">
        <f t="shared" si="141"/>
        <v>7</v>
      </c>
      <c r="N371">
        <f t="shared" si="131"/>
        <v>4</v>
      </c>
      <c r="O371">
        <f t="shared" si="142"/>
        <v>184</v>
      </c>
      <c r="P371" s="15">
        <f t="shared" si="143"/>
        <v>2192</v>
      </c>
      <c r="AW371" s="46">
        <f t="shared" si="144"/>
        <v>0</v>
      </c>
      <c r="AX371" s="5">
        <f t="shared" si="132"/>
        <v>0</v>
      </c>
    </row>
    <row r="372" spans="1:50" x14ac:dyDescent="0.2">
      <c r="A372" t="s">
        <v>108</v>
      </c>
      <c r="B372">
        <f t="shared" si="135"/>
        <v>366</v>
      </c>
      <c r="C372" s="283">
        <f t="shared" si="136"/>
        <v>106852</v>
      </c>
      <c r="D372" s="283">
        <f t="shared" si="129"/>
        <v>106862</v>
      </c>
      <c r="E372" s="17">
        <f t="shared" si="133"/>
        <v>106862</v>
      </c>
      <c r="F372" s="15">
        <f t="shared" si="137"/>
        <v>7</v>
      </c>
      <c r="G372">
        <f t="shared" si="130"/>
        <v>4</v>
      </c>
      <c r="H372">
        <f t="shared" si="138"/>
        <v>184</v>
      </c>
      <c r="I372" s="15">
        <f t="shared" si="139"/>
        <v>2192</v>
      </c>
      <c r="J372" s="15">
        <f t="shared" si="140"/>
        <v>107030</v>
      </c>
      <c r="K372" s="15">
        <f t="shared" si="128"/>
        <v>107040</v>
      </c>
      <c r="L372" s="17">
        <f t="shared" si="134"/>
        <v>107040</v>
      </c>
      <c r="M372" s="15">
        <f t="shared" si="141"/>
        <v>1</v>
      </c>
      <c r="N372">
        <f t="shared" si="131"/>
        <v>10</v>
      </c>
      <c r="O372">
        <f t="shared" si="142"/>
        <v>184</v>
      </c>
      <c r="P372" s="15">
        <f t="shared" si="143"/>
        <v>2193</v>
      </c>
      <c r="AW372" s="46">
        <f t="shared" si="144"/>
        <v>0</v>
      </c>
      <c r="AX372" s="5">
        <f t="shared" si="132"/>
        <v>0</v>
      </c>
    </row>
    <row r="373" spans="1:50" x14ac:dyDescent="0.2">
      <c r="A373" t="s">
        <v>108</v>
      </c>
      <c r="B373">
        <f t="shared" si="135"/>
        <v>367</v>
      </c>
      <c r="C373" s="283">
        <f t="shared" si="136"/>
        <v>107035</v>
      </c>
      <c r="D373" s="283">
        <f t="shared" si="129"/>
        <v>107045</v>
      </c>
      <c r="E373" s="17">
        <f t="shared" si="133"/>
        <v>107045</v>
      </c>
      <c r="F373" s="15">
        <f t="shared" si="137"/>
        <v>1</v>
      </c>
      <c r="G373">
        <f t="shared" si="130"/>
        <v>10</v>
      </c>
      <c r="H373">
        <f t="shared" si="138"/>
        <v>184</v>
      </c>
      <c r="I373" s="15">
        <f t="shared" si="139"/>
        <v>2193</v>
      </c>
      <c r="J373" s="15">
        <f t="shared" si="140"/>
        <v>107213</v>
      </c>
      <c r="K373" s="15">
        <f t="shared" si="128"/>
        <v>107223</v>
      </c>
      <c r="L373" s="17">
        <f t="shared" si="134"/>
        <v>107223</v>
      </c>
      <c r="M373" s="15">
        <f t="shared" si="141"/>
        <v>7</v>
      </c>
      <c r="N373">
        <f t="shared" si="131"/>
        <v>4</v>
      </c>
      <c r="O373">
        <f t="shared" si="142"/>
        <v>185</v>
      </c>
      <c r="P373" s="15">
        <f t="shared" si="143"/>
        <v>2193</v>
      </c>
      <c r="AW373" s="46">
        <f t="shared" si="144"/>
        <v>0</v>
      </c>
      <c r="AX373" s="5">
        <f t="shared" si="132"/>
        <v>0</v>
      </c>
    </row>
    <row r="374" spans="1:50" x14ac:dyDescent="0.2">
      <c r="A374" t="s">
        <v>108</v>
      </c>
      <c r="B374">
        <f t="shared" si="135"/>
        <v>368</v>
      </c>
      <c r="C374" s="283">
        <f t="shared" si="136"/>
        <v>107218</v>
      </c>
      <c r="D374" s="283">
        <f t="shared" si="129"/>
        <v>107228</v>
      </c>
      <c r="E374" s="17">
        <f t="shared" si="133"/>
        <v>107228</v>
      </c>
      <c r="F374" s="15">
        <f t="shared" si="137"/>
        <v>7</v>
      </c>
      <c r="G374">
        <f t="shared" si="130"/>
        <v>4</v>
      </c>
      <c r="H374">
        <f t="shared" si="138"/>
        <v>185</v>
      </c>
      <c r="I374" s="15">
        <f t="shared" si="139"/>
        <v>2193</v>
      </c>
      <c r="J374" s="15">
        <f t="shared" si="140"/>
        <v>107396</v>
      </c>
      <c r="K374" s="15">
        <f t="shared" si="128"/>
        <v>107406</v>
      </c>
      <c r="L374" s="17">
        <f t="shared" si="134"/>
        <v>107406</v>
      </c>
      <c r="M374" s="15">
        <f t="shared" si="141"/>
        <v>1</v>
      </c>
      <c r="N374">
        <f t="shared" si="131"/>
        <v>10</v>
      </c>
      <c r="O374">
        <f t="shared" si="142"/>
        <v>185</v>
      </c>
      <c r="P374" s="15">
        <f t="shared" si="143"/>
        <v>2194</v>
      </c>
      <c r="AW374" s="46">
        <f t="shared" si="144"/>
        <v>0</v>
      </c>
      <c r="AX374" s="5">
        <f t="shared" si="132"/>
        <v>0</v>
      </c>
    </row>
    <row r="375" spans="1:50" x14ac:dyDescent="0.2">
      <c r="A375" t="s">
        <v>108</v>
      </c>
      <c r="B375">
        <f t="shared" si="135"/>
        <v>369</v>
      </c>
      <c r="C375" s="283">
        <f t="shared" si="136"/>
        <v>107401</v>
      </c>
      <c r="D375" s="283">
        <f t="shared" si="129"/>
        <v>107411</v>
      </c>
      <c r="E375" s="17">
        <f t="shared" si="133"/>
        <v>107411</v>
      </c>
      <c r="F375" s="15">
        <f t="shared" si="137"/>
        <v>1</v>
      </c>
      <c r="G375">
        <f t="shared" si="130"/>
        <v>10</v>
      </c>
      <c r="H375">
        <f t="shared" si="138"/>
        <v>185</v>
      </c>
      <c r="I375" s="15">
        <f t="shared" si="139"/>
        <v>2194</v>
      </c>
      <c r="J375" s="15">
        <f t="shared" si="140"/>
        <v>107579</v>
      </c>
      <c r="K375" s="15">
        <f t="shared" si="128"/>
        <v>107589</v>
      </c>
      <c r="L375" s="17">
        <f t="shared" si="134"/>
        <v>107589</v>
      </c>
      <c r="M375" s="15">
        <f t="shared" si="141"/>
        <v>7</v>
      </c>
      <c r="N375">
        <f t="shared" si="131"/>
        <v>4</v>
      </c>
      <c r="O375">
        <f t="shared" si="142"/>
        <v>186</v>
      </c>
      <c r="P375" s="15">
        <f t="shared" si="143"/>
        <v>2194</v>
      </c>
      <c r="AW375" s="46">
        <f t="shared" si="144"/>
        <v>0</v>
      </c>
      <c r="AX375" s="5">
        <f t="shared" si="132"/>
        <v>0</v>
      </c>
    </row>
    <row r="376" spans="1:50" x14ac:dyDescent="0.2">
      <c r="A376" t="s">
        <v>108</v>
      </c>
      <c r="B376">
        <f t="shared" si="135"/>
        <v>370</v>
      </c>
      <c r="C376" s="283">
        <f t="shared" si="136"/>
        <v>107584</v>
      </c>
      <c r="D376" s="283">
        <f t="shared" si="129"/>
        <v>107594</v>
      </c>
      <c r="E376" s="17">
        <f t="shared" si="133"/>
        <v>107594</v>
      </c>
      <c r="F376" s="15">
        <f t="shared" si="137"/>
        <v>7</v>
      </c>
      <c r="G376">
        <f t="shared" si="130"/>
        <v>4</v>
      </c>
      <c r="H376">
        <f t="shared" si="138"/>
        <v>186</v>
      </c>
      <c r="I376" s="15">
        <f t="shared" si="139"/>
        <v>2194</v>
      </c>
      <c r="J376" s="15">
        <f t="shared" si="140"/>
        <v>107762</v>
      </c>
      <c r="K376" s="15">
        <f t="shared" si="128"/>
        <v>107772</v>
      </c>
      <c r="L376" s="17">
        <f t="shared" si="134"/>
        <v>107772</v>
      </c>
      <c r="M376" s="15">
        <f t="shared" si="141"/>
        <v>1</v>
      </c>
      <c r="N376">
        <f t="shared" si="131"/>
        <v>10</v>
      </c>
      <c r="O376">
        <f t="shared" si="142"/>
        <v>186</v>
      </c>
      <c r="P376" s="15">
        <f t="shared" si="143"/>
        <v>2195</v>
      </c>
      <c r="AW376" s="46">
        <f t="shared" si="144"/>
        <v>0</v>
      </c>
      <c r="AX376" s="5">
        <f t="shared" si="132"/>
        <v>0</v>
      </c>
    </row>
    <row r="377" spans="1:50" x14ac:dyDescent="0.2">
      <c r="A377" t="s">
        <v>108</v>
      </c>
      <c r="B377">
        <f t="shared" si="135"/>
        <v>371</v>
      </c>
      <c r="C377" s="283">
        <f t="shared" si="136"/>
        <v>107767</v>
      </c>
      <c r="D377" s="283">
        <f t="shared" si="129"/>
        <v>107777</v>
      </c>
      <c r="E377" s="17">
        <f t="shared" si="133"/>
        <v>107777</v>
      </c>
      <c r="F377" s="15">
        <f t="shared" si="137"/>
        <v>1</v>
      </c>
      <c r="G377">
        <f t="shared" si="130"/>
        <v>10</v>
      </c>
      <c r="H377">
        <f t="shared" si="138"/>
        <v>186</v>
      </c>
      <c r="I377" s="15">
        <f t="shared" si="139"/>
        <v>2195</v>
      </c>
      <c r="J377" s="15">
        <f t="shared" si="140"/>
        <v>107945</v>
      </c>
      <c r="K377" s="15">
        <f t="shared" si="128"/>
        <v>107955</v>
      </c>
      <c r="L377" s="17">
        <f t="shared" si="134"/>
        <v>107955</v>
      </c>
      <c r="M377" s="15">
        <f t="shared" si="141"/>
        <v>7</v>
      </c>
      <c r="N377">
        <f t="shared" si="131"/>
        <v>4</v>
      </c>
      <c r="O377">
        <f t="shared" si="142"/>
        <v>187</v>
      </c>
      <c r="P377" s="15">
        <f t="shared" si="143"/>
        <v>2195</v>
      </c>
      <c r="AW377" s="46">
        <f t="shared" si="144"/>
        <v>0</v>
      </c>
      <c r="AX377" s="5">
        <f t="shared" si="132"/>
        <v>0</v>
      </c>
    </row>
    <row r="378" spans="1:50" x14ac:dyDescent="0.2">
      <c r="A378" t="s">
        <v>108</v>
      </c>
      <c r="B378">
        <f t="shared" si="135"/>
        <v>372</v>
      </c>
      <c r="C378" s="283">
        <f t="shared" si="136"/>
        <v>107950</v>
      </c>
      <c r="D378" s="283">
        <f t="shared" si="129"/>
        <v>107960</v>
      </c>
      <c r="E378" s="17">
        <f t="shared" si="133"/>
        <v>107960</v>
      </c>
      <c r="F378" s="15">
        <f t="shared" si="137"/>
        <v>7</v>
      </c>
      <c r="G378">
        <f t="shared" si="130"/>
        <v>4</v>
      </c>
      <c r="H378">
        <f t="shared" si="138"/>
        <v>187</v>
      </c>
      <c r="I378" s="15">
        <f t="shared" si="139"/>
        <v>2195</v>
      </c>
      <c r="J378" s="15">
        <f t="shared" si="140"/>
        <v>108128</v>
      </c>
      <c r="K378" s="15">
        <f t="shared" si="128"/>
        <v>108138</v>
      </c>
      <c r="L378" s="17">
        <f t="shared" si="134"/>
        <v>108138</v>
      </c>
      <c r="M378" s="15">
        <f t="shared" si="141"/>
        <v>1</v>
      </c>
      <c r="N378">
        <f t="shared" si="131"/>
        <v>10</v>
      </c>
      <c r="O378">
        <f t="shared" si="142"/>
        <v>187</v>
      </c>
      <c r="P378" s="15">
        <f t="shared" si="143"/>
        <v>2196</v>
      </c>
      <c r="AW378" s="46">
        <f t="shared" si="144"/>
        <v>0</v>
      </c>
      <c r="AX378" s="5">
        <f t="shared" si="132"/>
        <v>0</v>
      </c>
    </row>
    <row r="379" spans="1:50" x14ac:dyDescent="0.2">
      <c r="A379" t="s">
        <v>108</v>
      </c>
      <c r="B379">
        <f t="shared" si="135"/>
        <v>373</v>
      </c>
      <c r="C379" s="283">
        <f t="shared" si="136"/>
        <v>108133</v>
      </c>
      <c r="D379" s="283">
        <f t="shared" si="129"/>
        <v>108143</v>
      </c>
      <c r="E379" s="17">
        <f t="shared" si="133"/>
        <v>108143</v>
      </c>
      <c r="F379" s="15">
        <f t="shared" si="137"/>
        <v>1</v>
      </c>
      <c r="G379">
        <f t="shared" si="130"/>
        <v>10</v>
      </c>
      <c r="H379">
        <f t="shared" si="138"/>
        <v>187</v>
      </c>
      <c r="I379" s="15">
        <f t="shared" si="139"/>
        <v>2196</v>
      </c>
      <c r="J379" s="15">
        <f t="shared" si="140"/>
        <v>108311</v>
      </c>
      <c r="K379" s="15">
        <f t="shared" si="128"/>
        <v>108321</v>
      </c>
      <c r="L379" s="17">
        <f t="shared" si="134"/>
        <v>108321</v>
      </c>
      <c r="M379" s="15">
        <f t="shared" si="141"/>
        <v>7</v>
      </c>
      <c r="N379">
        <f t="shared" si="131"/>
        <v>4</v>
      </c>
      <c r="O379">
        <f t="shared" si="142"/>
        <v>188</v>
      </c>
      <c r="P379" s="15">
        <f t="shared" si="143"/>
        <v>2196</v>
      </c>
      <c r="AW379" s="46">
        <f t="shared" si="144"/>
        <v>0</v>
      </c>
      <c r="AX379" s="5">
        <f t="shared" si="132"/>
        <v>0</v>
      </c>
    </row>
    <row r="380" spans="1:50" x14ac:dyDescent="0.2">
      <c r="A380" t="s">
        <v>108</v>
      </c>
      <c r="B380">
        <f t="shared" si="135"/>
        <v>374</v>
      </c>
      <c r="C380" s="283">
        <f t="shared" si="136"/>
        <v>108316</v>
      </c>
      <c r="D380" s="283">
        <f t="shared" si="129"/>
        <v>108326</v>
      </c>
      <c r="E380" s="17">
        <f t="shared" si="133"/>
        <v>108326</v>
      </c>
      <c r="F380" s="15">
        <f t="shared" si="137"/>
        <v>7</v>
      </c>
      <c r="G380">
        <f t="shared" si="130"/>
        <v>4</v>
      </c>
      <c r="H380">
        <f t="shared" si="138"/>
        <v>188</v>
      </c>
      <c r="I380" s="15">
        <f t="shared" si="139"/>
        <v>2196</v>
      </c>
      <c r="J380" s="15">
        <f t="shared" si="140"/>
        <v>108494</v>
      </c>
      <c r="K380" s="15">
        <f t="shared" si="128"/>
        <v>108504</v>
      </c>
      <c r="L380" s="17">
        <f t="shared" si="134"/>
        <v>108504</v>
      </c>
      <c r="M380" s="15">
        <f t="shared" si="141"/>
        <v>1</v>
      </c>
      <c r="N380">
        <f t="shared" si="131"/>
        <v>10</v>
      </c>
      <c r="O380">
        <f t="shared" si="142"/>
        <v>188</v>
      </c>
      <c r="P380" s="15">
        <f t="shared" si="143"/>
        <v>2197</v>
      </c>
      <c r="AW380" s="46">
        <f t="shared" si="144"/>
        <v>0</v>
      </c>
      <c r="AX380" s="5">
        <f t="shared" si="132"/>
        <v>0</v>
      </c>
    </row>
    <row r="381" spans="1:50" x14ac:dyDescent="0.2">
      <c r="A381" t="s">
        <v>108</v>
      </c>
      <c r="B381">
        <f t="shared" si="135"/>
        <v>375</v>
      </c>
      <c r="C381" s="283">
        <f t="shared" si="136"/>
        <v>108499</v>
      </c>
      <c r="D381" s="283">
        <f t="shared" si="129"/>
        <v>108509</v>
      </c>
      <c r="E381" s="17">
        <f t="shared" si="133"/>
        <v>108509</v>
      </c>
      <c r="F381" s="15">
        <f t="shared" si="137"/>
        <v>1</v>
      </c>
      <c r="G381">
        <f t="shared" si="130"/>
        <v>10</v>
      </c>
      <c r="H381">
        <f t="shared" si="138"/>
        <v>188</v>
      </c>
      <c r="I381" s="15">
        <f t="shared" si="139"/>
        <v>2197</v>
      </c>
      <c r="J381" s="15">
        <f t="shared" si="140"/>
        <v>108677</v>
      </c>
      <c r="K381" s="15">
        <f t="shared" si="128"/>
        <v>108687</v>
      </c>
      <c r="L381" s="17">
        <f t="shared" si="134"/>
        <v>108687</v>
      </c>
      <c r="M381" s="15">
        <f t="shared" si="141"/>
        <v>7</v>
      </c>
      <c r="N381">
        <f t="shared" si="131"/>
        <v>4</v>
      </c>
      <c r="O381">
        <f t="shared" si="142"/>
        <v>189</v>
      </c>
      <c r="P381" s="15">
        <f t="shared" si="143"/>
        <v>2197</v>
      </c>
      <c r="AW381" s="46">
        <f t="shared" si="144"/>
        <v>0</v>
      </c>
      <c r="AX381" s="5">
        <f t="shared" si="132"/>
        <v>0</v>
      </c>
    </row>
    <row r="382" spans="1:50" x14ac:dyDescent="0.2">
      <c r="A382" t="s">
        <v>108</v>
      </c>
      <c r="B382">
        <f t="shared" si="135"/>
        <v>376</v>
      </c>
      <c r="C382" s="283">
        <f t="shared" si="136"/>
        <v>108682</v>
      </c>
      <c r="D382" s="283">
        <f t="shared" si="129"/>
        <v>108692</v>
      </c>
      <c r="E382" s="17">
        <f t="shared" si="133"/>
        <v>108692</v>
      </c>
      <c r="F382" s="15">
        <f t="shared" si="137"/>
        <v>8</v>
      </c>
      <c r="G382">
        <f t="shared" si="130"/>
        <v>5</v>
      </c>
      <c r="H382">
        <f t="shared" si="138"/>
        <v>189</v>
      </c>
      <c r="I382" s="15">
        <f t="shared" si="139"/>
        <v>2197</v>
      </c>
      <c r="J382" s="15">
        <f t="shared" si="140"/>
        <v>108860</v>
      </c>
      <c r="K382" s="15">
        <f t="shared" si="128"/>
        <v>108870</v>
      </c>
      <c r="L382" s="17">
        <f t="shared" si="134"/>
        <v>108870</v>
      </c>
      <c r="M382" s="15">
        <f t="shared" si="141"/>
        <v>1</v>
      </c>
      <c r="N382">
        <f t="shared" si="131"/>
        <v>10</v>
      </c>
      <c r="O382">
        <f t="shared" si="142"/>
        <v>189</v>
      </c>
      <c r="P382" s="15">
        <f t="shared" si="143"/>
        <v>2198</v>
      </c>
      <c r="AW382" s="46">
        <f t="shared" si="144"/>
        <v>0</v>
      </c>
      <c r="AX382" s="5">
        <f t="shared" si="132"/>
        <v>0</v>
      </c>
    </row>
    <row r="383" spans="1:50" x14ac:dyDescent="0.2">
      <c r="A383" t="s">
        <v>108</v>
      </c>
      <c r="B383">
        <f t="shared" si="135"/>
        <v>377</v>
      </c>
      <c r="C383" s="283">
        <f t="shared" si="136"/>
        <v>108865</v>
      </c>
      <c r="D383" s="283">
        <f t="shared" si="129"/>
        <v>108875</v>
      </c>
      <c r="E383" s="17">
        <f t="shared" si="133"/>
        <v>108875</v>
      </c>
      <c r="F383" s="15">
        <f t="shared" si="137"/>
        <v>1</v>
      </c>
      <c r="G383">
        <f t="shared" si="130"/>
        <v>10</v>
      </c>
      <c r="H383">
        <f t="shared" si="138"/>
        <v>189</v>
      </c>
      <c r="I383" s="15">
        <f t="shared" si="139"/>
        <v>2198</v>
      </c>
      <c r="J383" s="15">
        <f t="shared" si="140"/>
        <v>109043</v>
      </c>
      <c r="K383" s="15">
        <f t="shared" si="128"/>
        <v>109053</v>
      </c>
      <c r="L383" s="17">
        <f t="shared" si="134"/>
        <v>109053</v>
      </c>
      <c r="M383" s="15">
        <f t="shared" si="141"/>
        <v>7</v>
      </c>
      <c r="N383">
        <f t="shared" si="131"/>
        <v>4</v>
      </c>
      <c r="O383">
        <f t="shared" si="142"/>
        <v>190</v>
      </c>
      <c r="P383" s="15">
        <f t="shared" si="143"/>
        <v>2198</v>
      </c>
      <c r="AW383" s="46">
        <f t="shared" si="144"/>
        <v>0</v>
      </c>
      <c r="AX383" s="5">
        <f t="shared" si="132"/>
        <v>0</v>
      </c>
    </row>
    <row r="384" spans="1:50" x14ac:dyDescent="0.2">
      <c r="A384" t="s">
        <v>108</v>
      </c>
      <c r="B384">
        <f t="shared" si="135"/>
        <v>378</v>
      </c>
      <c r="C384" s="283">
        <f t="shared" si="136"/>
        <v>109048</v>
      </c>
      <c r="D384" s="283">
        <f t="shared" si="129"/>
        <v>109058</v>
      </c>
      <c r="E384" s="17">
        <f t="shared" si="133"/>
        <v>109058</v>
      </c>
      <c r="F384" s="15">
        <f t="shared" si="137"/>
        <v>8</v>
      </c>
      <c r="G384">
        <f t="shared" si="130"/>
        <v>5</v>
      </c>
      <c r="H384">
        <f t="shared" si="138"/>
        <v>190</v>
      </c>
      <c r="I384" s="15">
        <f t="shared" si="139"/>
        <v>2198</v>
      </c>
      <c r="J384" s="15">
        <f t="shared" si="140"/>
        <v>109226</v>
      </c>
      <c r="K384" s="15">
        <f t="shared" si="128"/>
        <v>109236</v>
      </c>
      <c r="L384" s="17">
        <f t="shared" si="134"/>
        <v>109236</v>
      </c>
      <c r="M384" s="15">
        <f t="shared" si="141"/>
        <v>1</v>
      </c>
      <c r="N384">
        <f t="shared" si="131"/>
        <v>10</v>
      </c>
      <c r="O384">
        <f t="shared" si="142"/>
        <v>190</v>
      </c>
      <c r="P384" s="15">
        <f t="shared" si="143"/>
        <v>2199</v>
      </c>
      <c r="AW384" s="46">
        <f t="shared" si="144"/>
        <v>0</v>
      </c>
      <c r="AX384" s="5">
        <f t="shared" si="132"/>
        <v>0</v>
      </c>
    </row>
    <row r="385" spans="1:50" x14ac:dyDescent="0.2">
      <c r="A385" t="s">
        <v>108</v>
      </c>
      <c r="B385">
        <f t="shared" si="135"/>
        <v>379</v>
      </c>
      <c r="C385" s="283">
        <f t="shared" si="136"/>
        <v>109231</v>
      </c>
      <c r="D385" s="283">
        <f t="shared" si="129"/>
        <v>109241</v>
      </c>
      <c r="E385" s="17">
        <f t="shared" si="133"/>
        <v>109241</v>
      </c>
      <c r="F385" s="15">
        <f t="shared" si="137"/>
        <v>2</v>
      </c>
      <c r="G385">
        <f t="shared" si="130"/>
        <v>11</v>
      </c>
      <c r="H385">
        <f t="shared" si="138"/>
        <v>190</v>
      </c>
      <c r="I385" s="15">
        <f t="shared" si="139"/>
        <v>2199</v>
      </c>
      <c r="J385" s="15">
        <f t="shared" si="140"/>
        <v>109409</v>
      </c>
      <c r="K385" s="15">
        <f t="shared" si="128"/>
        <v>109419</v>
      </c>
      <c r="L385" s="17">
        <f t="shared" si="134"/>
        <v>109419</v>
      </c>
      <c r="M385" s="15">
        <f t="shared" si="141"/>
        <v>7</v>
      </c>
      <c r="N385">
        <f t="shared" si="131"/>
        <v>4</v>
      </c>
      <c r="O385">
        <f t="shared" si="142"/>
        <v>191</v>
      </c>
      <c r="P385" s="15">
        <f t="shared" si="143"/>
        <v>2199</v>
      </c>
      <c r="AW385" s="46">
        <f t="shared" si="144"/>
        <v>0</v>
      </c>
      <c r="AX385" s="5">
        <f t="shared" si="132"/>
        <v>0</v>
      </c>
    </row>
    <row r="386" spans="1:50" x14ac:dyDescent="0.2">
      <c r="A386" t="s">
        <v>108</v>
      </c>
      <c r="B386">
        <f t="shared" si="135"/>
        <v>380</v>
      </c>
      <c r="C386" s="283">
        <f t="shared" si="136"/>
        <v>109414</v>
      </c>
      <c r="D386" s="283">
        <f t="shared" si="129"/>
        <v>109424</v>
      </c>
      <c r="E386" s="17">
        <f t="shared" si="133"/>
        <v>109424</v>
      </c>
      <c r="F386" s="15">
        <f t="shared" si="137"/>
        <v>8</v>
      </c>
      <c r="G386">
        <f t="shared" si="130"/>
        <v>5</v>
      </c>
      <c r="H386">
        <f t="shared" si="138"/>
        <v>191</v>
      </c>
      <c r="I386" s="15">
        <f t="shared" si="139"/>
        <v>2199</v>
      </c>
      <c r="J386" s="15">
        <f t="shared" si="140"/>
        <v>109592</v>
      </c>
      <c r="K386" s="15">
        <f t="shared" si="128"/>
        <v>109602</v>
      </c>
      <c r="L386" s="17">
        <f t="shared" si="134"/>
        <v>109602</v>
      </c>
      <c r="M386" s="15">
        <f t="shared" si="141"/>
        <v>1</v>
      </c>
      <c r="N386">
        <f t="shared" si="131"/>
        <v>10</v>
      </c>
      <c r="O386">
        <f t="shared" si="142"/>
        <v>191</v>
      </c>
      <c r="P386" s="15">
        <f t="shared" si="143"/>
        <v>2200</v>
      </c>
      <c r="AW386" s="46">
        <f t="shared" si="144"/>
        <v>0</v>
      </c>
      <c r="AX386" s="5">
        <f t="shared" si="132"/>
        <v>0</v>
      </c>
    </row>
    <row r="387" spans="1:50" x14ac:dyDescent="0.2">
      <c r="A387" t="s">
        <v>108</v>
      </c>
      <c r="B387">
        <f t="shared" si="135"/>
        <v>381</v>
      </c>
      <c r="C387" s="283">
        <f t="shared" si="136"/>
        <v>109597</v>
      </c>
      <c r="D387" s="283">
        <f t="shared" si="129"/>
        <v>109607</v>
      </c>
      <c r="E387" s="17">
        <f t="shared" si="133"/>
        <v>109607</v>
      </c>
      <c r="F387" s="15">
        <f t="shared" si="137"/>
        <v>2</v>
      </c>
      <c r="G387">
        <f t="shared" si="130"/>
        <v>11</v>
      </c>
      <c r="H387">
        <f t="shared" si="138"/>
        <v>191</v>
      </c>
      <c r="I387" s="15">
        <f t="shared" si="139"/>
        <v>2200</v>
      </c>
      <c r="J387" s="15">
        <f t="shared" si="140"/>
        <v>109775</v>
      </c>
      <c r="K387" s="15">
        <f t="shared" si="128"/>
        <v>109785</v>
      </c>
      <c r="L387" s="17">
        <f t="shared" si="134"/>
        <v>109785</v>
      </c>
      <c r="M387" s="15">
        <f t="shared" si="141"/>
        <v>7</v>
      </c>
      <c r="N387">
        <f t="shared" si="131"/>
        <v>4</v>
      </c>
      <c r="O387">
        <f t="shared" si="142"/>
        <v>192</v>
      </c>
      <c r="P387" s="15">
        <f t="shared" si="143"/>
        <v>2200</v>
      </c>
      <c r="AW387" s="46">
        <f t="shared" si="144"/>
        <v>0</v>
      </c>
      <c r="AX387" s="5">
        <f t="shared" si="132"/>
        <v>0</v>
      </c>
    </row>
    <row r="388" spans="1:50" x14ac:dyDescent="0.2">
      <c r="A388" t="s">
        <v>108</v>
      </c>
      <c r="B388">
        <f t="shared" si="135"/>
        <v>382</v>
      </c>
      <c r="C388" s="283">
        <f t="shared" si="136"/>
        <v>109780</v>
      </c>
      <c r="D388" s="283">
        <f t="shared" si="129"/>
        <v>109790</v>
      </c>
      <c r="E388" s="17">
        <f t="shared" si="133"/>
        <v>109790</v>
      </c>
      <c r="F388" s="15">
        <f t="shared" si="137"/>
        <v>8</v>
      </c>
      <c r="G388">
        <f t="shared" si="130"/>
        <v>5</v>
      </c>
      <c r="H388">
        <f t="shared" si="138"/>
        <v>192</v>
      </c>
      <c r="I388" s="15">
        <f t="shared" si="139"/>
        <v>2200</v>
      </c>
      <c r="J388" s="15">
        <f t="shared" si="140"/>
        <v>109958</v>
      </c>
      <c r="K388" s="15">
        <f t="shared" si="128"/>
        <v>109968</v>
      </c>
      <c r="L388" s="17">
        <f t="shared" si="134"/>
        <v>109968</v>
      </c>
      <c r="M388" s="15">
        <f t="shared" si="141"/>
        <v>1</v>
      </c>
      <c r="N388">
        <f t="shared" si="131"/>
        <v>10</v>
      </c>
      <c r="O388">
        <f t="shared" si="142"/>
        <v>192</v>
      </c>
      <c r="P388" s="15">
        <f t="shared" si="143"/>
        <v>2201</v>
      </c>
      <c r="AW388" s="46">
        <f t="shared" si="144"/>
        <v>0</v>
      </c>
      <c r="AX388" s="5">
        <f t="shared" si="132"/>
        <v>0</v>
      </c>
    </row>
    <row r="389" spans="1:50" x14ac:dyDescent="0.2">
      <c r="A389" t="s">
        <v>108</v>
      </c>
      <c r="B389">
        <f t="shared" si="135"/>
        <v>383</v>
      </c>
      <c r="C389" s="283">
        <f t="shared" si="136"/>
        <v>109963</v>
      </c>
      <c r="D389" s="283">
        <f t="shared" si="129"/>
        <v>109973</v>
      </c>
      <c r="E389" s="17">
        <f t="shared" si="133"/>
        <v>109973</v>
      </c>
      <c r="F389" s="15">
        <f t="shared" si="137"/>
        <v>2</v>
      </c>
      <c r="G389">
        <f t="shared" si="130"/>
        <v>11</v>
      </c>
      <c r="H389">
        <f t="shared" si="138"/>
        <v>192</v>
      </c>
      <c r="I389" s="15">
        <f t="shared" si="139"/>
        <v>2201</v>
      </c>
      <c r="J389" s="15">
        <f t="shared" si="140"/>
        <v>110141</v>
      </c>
      <c r="K389" s="15">
        <f t="shared" si="128"/>
        <v>110151</v>
      </c>
      <c r="L389" s="17">
        <f t="shared" si="134"/>
        <v>110151</v>
      </c>
      <c r="M389" s="15">
        <f t="shared" si="141"/>
        <v>7</v>
      </c>
      <c r="N389">
        <f t="shared" si="131"/>
        <v>4</v>
      </c>
      <c r="O389">
        <f t="shared" si="142"/>
        <v>193</v>
      </c>
      <c r="P389" s="15">
        <f t="shared" si="143"/>
        <v>2201</v>
      </c>
      <c r="AW389" s="46">
        <f t="shared" si="144"/>
        <v>0</v>
      </c>
      <c r="AX389" s="5">
        <f t="shared" si="132"/>
        <v>0</v>
      </c>
    </row>
    <row r="390" spans="1:50" x14ac:dyDescent="0.2">
      <c r="A390" t="s">
        <v>108</v>
      </c>
      <c r="B390">
        <f t="shared" si="135"/>
        <v>384</v>
      </c>
      <c r="C390" s="283">
        <f t="shared" si="136"/>
        <v>110146</v>
      </c>
      <c r="D390" s="283">
        <f t="shared" si="129"/>
        <v>110156</v>
      </c>
      <c r="E390" s="17">
        <f t="shared" si="133"/>
        <v>110156</v>
      </c>
      <c r="F390" s="15">
        <f t="shared" si="137"/>
        <v>8</v>
      </c>
      <c r="G390">
        <f t="shared" si="130"/>
        <v>5</v>
      </c>
      <c r="H390">
        <f t="shared" si="138"/>
        <v>193</v>
      </c>
      <c r="I390" s="15">
        <f t="shared" si="139"/>
        <v>2201</v>
      </c>
      <c r="J390" s="15">
        <f t="shared" si="140"/>
        <v>110324</v>
      </c>
      <c r="K390" s="15">
        <f t="shared" si="128"/>
        <v>110334</v>
      </c>
      <c r="L390" s="17">
        <f t="shared" si="134"/>
        <v>110334</v>
      </c>
      <c r="M390" s="15">
        <f t="shared" si="141"/>
        <v>1</v>
      </c>
      <c r="N390">
        <f t="shared" si="131"/>
        <v>10</v>
      </c>
      <c r="O390">
        <f t="shared" si="142"/>
        <v>193</v>
      </c>
      <c r="P390" s="15">
        <f t="shared" si="143"/>
        <v>2202</v>
      </c>
      <c r="AW390" s="46">
        <f t="shared" si="144"/>
        <v>0</v>
      </c>
      <c r="AX390" s="5">
        <f t="shared" si="132"/>
        <v>0</v>
      </c>
    </row>
    <row r="391" spans="1:50" x14ac:dyDescent="0.2">
      <c r="A391" t="s">
        <v>108</v>
      </c>
      <c r="B391">
        <f t="shared" si="135"/>
        <v>385</v>
      </c>
      <c r="C391" s="283">
        <f t="shared" si="136"/>
        <v>110329</v>
      </c>
      <c r="D391" s="283">
        <f t="shared" si="129"/>
        <v>110339</v>
      </c>
      <c r="E391" s="17">
        <f t="shared" si="133"/>
        <v>110339</v>
      </c>
      <c r="F391" s="15">
        <f t="shared" si="137"/>
        <v>2</v>
      </c>
      <c r="G391">
        <f t="shared" si="130"/>
        <v>11</v>
      </c>
      <c r="H391">
        <f t="shared" si="138"/>
        <v>193</v>
      </c>
      <c r="I391" s="15">
        <f t="shared" si="139"/>
        <v>2202</v>
      </c>
      <c r="J391" s="15">
        <f t="shared" si="140"/>
        <v>110507</v>
      </c>
      <c r="K391" s="15">
        <f t="shared" ref="K391:K454" si="145">J391+$G$3</f>
        <v>110517</v>
      </c>
      <c r="L391" s="17">
        <f t="shared" si="134"/>
        <v>110517</v>
      </c>
      <c r="M391" s="15">
        <f t="shared" si="141"/>
        <v>8</v>
      </c>
      <c r="N391">
        <f t="shared" si="131"/>
        <v>5</v>
      </c>
      <c r="O391">
        <f t="shared" si="142"/>
        <v>194</v>
      </c>
      <c r="P391" s="15">
        <f t="shared" si="143"/>
        <v>2202</v>
      </c>
      <c r="AW391" s="46">
        <f t="shared" si="144"/>
        <v>0</v>
      </c>
      <c r="AX391" s="5">
        <f t="shared" si="132"/>
        <v>0</v>
      </c>
    </row>
    <row r="392" spans="1:50" x14ac:dyDescent="0.2">
      <c r="A392" t="s">
        <v>108</v>
      </c>
      <c r="B392">
        <f t="shared" si="135"/>
        <v>386</v>
      </c>
      <c r="C392" s="283">
        <f t="shared" si="136"/>
        <v>110512</v>
      </c>
      <c r="D392" s="283">
        <f t="shared" ref="D392:D455" si="146">C392+$G$2</f>
        <v>110522</v>
      </c>
      <c r="E392" s="17">
        <f t="shared" si="133"/>
        <v>110522</v>
      </c>
      <c r="F392" s="15">
        <f t="shared" si="137"/>
        <v>8</v>
      </c>
      <c r="G392">
        <f t="shared" ref="G392:G455" si="147">IF(F392&lt;=$I$3,F392+(12-$I$3),F392-$I$3)</f>
        <v>5</v>
      </c>
      <c r="H392">
        <f t="shared" si="138"/>
        <v>194</v>
      </c>
      <c r="I392" s="15">
        <f t="shared" si="139"/>
        <v>2202</v>
      </c>
      <c r="J392" s="15">
        <f t="shared" si="140"/>
        <v>110690</v>
      </c>
      <c r="K392" s="15">
        <f t="shared" si="145"/>
        <v>110700</v>
      </c>
      <c r="L392" s="17">
        <f t="shared" si="134"/>
        <v>110700</v>
      </c>
      <c r="M392" s="15">
        <f t="shared" si="141"/>
        <v>1</v>
      </c>
      <c r="N392">
        <f t="shared" ref="N392:N455" si="148">IF(M392&lt;=$I$3,M392+(12-$I$3),M392-$I$3)</f>
        <v>10</v>
      </c>
      <c r="O392">
        <f t="shared" si="142"/>
        <v>194</v>
      </c>
      <c r="P392" s="15">
        <f t="shared" si="143"/>
        <v>2203</v>
      </c>
      <c r="AW392" s="46">
        <f t="shared" si="144"/>
        <v>0</v>
      </c>
      <c r="AX392" s="5">
        <f t="shared" ref="AX392:AX455" si="149">IF(O392&gt;10,0,VALUE(CONCATENATE(N392,O392)))</f>
        <v>0</v>
      </c>
    </row>
    <row r="393" spans="1:50" x14ac:dyDescent="0.2">
      <c r="A393" t="s">
        <v>108</v>
      </c>
      <c r="B393">
        <f t="shared" si="135"/>
        <v>387</v>
      </c>
      <c r="C393" s="283">
        <f t="shared" si="136"/>
        <v>110695</v>
      </c>
      <c r="D393" s="283">
        <f t="shared" si="146"/>
        <v>110705</v>
      </c>
      <c r="E393" s="17">
        <f t="shared" ref="E393:E456" si="150">D393</f>
        <v>110705</v>
      </c>
      <c r="F393" s="15">
        <f t="shared" si="137"/>
        <v>2</v>
      </c>
      <c r="G393">
        <f t="shared" si="147"/>
        <v>11</v>
      </c>
      <c r="H393">
        <f t="shared" si="138"/>
        <v>194</v>
      </c>
      <c r="I393" s="15">
        <f t="shared" si="139"/>
        <v>2203</v>
      </c>
      <c r="J393" s="15">
        <f t="shared" si="140"/>
        <v>110873</v>
      </c>
      <c r="K393" s="15">
        <f t="shared" si="145"/>
        <v>110883</v>
      </c>
      <c r="L393" s="17">
        <f t="shared" ref="L393:L456" si="151">K393</f>
        <v>110883</v>
      </c>
      <c r="M393" s="15">
        <f t="shared" si="141"/>
        <v>8</v>
      </c>
      <c r="N393">
        <f t="shared" si="148"/>
        <v>5</v>
      </c>
      <c r="O393">
        <f t="shared" si="142"/>
        <v>195</v>
      </c>
      <c r="P393" s="15">
        <f t="shared" si="143"/>
        <v>2203</v>
      </c>
      <c r="AW393" s="46">
        <f t="shared" si="144"/>
        <v>0</v>
      </c>
      <c r="AX393" s="5">
        <f t="shared" si="149"/>
        <v>0</v>
      </c>
    </row>
    <row r="394" spans="1:50" x14ac:dyDescent="0.2">
      <c r="A394" t="s">
        <v>108</v>
      </c>
      <c r="B394">
        <f t="shared" si="135"/>
        <v>388</v>
      </c>
      <c r="C394" s="283">
        <f t="shared" si="136"/>
        <v>110878</v>
      </c>
      <c r="D394" s="283">
        <f t="shared" si="146"/>
        <v>110888</v>
      </c>
      <c r="E394" s="17">
        <f t="shared" si="150"/>
        <v>110888</v>
      </c>
      <c r="F394" s="15">
        <f t="shared" si="137"/>
        <v>8</v>
      </c>
      <c r="G394">
        <f t="shared" si="147"/>
        <v>5</v>
      </c>
      <c r="H394">
        <f t="shared" si="138"/>
        <v>195</v>
      </c>
      <c r="I394" s="15">
        <f t="shared" si="139"/>
        <v>2203</v>
      </c>
      <c r="J394" s="15">
        <f t="shared" si="140"/>
        <v>111056</v>
      </c>
      <c r="K394" s="15">
        <f t="shared" si="145"/>
        <v>111066</v>
      </c>
      <c r="L394" s="17">
        <f t="shared" si="151"/>
        <v>111066</v>
      </c>
      <c r="M394" s="15">
        <f t="shared" si="141"/>
        <v>2</v>
      </c>
      <c r="N394">
        <f t="shared" si="148"/>
        <v>11</v>
      </c>
      <c r="O394">
        <f t="shared" si="142"/>
        <v>195</v>
      </c>
      <c r="P394" s="15">
        <f t="shared" si="143"/>
        <v>2204</v>
      </c>
      <c r="AW394" s="46">
        <f t="shared" si="144"/>
        <v>0</v>
      </c>
      <c r="AX394" s="5">
        <f t="shared" si="149"/>
        <v>0</v>
      </c>
    </row>
    <row r="395" spans="1:50" x14ac:dyDescent="0.2">
      <c r="A395" t="s">
        <v>108</v>
      </c>
      <c r="B395">
        <f t="shared" si="135"/>
        <v>389</v>
      </c>
      <c r="C395" s="283">
        <f t="shared" si="136"/>
        <v>111061</v>
      </c>
      <c r="D395" s="283">
        <f t="shared" si="146"/>
        <v>111071</v>
      </c>
      <c r="E395" s="17">
        <f t="shared" si="150"/>
        <v>111071</v>
      </c>
      <c r="F395" s="15">
        <f t="shared" si="137"/>
        <v>2</v>
      </c>
      <c r="G395">
        <f t="shared" si="147"/>
        <v>11</v>
      </c>
      <c r="H395">
        <f t="shared" si="138"/>
        <v>195</v>
      </c>
      <c r="I395" s="15">
        <f t="shared" si="139"/>
        <v>2204</v>
      </c>
      <c r="J395" s="15">
        <f t="shared" si="140"/>
        <v>111239</v>
      </c>
      <c r="K395" s="15">
        <f t="shared" si="145"/>
        <v>111249</v>
      </c>
      <c r="L395" s="17">
        <f t="shared" si="151"/>
        <v>111249</v>
      </c>
      <c r="M395" s="15">
        <f t="shared" si="141"/>
        <v>8</v>
      </c>
      <c r="N395">
        <f t="shared" si="148"/>
        <v>5</v>
      </c>
      <c r="O395">
        <f t="shared" si="142"/>
        <v>196</v>
      </c>
      <c r="P395" s="15">
        <f t="shared" si="143"/>
        <v>2204</v>
      </c>
      <c r="AW395" s="46">
        <f t="shared" si="144"/>
        <v>0</v>
      </c>
      <c r="AX395" s="5">
        <f t="shared" si="149"/>
        <v>0</v>
      </c>
    </row>
    <row r="396" spans="1:50" x14ac:dyDescent="0.2">
      <c r="A396" t="s">
        <v>108</v>
      </c>
      <c r="B396">
        <f t="shared" si="135"/>
        <v>390</v>
      </c>
      <c r="C396" s="283">
        <f t="shared" si="136"/>
        <v>111244</v>
      </c>
      <c r="D396" s="283">
        <f t="shared" si="146"/>
        <v>111254</v>
      </c>
      <c r="E396" s="17">
        <f t="shared" si="150"/>
        <v>111254</v>
      </c>
      <c r="F396" s="15">
        <f t="shared" si="137"/>
        <v>8</v>
      </c>
      <c r="G396">
        <f t="shared" si="147"/>
        <v>5</v>
      </c>
      <c r="H396">
        <f t="shared" si="138"/>
        <v>196</v>
      </c>
      <c r="I396" s="15">
        <f t="shared" si="139"/>
        <v>2204</v>
      </c>
      <c r="J396" s="15">
        <f t="shared" si="140"/>
        <v>111422</v>
      </c>
      <c r="K396" s="15">
        <f t="shared" si="145"/>
        <v>111432</v>
      </c>
      <c r="L396" s="17">
        <f t="shared" si="151"/>
        <v>111432</v>
      </c>
      <c r="M396" s="15">
        <f t="shared" si="141"/>
        <v>2</v>
      </c>
      <c r="N396">
        <f t="shared" si="148"/>
        <v>11</v>
      </c>
      <c r="O396">
        <f t="shared" si="142"/>
        <v>196</v>
      </c>
      <c r="P396" s="15">
        <f t="shared" si="143"/>
        <v>2205</v>
      </c>
      <c r="AW396" s="46">
        <f t="shared" si="144"/>
        <v>0</v>
      </c>
      <c r="AX396" s="5">
        <f t="shared" si="149"/>
        <v>0</v>
      </c>
    </row>
    <row r="397" spans="1:50" x14ac:dyDescent="0.2">
      <c r="A397" t="s">
        <v>108</v>
      </c>
      <c r="B397">
        <f t="shared" si="135"/>
        <v>391</v>
      </c>
      <c r="C397" s="283">
        <f t="shared" si="136"/>
        <v>111427</v>
      </c>
      <c r="D397" s="283">
        <f t="shared" si="146"/>
        <v>111437</v>
      </c>
      <c r="E397" s="17">
        <f t="shared" si="150"/>
        <v>111437</v>
      </c>
      <c r="F397" s="15">
        <f t="shared" si="137"/>
        <v>2</v>
      </c>
      <c r="G397">
        <f t="shared" si="147"/>
        <v>11</v>
      </c>
      <c r="H397">
        <f t="shared" si="138"/>
        <v>196</v>
      </c>
      <c r="I397" s="15">
        <f t="shared" si="139"/>
        <v>2205</v>
      </c>
      <c r="J397" s="15">
        <f t="shared" si="140"/>
        <v>111605</v>
      </c>
      <c r="K397" s="15">
        <f t="shared" si="145"/>
        <v>111615</v>
      </c>
      <c r="L397" s="17">
        <f t="shared" si="151"/>
        <v>111615</v>
      </c>
      <c r="M397" s="15">
        <f t="shared" si="141"/>
        <v>8</v>
      </c>
      <c r="N397">
        <f t="shared" si="148"/>
        <v>5</v>
      </c>
      <c r="O397">
        <f t="shared" si="142"/>
        <v>197</v>
      </c>
      <c r="P397" s="15">
        <f t="shared" si="143"/>
        <v>2205</v>
      </c>
      <c r="AW397" s="46">
        <f t="shared" si="144"/>
        <v>0</v>
      </c>
      <c r="AX397" s="5">
        <f t="shared" si="149"/>
        <v>0</v>
      </c>
    </row>
    <row r="398" spans="1:50" x14ac:dyDescent="0.2">
      <c r="A398" t="s">
        <v>108</v>
      </c>
      <c r="B398">
        <f t="shared" si="135"/>
        <v>392</v>
      </c>
      <c r="C398" s="283">
        <f t="shared" si="136"/>
        <v>111610</v>
      </c>
      <c r="D398" s="283">
        <f t="shared" si="146"/>
        <v>111620</v>
      </c>
      <c r="E398" s="17">
        <f t="shared" si="150"/>
        <v>111620</v>
      </c>
      <c r="F398" s="15">
        <f t="shared" si="137"/>
        <v>8</v>
      </c>
      <c r="G398">
        <f t="shared" si="147"/>
        <v>5</v>
      </c>
      <c r="H398">
        <f t="shared" si="138"/>
        <v>197</v>
      </c>
      <c r="I398" s="15">
        <f t="shared" si="139"/>
        <v>2205</v>
      </c>
      <c r="J398" s="15">
        <f t="shared" si="140"/>
        <v>111788</v>
      </c>
      <c r="K398" s="15">
        <f t="shared" si="145"/>
        <v>111798</v>
      </c>
      <c r="L398" s="17">
        <f t="shared" si="151"/>
        <v>111798</v>
      </c>
      <c r="M398" s="15">
        <f t="shared" si="141"/>
        <v>2</v>
      </c>
      <c r="N398">
        <f t="shared" si="148"/>
        <v>11</v>
      </c>
      <c r="O398">
        <f t="shared" si="142"/>
        <v>197</v>
      </c>
      <c r="P398" s="15">
        <f t="shared" si="143"/>
        <v>2206</v>
      </c>
      <c r="AW398" s="46">
        <f t="shared" si="144"/>
        <v>0</v>
      </c>
      <c r="AX398" s="5">
        <f t="shared" si="149"/>
        <v>0</v>
      </c>
    </row>
    <row r="399" spans="1:50" x14ac:dyDescent="0.2">
      <c r="A399" t="s">
        <v>108</v>
      </c>
      <c r="B399">
        <f t="shared" si="135"/>
        <v>393</v>
      </c>
      <c r="C399" s="283">
        <f t="shared" si="136"/>
        <v>111793</v>
      </c>
      <c r="D399" s="283">
        <f t="shared" si="146"/>
        <v>111803</v>
      </c>
      <c r="E399" s="17">
        <f t="shared" si="150"/>
        <v>111803</v>
      </c>
      <c r="F399" s="15">
        <f t="shared" si="137"/>
        <v>2</v>
      </c>
      <c r="G399">
        <f t="shared" si="147"/>
        <v>11</v>
      </c>
      <c r="H399">
        <f t="shared" si="138"/>
        <v>197</v>
      </c>
      <c r="I399" s="15">
        <f t="shared" si="139"/>
        <v>2206</v>
      </c>
      <c r="J399" s="15">
        <f t="shared" si="140"/>
        <v>111971</v>
      </c>
      <c r="K399" s="15">
        <f t="shared" si="145"/>
        <v>111981</v>
      </c>
      <c r="L399" s="17">
        <f t="shared" si="151"/>
        <v>111981</v>
      </c>
      <c r="M399" s="15">
        <f t="shared" si="141"/>
        <v>8</v>
      </c>
      <c r="N399">
        <f t="shared" si="148"/>
        <v>5</v>
      </c>
      <c r="O399">
        <f t="shared" si="142"/>
        <v>198</v>
      </c>
      <c r="P399" s="15">
        <f t="shared" si="143"/>
        <v>2206</v>
      </c>
      <c r="AW399" s="46">
        <f t="shared" si="144"/>
        <v>0</v>
      </c>
      <c r="AX399" s="5">
        <f t="shared" si="149"/>
        <v>0</v>
      </c>
    </row>
    <row r="400" spans="1:50" x14ac:dyDescent="0.2">
      <c r="A400" t="s">
        <v>108</v>
      </c>
      <c r="B400">
        <f t="shared" si="135"/>
        <v>394</v>
      </c>
      <c r="C400" s="283">
        <f t="shared" si="136"/>
        <v>111976</v>
      </c>
      <c r="D400" s="283">
        <f t="shared" si="146"/>
        <v>111986</v>
      </c>
      <c r="E400" s="17">
        <f t="shared" si="150"/>
        <v>111986</v>
      </c>
      <c r="F400" s="15">
        <f t="shared" si="137"/>
        <v>8</v>
      </c>
      <c r="G400">
        <f t="shared" si="147"/>
        <v>5</v>
      </c>
      <c r="H400">
        <f t="shared" si="138"/>
        <v>198</v>
      </c>
      <c r="I400" s="15">
        <f t="shared" si="139"/>
        <v>2206</v>
      </c>
      <c r="J400" s="15">
        <f t="shared" si="140"/>
        <v>112154</v>
      </c>
      <c r="K400" s="15">
        <f t="shared" si="145"/>
        <v>112164</v>
      </c>
      <c r="L400" s="17">
        <f t="shared" si="151"/>
        <v>112164</v>
      </c>
      <c r="M400" s="15">
        <f t="shared" si="141"/>
        <v>2</v>
      </c>
      <c r="N400">
        <f t="shared" si="148"/>
        <v>11</v>
      </c>
      <c r="O400">
        <f t="shared" si="142"/>
        <v>198</v>
      </c>
      <c r="P400" s="15">
        <f t="shared" si="143"/>
        <v>2207</v>
      </c>
      <c r="AW400" s="46">
        <f t="shared" si="144"/>
        <v>0</v>
      </c>
      <c r="AX400" s="5">
        <f t="shared" si="149"/>
        <v>0</v>
      </c>
    </row>
    <row r="401" spans="1:50" x14ac:dyDescent="0.2">
      <c r="A401" t="s">
        <v>108</v>
      </c>
      <c r="B401">
        <f t="shared" si="135"/>
        <v>395</v>
      </c>
      <c r="C401" s="283">
        <f t="shared" si="136"/>
        <v>112159</v>
      </c>
      <c r="D401" s="283">
        <f t="shared" si="146"/>
        <v>112169</v>
      </c>
      <c r="E401" s="17">
        <f t="shared" si="150"/>
        <v>112169</v>
      </c>
      <c r="F401" s="15">
        <f t="shared" si="137"/>
        <v>2</v>
      </c>
      <c r="G401">
        <f t="shared" si="147"/>
        <v>11</v>
      </c>
      <c r="H401">
        <f t="shared" si="138"/>
        <v>198</v>
      </c>
      <c r="I401" s="15">
        <f t="shared" si="139"/>
        <v>2207</v>
      </c>
      <c r="J401" s="15">
        <f t="shared" si="140"/>
        <v>112337</v>
      </c>
      <c r="K401" s="15">
        <f t="shared" si="145"/>
        <v>112347</v>
      </c>
      <c r="L401" s="17">
        <f t="shared" si="151"/>
        <v>112347</v>
      </c>
      <c r="M401" s="15">
        <f t="shared" si="141"/>
        <v>8</v>
      </c>
      <c r="N401">
        <f t="shared" si="148"/>
        <v>5</v>
      </c>
      <c r="O401">
        <f t="shared" si="142"/>
        <v>199</v>
      </c>
      <c r="P401" s="15">
        <f t="shared" si="143"/>
        <v>2207</v>
      </c>
      <c r="AW401" s="46">
        <f t="shared" si="144"/>
        <v>0</v>
      </c>
      <c r="AX401" s="5">
        <f t="shared" si="149"/>
        <v>0</v>
      </c>
    </row>
    <row r="402" spans="1:50" x14ac:dyDescent="0.2">
      <c r="A402" t="s">
        <v>108</v>
      </c>
      <c r="B402">
        <f t="shared" si="135"/>
        <v>396</v>
      </c>
      <c r="C402" s="283">
        <f t="shared" si="136"/>
        <v>112342</v>
      </c>
      <c r="D402" s="283">
        <f t="shared" si="146"/>
        <v>112352</v>
      </c>
      <c r="E402" s="17">
        <f t="shared" si="150"/>
        <v>112352</v>
      </c>
      <c r="F402" s="15">
        <f t="shared" si="137"/>
        <v>8</v>
      </c>
      <c r="G402">
        <f t="shared" si="147"/>
        <v>5</v>
      </c>
      <c r="H402">
        <f t="shared" si="138"/>
        <v>199</v>
      </c>
      <c r="I402" s="15">
        <f t="shared" si="139"/>
        <v>2207</v>
      </c>
      <c r="J402" s="15">
        <f t="shared" si="140"/>
        <v>112520</v>
      </c>
      <c r="K402" s="15">
        <f t="shared" si="145"/>
        <v>112530</v>
      </c>
      <c r="L402" s="17">
        <f t="shared" si="151"/>
        <v>112530</v>
      </c>
      <c r="M402" s="15">
        <f t="shared" si="141"/>
        <v>2</v>
      </c>
      <c r="N402">
        <f t="shared" si="148"/>
        <v>11</v>
      </c>
      <c r="O402">
        <f t="shared" si="142"/>
        <v>199</v>
      </c>
      <c r="P402" s="15">
        <f t="shared" si="143"/>
        <v>2208</v>
      </c>
      <c r="AW402" s="46">
        <f t="shared" si="144"/>
        <v>0</v>
      </c>
      <c r="AX402" s="5">
        <f t="shared" si="149"/>
        <v>0</v>
      </c>
    </row>
    <row r="403" spans="1:50" x14ac:dyDescent="0.2">
      <c r="A403" t="s">
        <v>108</v>
      </c>
      <c r="B403">
        <f t="shared" si="135"/>
        <v>397</v>
      </c>
      <c r="C403" s="283">
        <f t="shared" si="136"/>
        <v>112525</v>
      </c>
      <c r="D403" s="283">
        <f t="shared" si="146"/>
        <v>112535</v>
      </c>
      <c r="E403" s="17">
        <f t="shared" si="150"/>
        <v>112535</v>
      </c>
      <c r="F403" s="15">
        <f t="shared" si="137"/>
        <v>2</v>
      </c>
      <c r="G403">
        <f t="shared" si="147"/>
        <v>11</v>
      </c>
      <c r="H403">
        <f t="shared" si="138"/>
        <v>199</v>
      </c>
      <c r="I403" s="15">
        <f t="shared" si="139"/>
        <v>2208</v>
      </c>
      <c r="J403" s="15">
        <f t="shared" si="140"/>
        <v>112703</v>
      </c>
      <c r="K403" s="15">
        <f t="shared" si="145"/>
        <v>112713</v>
      </c>
      <c r="L403" s="17">
        <f t="shared" si="151"/>
        <v>112713</v>
      </c>
      <c r="M403" s="15">
        <f t="shared" si="141"/>
        <v>8</v>
      </c>
      <c r="N403">
        <f t="shared" si="148"/>
        <v>5</v>
      </c>
      <c r="O403">
        <f t="shared" si="142"/>
        <v>200</v>
      </c>
      <c r="P403" s="15">
        <f t="shared" si="143"/>
        <v>2208</v>
      </c>
      <c r="AW403" s="46">
        <f t="shared" si="144"/>
        <v>0</v>
      </c>
      <c r="AX403" s="5">
        <f t="shared" si="149"/>
        <v>0</v>
      </c>
    </row>
    <row r="404" spans="1:50" x14ac:dyDescent="0.2">
      <c r="A404" t="s">
        <v>108</v>
      </c>
      <c r="B404">
        <f t="shared" si="135"/>
        <v>398</v>
      </c>
      <c r="C404" s="283">
        <f t="shared" si="136"/>
        <v>112708</v>
      </c>
      <c r="D404" s="283">
        <f t="shared" si="146"/>
        <v>112718</v>
      </c>
      <c r="E404" s="17">
        <f t="shared" si="150"/>
        <v>112718</v>
      </c>
      <c r="F404" s="15">
        <f t="shared" si="137"/>
        <v>8</v>
      </c>
      <c r="G404">
        <f t="shared" si="147"/>
        <v>5</v>
      </c>
      <c r="H404">
        <f t="shared" si="138"/>
        <v>200</v>
      </c>
      <c r="I404" s="15">
        <f t="shared" si="139"/>
        <v>2208</v>
      </c>
      <c r="J404" s="15">
        <f t="shared" si="140"/>
        <v>112886</v>
      </c>
      <c r="K404" s="15">
        <f t="shared" si="145"/>
        <v>112896</v>
      </c>
      <c r="L404" s="17">
        <f t="shared" si="151"/>
        <v>112896</v>
      </c>
      <c r="M404" s="15">
        <f t="shared" si="141"/>
        <v>2</v>
      </c>
      <c r="N404">
        <f t="shared" si="148"/>
        <v>11</v>
      </c>
      <c r="O404">
        <f t="shared" si="142"/>
        <v>200</v>
      </c>
      <c r="P404" s="15">
        <f t="shared" si="143"/>
        <v>2209</v>
      </c>
      <c r="AW404" s="46">
        <f t="shared" si="144"/>
        <v>0</v>
      </c>
      <c r="AX404" s="5">
        <f t="shared" si="149"/>
        <v>0</v>
      </c>
    </row>
    <row r="405" spans="1:50" x14ac:dyDescent="0.2">
      <c r="A405" t="s">
        <v>108</v>
      </c>
      <c r="B405">
        <f t="shared" si="135"/>
        <v>399</v>
      </c>
      <c r="C405" s="283">
        <f t="shared" si="136"/>
        <v>112891</v>
      </c>
      <c r="D405" s="283">
        <f t="shared" si="146"/>
        <v>112901</v>
      </c>
      <c r="E405" s="17">
        <f t="shared" si="150"/>
        <v>112901</v>
      </c>
      <c r="F405" s="15">
        <f t="shared" si="137"/>
        <v>2</v>
      </c>
      <c r="G405">
        <f t="shared" si="147"/>
        <v>11</v>
      </c>
      <c r="H405">
        <f t="shared" si="138"/>
        <v>200</v>
      </c>
      <c r="I405" s="15">
        <f t="shared" si="139"/>
        <v>2209</v>
      </c>
      <c r="J405" s="15">
        <f t="shared" si="140"/>
        <v>113069</v>
      </c>
      <c r="K405" s="15">
        <f t="shared" si="145"/>
        <v>113079</v>
      </c>
      <c r="L405" s="17">
        <f t="shared" si="151"/>
        <v>113079</v>
      </c>
      <c r="M405" s="15">
        <f t="shared" si="141"/>
        <v>8</v>
      </c>
      <c r="N405">
        <f t="shared" si="148"/>
        <v>5</v>
      </c>
      <c r="O405">
        <f t="shared" si="142"/>
        <v>201</v>
      </c>
      <c r="P405" s="15">
        <f t="shared" si="143"/>
        <v>2209</v>
      </c>
      <c r="AW405" s="46">
        <f t="shared" si="144"/>
        <v>0</v>
      </c>
      <c r="AX405" s="5">
        <f t="shared" si="149"/>
        <v>0</v>
      </c>
    </row>
    <row r="406" spans="1:50" x14ac:dyDescent="0.2">
      <c r="A406" t="s">
        <v>108</v>
      </c>
      <c r="B406">
        <f t="shared" si="135"/>
        <v>400</v>
      </c>
      <c r="C406" s="283">
        <f t="shared" si="136"/>
        <v>113074</v>
      </c>
      <c r="D406" s="283">
        <f t="shared" si="146"/>
        <v>113084</v>
      </c>
      <c r="E406" s="17">
        <f t="shared" si="150"/>
        <v>113084</v>
      </c>
      <c r="F406" s="15">
        <f t="shared" si="137"/>
        <v>8</v>
      </c>
      <c r="G406">
        <f t="shared" si="147"/>
        <v>5</v>
      </c>
      <c r="H406">
        <f t="shared" si="138"/>
        <v>201</v>
      </c>
      <c r="I406" s="15">
        <f t="shared" si="139"/>
        <v>2209</v>
      </c>
      <c r="J406" s="15">
        <f t="shared" si="140"/>
        <v>113252</v>
      </c>
      <c r="K406" s="15">
        <f t="shared" si="145"/>
        <v>113262</v>
      </c>
      <c r="L406" s="17">
        <f t="shared" si="151"/>
        <v>113262</v>
      </c>
      <c r="M406" s="15">
        <f t="shared" si="141"/>
        <v>2</v>
      </c>
      <c r="N406">
        <f t="shared" si="148"/>
        <v>11</v>
      </c>
      <c r="O406">
        <f t="shared" si="142"/>
        <v>201</v>
      </c>
      <c r="P406" s="15">
        <f t="shared" si="143"/>
        <v>2210</v>
      </c>
      <c r="AW406" s="46">
        <f t="shared" si="144"/>
        <v>0</v>
      </c>
      <c r="AX406" s="5">
        <f t="shared" si="149"/>
        <v>0</v>
      </c>
    </row>
    <row r="407" spans="1:50" x14ac:dyDescent="0.2">
      <c r="A407" t="s">
        <v>108</v>
      </c>
      <c r="B407">
        <f t="shared" si="135"/>
        <v>401</v>
      </c>
      <c r="C407" s="283">
        <f t="shared" si="136"/>
        <v>113257</v>
      </c>
      <c r="D407" s="283">
        <f t="shared" si="146"/>
        <v>113267</v>
      </c>
      <c r="E407" s="17">
        <f t="shared" si="150"/>
        <v>113267</v>
      </c>
      <c r="F407" s="15">
        <f t="shared" si="137"/>
        <v>2</v>
      </c>
      <c r="G407">
        <f t="shared" si="147"/>
        <v>11</v>
      </c>
      <c r="H407">
        <f t="shared" si="138"/>
        <v>201</v>
      </c>
      <c r="I407" s="15">
        <f t="shared" si="139"/>
        <v>2210</v>
      </c>
      <c r="J407" s="15">
        <f t="shared" si="140"/>
        <v>113435</v>
      </c>
      <c r="K407" s="15">
        <f t="shared" si="145"/>
        <v>113445</v>
      </c>
      <c r="L407" s="17">
        <f t="shared" si="151"/>
        <v>113445</v>
      </c>
      <c r="M407" s="15">
        <f t="shared" si="141"/>
        <v>8</v>
      </c>
      <c r="N407">
        <f t="shared" si="148"/>
        <v>5</v>
      </c>
      <c r="O407">
        <f t="shared" si="142"/>
        <v>202</v>
      </c>
      <c r="P407" s="15">
        <f t="shared" si="143"/>
        <v>2210</v>
      </c>
      <c r="AW407" s="46">
        <f t="shared" si="144"/>
        <v>0</v>
      </c>
      <c r="AX407" s="5">
        <f t="shared" si="149"/>
        <v>0</v>
      </c>
    </row>
    <row r="408" spans="1:50" x14ac:dyDescent="0.2">
      <c r="A408" t="s">
        <v>108</v>
      </c>
      <c r="B408">
        <f t="shared" si="135"/>
        <v>402</v>
      </c>
      <c r="C408" s="283">
        <f t="shared" si="136"/>
        <v>113440</v>
      </c>
      <c r="D408" s="283">
        <f t="shared" si="146"/>
        <v>113450</v>
      </c>
      <c r="E408" s="17">
        <f t="shared" si="150"/>
        <v>113450</v>
      </c>
      <c r="F408" s="15">
        <f t="shared" si="137"/>
        <v>8</v>
      </c>
      <c r="G408">
        <f t="shared" si="147"/>
        <v>5</v>
      </c>
      <c r="H408">
        <f t="shared" si="138"/>
        <v>202</v>
      </c>
      <c r="I408" s="15">
        <f t="shared" si="139"/>
        <v>2210</v>
      </c>
      <c r="J408" s="15">
        <f t="shared" si="140"/>
        <v>113618</v>
      </c>
      <c r="K408" s="15">
        <f t="shared" si="145"/>
        <v>113628</v>
      </c>
      <c r="L408" s="17">
        <f t="shared" si="151"/>
        <v>113628</v>
      </c>
      <c r="M408" s="15">
        <f t="shared" si="141"/>
        <v>2</v>
      </c>
      <c r="N408">
        <f t="shared" si="148"/>
        <v>11</v>
      </c>
      <c r="O408">
        <f t="shared" si="142"/>
        <v>202</v>
      </c>
      <c r="P408" s="15">
        <f t="shared" si="143"/>
        <v>2211</v>
      </c>
      <c r="AW408" s="46">
        <f t="shared" si="144"/>
        <v>0</v>
      </c>
      <c r="AX408" s="5">
        <f t="shared" si="149"/>
        <v>0</v>
      </c>
    </row>
    <row r="409" spans="1:50" x14ac:dyDescent="0.2">
      <c r="A409" t="s">
        <v>108</v>
      </c>
      <c r="B409">
        <f t="shared" si="135"/>
        <v>403</v>
      </c>
      <c r="C409" s="283">
        <f t="shared" si="136"/>
        <v>113623</v>
      </c>
      <c r="D409" s="283">
        <f t="shared" si="146"/>
        <v>113633</v>
      </c>
      <c r="E409" s="17">
        <f t="shared" si="150"/>
        <v>113633</v>
      </c>
      <c r="F409" s="15">
        <f t="shared" si="137"/>
        <v>2</v>
      </c>
      <c r="G409">
        <f t="shared" si="147"/>
        <v>11</v>
      </c>
      <c r="H409">
        <f t="shared" si="138"/>
        <v>202</v>
      </c>
      <c r="I409" s="15">
        <f t="shared" si="139"/>
        <v>2211</v>
      </c>
      <c r="J409" s="15">
        <f t="shared" si="140"/>
        <v>113801</v>
      </c>
      <c r="K409" s="15">
        <f t="shared" si="145"/>
        <v>113811</v>
      </c>
      <c r="L409" s="17">
        <f t="shared" si="151"/>
        <v>113811</v>
      </c>
      <c r="M409" s="15">
        <f t="shared" si="141"/>
        <v>8</v>
      </c>
      <c r="N409">
        <f t="shared" si="148"/>
        <v>5</v>
      </c>
      <c r="O409">
        <f t="shared" si="142"/>
        <v>203</v>
      </c>
      <c r="P409" s="15">
        <f t="shared" si="143"/>
        <v>2211</v>
      </c>
      <c r="AW409" s="46">
        <f t="shared" si="144"/>
        <v>0</v>
      </c>
      <c r="AX409" s="5">
        <f t="shared" si="149"/>
        <v>0</v>
      </c>
    </row>
    <row r="410" spans="1:50" x14ac:dyDescent="0.2">
      <c r="A410" t="s">
        <v>108</v>
      </c>
      <c r="B410">
        <f t="shared" si="135"/>
        <v>404</v>
      </c>
      <c r="C410" s="283">
        <f t="shared" si="136"/>
        <v>113806</v>
      </c>
      <c r="D410" s="283">
        <f t="shared" si="146"/>
        <v>113816</v>
      </c>
      <c r="E410" s="17">
        <f t="shared" si="150"/>
        <v>113816</v>
      </c>
      <c r="F410" s="15">
        <f t="shared" si="137"/>
        <v>8</v>
      </c>
      <c r="G410">
        <f t="shared" si="147"/>
        <v>5</v>
      </c>
      <c r="H410">
        <f t="shared" si="138"/>
        <v>203</v>
      </c>
      <c r="I410" s="15">
        <f t="shared" si="139"/>
        <v>2211</v>
      </c>
      <c r="J410" s="15">
        <f t="shared" si="140"/>
        <v>113984</v>
      </c>
      <c r="K410" s="15">
        <f t="shared" si="145"/>
        <v>113994</v>
      </c>
      <c r="L410" s="17">
        <f t="shared" si="151"/>
        <v>113994</v>
      </c>
      <c r="M410" s="15">
        <f t="shared" si="141"/>
        <v>2</v>
      </c>
      <c r="N410">
        <f t="shared" si="148"/>
        <v>11</v>
      </c>
      <c r="O410">
        <f t="shared" si="142"/>
        <v>203</v>
      </c>
      <c r="P410" s="15">
        <f t="shared" si="143"/>
        <v>2212</v>
      </c>
      <c r="AW410" s="46">
        <f t="shared" si="144"/>
        <v>0</v>
      </c>
      <c r="AX410" s="5">
        <f t="shared" si="149"/>
        <v>0</v>
      </c>
    </row>
    <row r="411" spans="1:50" x14ac:dyDescent="0.2">
      <c r="A411" t="s">
        <v>108</v>
      </c>
      <c r="B411">
        <f t="shared" si="135"/>
        <v>405</v>
      </c>
      <c r="C411" s="283">
        <f t="shared" si="136"/>
        <v>113989</v>
      </c>
      <c r="D411" s="283">
        <f t="shared" si="146"/>
        <v>113999</v>
      </c>
      <c r="E411" s="17">
        <f t="shared" si="150"/>
        <v>113999</v>
      </c>
      <c r="F411" s="15">
        <f t="shared" si="137"/>
        <v>2</v>
      </c>
      <c r="G411">
        <f t="shared" si="147"/>
        <v>11</v>
      </c>
      <c r="H411">
        <f t="shared" si="138"/>
        <v>203</v>
      </c>
      <c r="I411" s="15">
        <f t="shared" si="139"/>
        <v>2212</v>
      </c>
      <c r="J411" s="15">
        <f t="shared" si="140"/>
        <v>114167</v>
      </c>
      <c r="K411" s="15">
        <f t="shared" si="145"/>
        <v>114177</v>
      </c>
      <c r="L411" s="17">
        <f t="shared" si="151"/>
        <v>114177</v>
      </c>
      <c r="M411" s="15">
        <f t="shared" si="141"/>
        <v>8</v>
      </c>
      <c r="N411">
        <f t="shared" si="148"/>
        <v>5</v>
      </c>
      <c r="O411">
        <f t="shared" si="142"/>
        <v>204</v>
      </c>
      <c r="P411" s="15">
        <f t="shared" si="143"/>
        <v>2212</v>
      </c>
      <c r="AW411" s="46">
        <f t="shared" si="144"/>
        <v>0</v>
      </c>
      <c r="AX411" s="5">
        <f t="shared" si="149"/>
        <v>0</v>
      </c>
    </row>
    <row r="412" spans="1:50" x14ac:dyDescent="0.2">
      <c r="A412" t="s">
        <v>108</v>
      </c>
      <c r="B412">
        <f t="shared" si="135"/>
        <v>406</v>
      </c>
      <c r="C412" s="283">
        <f t="shared" si="136"/>
        <v>114172</v>
      </c>
      <c r="D412" s="283">
        <f t="shared" si="146"/>
        <v>114182</v>
      </c>
      <c r="E412" s="17">
        <f t="shared" si="150"/>
        <v>114182</v>
      </c>
      <c r="F412" s="15">
        <f t="shared" si="137"/>
        <v>8</v>
      </c>
      <c r="G412">
        <f t="shared" si="147"/>
        <v>5</v>
      </c>
      <c r="H412">
        <f t="shared" si="138"/>
        <v>204</v>
      </c>
      <c r="I412" s="15">
        <f t="shared" si="139"/>
        <v>2212</v>
      </c>
      <c r="J412" s="15">
        <f t="shared" si="140"/>
        <v>114350</v>
      </c>
      <c r="K412" s="15">
        <f t="shared" si="145"/>
        <v>114360</v>
      </c>
      <c r="L412" s="17">
        <f t="shared" si="151"/>
        <v>114360</v>
      </c>
      <c r="M412" s="15">
        <f t="shared" si="141"/>
        <v>2</v>
      </c>
      <c r="N412">
        <f t="shared" si="148"/>
        <v>11</v>
      </c>
      <c r="O412">
        <f t="shared" si="142"/>
        <v>204</v>
      </c>
      <c r="P412" s="15">
        <f t="shared" si="143"/>
        <v>2213</v>
      </c>
      <c r="AW412" s="46">
        <f t="shared" si="144"/>
        <v>0</v>
      </c>
      <c r="AX412" s="5">
        <f t="shared" si="149"/>
        <v>0</v>
      </c>
    </row>
    <row r="413" spans="1:50" x14ac:dyDescent="0.2">
      <c r="A413" t="s">
        <v>108</v>
      </c>
      <c r="B413">
        <f t="shared" si="135"/>
        <v>407</v>
      </c>
      <c r="C413" s="283">
        <f t="shared" si="136"/>
        <v>114355</v>
      </c>
      <c r="D413" s="283">
        <f t="shared" si="146"/>
        <v>114365</v>
      </c>
      <c r="E413" s="17">
        <f t="shared" si="150"/>
        <v>114365</v>
      </c>
      <c r="F413" s="15">
        <f t="shared" si="137"/>
        <v>2</v>
      </c>
      <c r="G413">
        <f t="shared" si="147"/>
        <v>11</v>
      </c>
      <c r="H413">
        <f t="shared" si="138"/>
        <v>204</v>
      </c>
      <c r="I413" s="15">
        <f t="shared" si="139"/>
        <v>2213</v>
      </c>
      <c r="J413" s="15">
        <f t="shared" si="140"/>
        <v>114533</v>
      </c>
      <c r="K413" s="15">
        <f t="shared" si="145"/>
        <v>114543</v>
      </c>
      <c r="L413" s="17">
        <f t="shared" si="151"/>
        <v>114543</v>
      </c>
      <c r="M413" s="15">
        <f t="shared" si="141"/>
        <v>8</v>
      </c>
      <c r="N413">
        <f t="shared" si="148"/>
        <v>5</v>
      </c>
      <c r="O413">
        <f t="shared" si="142"/>
        <v>205</v>
      </c>
      <c r="P413" s="15">
        <f t="shared" si="143"/>
        <v>2213</v>
      </c>
      <c r="AW413" s="46">
        <f t="shared" si="144"/>
        <v>0</v>
      </c>
      <c r="AX413" s="5">
        <f t="shared" si="149"/>
        <v>0</v>
      </c>
    </row>
    <row r="414" spans="1:50" x14ac:dyDescent="0.2">
      <c r="A414" t="s">
        <v>108</v>
      </c>
      <c r="B414">
        <f t="shared" si="135"/>
        <v>408</v>
      </c>
      <c r="C414" s="283">
        <f t="shared" si="136"/>
        <v>114538</v>
      </c>
      <c r="D414" s="283">
        <f t="shared" si="146"/>
        <v>114548</v>
      </c>
      <c r="E414" s="17">
        <f t="shared" si="150"/>
        <v>114548</v>
      </c>
      <c r="F414" s="15">
        <f t="shared" si="137"/>
        <v>8</v>
      </c>
      <c r="G414">
        <f t="shared" si="147"/>
        <v>5</v>
      </c>
      <c r="H414">
        <f t="shared" si="138"/>
        <v>205</v>
      </c>
      <c r="I414" s="15">
        <f t="shared" si="139"/>
        <v>2213</v>
      </c>
      <c r="J414" s="15">
        <f t="shared" si="140"/>
        <v>114716</v>
      </c>
      <c r="K414" s="15">
        <f t="shared" si="145"/>
        <v>114726</v>
      </c>
      <c r="L414" s="17">
        <f t="shared" si="151"/>
        <v>114726</v>
      </c>
      <c r="M414" s="15">
        <f t="shared" si="141"/>
        <v>2</v>
      </c>
      <c r="N414">
        <f t="shared" si="148"/>
        <v>11</v>
      </c>
      <c r="O414">
        <f t="shared" si="142"/>
        <v>205</v>
      </c>
      <c r="P414" s="15">
        <f t="shared" si="143"/>
        <v>2214</v>
      </c>
      <c r="AW414" s="46">
        <f t="shared" si="144"/>
        <v>0</v>
      </c>
      <c r="AX414" s="5">
        <f t="shared" si="149"/>
        <v>0</v>
      </c>
    </row>
    <row r="415" spans="1:50" x14ac:dyDescent="0.2">
      <c r="A415" t="s">
        <v>108</v>
      </c>
      <c r="B415">
        <f t="shared" si="135"/>
        <v>409</v>
      </c>
      <c r="C415" s="283">
        <f t="shared" si="136"/>
        <v>114721</v>
      </c>
      <c r="D415" s="283">
        <f t="shared" si="146"/>
        <v>114731</v>
      </c>
      <c r="E415" s="17">
        <f t="shared" si="150"/>
        <v>114731</v>
      </c>
      <c r="F415" s="15">
        <f t="shared" si="137"/>
        <v>2</v>
      </c>
      <c r="G415">
        <f t="shared" si="147"/>
        <v>11</v>
      </c>
      <c r="H415">
        <f t="shared" si="138"/>
        <v>205</v>
      </c>
      <c r="I415" s="15">
        <f t="shared" si="139"/>
        <v>2214</v>
      </c>
      <c r="J415" s="15">
        <f t="shared" si="140"/>
        <v>114899</v>
      </c>
      <c r="K415" s="15">
        <f t="shared" si="145"/>
        <v>114909</v>
      </c>
      <c r="L415" s="17">
        <f t="shared" si="151"/>
        <v>114909</v>
      </c>
      <c r="M415" s="15">
        <f t="shared" si="141"/>
        <v>8</v>
      </c>
      <c r="N415">
        <f t="shared" si="148"/>
        <v>5</v>
      </c>
      <c r="O415">
        <f t="shared" si="142"/>
        <v>206</v>
      </c>
      <c r="P415" s="15">
        <f t="shared" si="143"/>
        <v>2214</v>
      </c>
      <c r="AW415" s="46">
        <f t="shared" si="144"/>
        <v>0</v>
      </c>
      <c r="AX415" s="5">
        <f t="shared" si="149"/>
        <v>0</v>
      </c>
    </row>
    <row r="416" spans="1:50" x14ac:dyDescent="0.2">
      <c r="A416" t="s">
        <v>108</v>
      </c>
      <c r="B416">
        <f t="shared" si="135"/>
        <v>410</v>
      </c>
      <c r="C416" s="283">
        <f t="shared" si="136"/>
        <v>114904</v>
      </c>
      <c r="D416" s="283">
        <f t="shared" si="146"/>
        <v>114914</v>
      </c>
      <c r="E416" s="17">
        <f t="shared" si="150"/>
        <v>114914</v>
      </c>
      <c r="F416" s="15">
        <f t="shared" si="137"/>
        <v>8</v>
      </c>
      <c r="G416">
        <f t="shared" si="147"/>
        <v>5</v>
      </c>
      <c r="H416">
        <f t="shared" si="138"/>
        <v>206</v>
      </c>
      <c r="I416" s="15">
        <f t="shared" si="139"/>
        <v>2214</v>
      </c>
      <c r="J416" s="15">
        <f t="shared" si="140"/>
        <v>115082</v>
      </c>
      <c r="K416" s="15">
        <f t="shared" si="145"/>
        <v>115092</v>
      </c>
      <c r="L416" s="17">
        <f t="shared" si="151"/>
        <v>115092</v>
      </c>
      <c r="M416" s="15">
        <f t="shared" si="141"/>
        <v>2</v>
      </c>
      <c r="N416">
        <f t="shared" si="148"/>
        <v>11</v>
      </c>
      <c r="O416">
        <f t="shared" si="142"/>
        <v>206</v>
      </c>
      <c r="P416" s="15">
        <f t="shared" si="143"/>
        <v>2215</v>
      </c>
      <c r="AW416" s="46">
        <f t="shared" si="144"/>
        <v>0</v>
      </c>
      <c r="AX416" s="5">
        <f t="shared" si="149"/>
        <v>0</v>
      </c>
    </row>
    <row r="417" spans="1:50" x14ac:dyDescent="0.2">
      <c r="A417" t="s">
        <v>108</v>
      </c>
      <c r="B417">
        <f t="shared" si="135"/>
        <v>411</v>
      </c>
      <c r="C417" s="283">
        <f t="shared" si="136"/>
        <v>115087</v>
      </c>
      <c r="D417" s="283">
        <f t="shared" si="146"/>
        <v>115097</v>
      </c>
      <c r="E417" s="17">
        <f t="shared" si="150"/>
        <v>115097</v>
      </c>
      <c r="F417" s="15">
        <f t="shared" si="137"/>
        <v>2</v>
      </c>
      <c r="G417">
        <f t="shared" si="147"/>
        <v>11</v>
      </c>
      <c r="H417">
        <f t="shared" si="138"/>
        <v>206</v>
      </c>
      <c r="I417" s="15">
        <f t="shared" si="139"/>
        <v>2215</v>
      </c>
      <c r="J417" s="15">
        <f t="shared" si="140"/>
        <v>115265</v>
      </c>
      <c r="K417" s="15">
        <f t="shared" si="145"/>
        <v>115275</v>
      </c>
      <c r="L417" s="17">
        <f t="shared" si="151"/>
        <v>115275</v>
      </c>
      <c r="M417" s="15">
        <f t="shared" si="141"/>
        <v>8</v>
      </c>
      <c r="N417">
        <f t="shared" si="148"/>
        <v>5</v>
      </c>
      <c r="O417">
        <f t="shared" si="142"/>
        <v>207</v>
      </c>
      <c r="P417" s="15">
        <f t="shared" si="143"/>
        <v>2215</v>
      </c>
      <c r="AW417" s="46">
        <f t="shared" si="144"/>
        <v>0</v>
      </c>
      <c r="AX417" s="5">
        <f t="shared" si="149"/>
        <v>0</v>
      </c>
    </row>
    <row r="418" spans="1:50" x14ac:dyDescent="0.2">
      <c r="A418" t="s">
        <v>108</v>
      </c>
      <c r="B418">
        <f t="shared" si="135"/>
        <v>412</v>
      </c>
      <c r="C418" s="283">
        <f t="shared" si="136"/>
        <v>115270</v>
      </c>
      <c r="D418" s="283">
        <f t="shared" si="146"/>
        <v>115280</v>
      </c>
      <c r="E418" s="17">
        <f t="shared" si="150"/>
        <v>115280</v>
      </c>
      <c r="F418" s="15">
        <f t="shared" si="137"/>
        <v>8</v>
      </c>
      <c r="G418">
        <f t="shared" si="147"/>
        <v>5</v>
      </c>
      <c r="H418">
        <f t="shared" si="138"/>
        <v>207</v>
      </c>
      <c r="I418" s="15">
        <f t="shared" si="139"/>
        <v>2215</v>
      </c>
      <c r="J418" s="15">
        <f t="shared" si="140"/>
        <v>115448</v>
      </c>
      <c r="K418" s="15">
        <f t="shared" si="145"/>
        <v>115458</v>
      </c>
      <c r="L418" s="17">
        <f t="shared" si="151"/>
        <v>115458</v>
      </c>
      <c r="M418" s="15">
        <f t="shared" si="141"/>
        <v>2</v>
      </c>
      <c r="N418">
        <f t="shared" si="148"/>
        <v>11</v>
      </c>
      <c r="O418">
        <f t="shared" si="142"/>
        <v>207</v>
      </c>
      <c r="P418" s="15">
        <f t="shared" si="143"/>
        <v>2216</v>
      </c>
      <c r="AW418" s="46">
        <f t="shared" si="144"/>
        <v>0</v>
      </c>
      <c r="AX418" s="5">
        <f t="shared" si="149"/>
        <v>0</v>
      </c>
    </row>
    <row r="419" spans="1:50" x14ac:dyDescent="0.2">
      <c r="A419" t="s">
        <v>108</v>
      </c>
      <c r="B419">
        <f t="shared" si="135"/>
        <v>413</v>
      </c>
      <c r="C419" s="283">
        <f t="shared" si="136"/>
        <v>115453</v>
      </c>
      <c r="D419" s="283">
        <f t="shared" si="146"/>
        <v>115463</v>
      </c>
      <c r="E419" s="17">
        <f t="shared" si="150"/>
        <v>115463</v>
      </c>
      <c r="F419" s="15">
        <f t="shared" si="137"/>
        <v>2</v>
      </c>
      <c r="G419">
        <f t="shared" si="147"/>
        <v>11</v>
      </c>
      <c r="H419">
        <f t="shared" si="138"/>
        <v>207</v>
      </c>
      <c r="I419" s="15">
        <f t="shared" si="139"/>
        <v>2216</v>
      </c>
      <c r="J419" s="15">
        <f t="shared" si="140"/>
        <v>115631</v>
      </c>
      <c r="K419" s="15">
        <f t="shared" si="145"/>
        <v>115641</v>
      </c>
      <c r="L419" s="17">
        <f t="shared" si="151"/>
        <v>115641</v>
      </c>
      <c r="M419" s="15">
        <f t="shared" si="141"/>
        <v>8</v>
      </c>
      <c r="N419">
        <f t="shared" si="148"/>
        <v>5</v>
      </c>
      <c r="O419">
        <f t="shared" si="142"/>
        <v>208</v>
      </c>
      <c r="P419" s="15">
        <f t="shared" si="143"/>
        <v>2216</v>
      </c>
      <c r="AW419" s="46">
        <f t="shared" si="144"/>
        <v>0</v>
      </c>
      <c r="AX419" s="5">
        <f t="shared" si="149"/>
        <v>0</v>
      </c>
    </row>
    <row r="420" spans="1:50" x14ac:dyDescent="0.2">
      <c r="A420" t="s">
        <v>108</v>
      </c>
      <c r="B420">
        <f t="shared" ref="B420:B483" si="152">B419+1</f>
        <v>414</v>
      </c>
      <c r="C420" s="283">
        <f t="shared" ref="C420:C483" si="153">C419+$B$4</f>
        <v>115636</v>
      </c>
      <c r="D420" s="283">
        <f t="shared" si="146"/>
        <v>115646</v>
      </c>
      <c r="E420" s="17">
        <f t="shared" si="150"/>
        <v>115646</v>
      </c>
      <c r="F420" s="15">
        <f t="shared" ref="F420:F483" si="154">MONTH(D420)</f>
        <v>8</v>
      </c>
      <c r="G420">
        <f t="shared" si="147"/>
        <v>5</v>
      </c>
      <c r="H420">
        <f t="shared" ref="H420:H483" si="155">IF(F420&lt;=$I$3,I420-$K$3,I420-$K$3+1)</f>
        <v>208</v>
      </c>
      <c r="I420" s="15">
        <f t="shared" ref="I420:I483" si="156">YEAR(D420)</f>
        <v>2216</v>
      </c>
      <c r="J420" s="15">
        <f t="shared" ref="J420:J483" si="157">C420+$B$4-$B$5</f>
        <v>115814</v>
      </c>
      <c r="K420" s="15">
        <f t="shared" si="145"/>
        <v>115824</v>
      </c>
      <c r="L420" s="17">
        <f t="shared" si="151"/>
        <v>115824</v>
      </c>
      <c r="M420" s="15">
        <f t="shared" ref="M420:M483" si="158">MONTH(K420)</f>
        <v>2</v>
      </c>
      <c r="N420">
        <f t="shared" si="148"/>
        <v>11</v>
      </c>
      <c r="O420">
        <f t="shared" ref="O420:O483" si="159">IF(M420&lt;=$I$3,P420-$K$3,P420-$K$3+1)</f>
        <v>208</v>
      </c>
      <c r="P420" s="15">
        <f t="shared" ref="P420:P483" si="160">YEAR(K420)</f>
        <v>2217</v>
      </c>
      <c r="AW420" s="46">
        <f t="shared" ref="AW420:AW483" si="161">IF(H420&gt;10,0,VALUE(CONCATENATE(G420,H420)))</f>
        <v>0</v>
      </c>
      <c r="AX420" s="5">
        <f t="shared" si="149"/>
        <v>0</v>
      </c>
    </row>
    <row r="421" spans="1:50" x14ac:dyDescent="0.2">
      <c r="A421" t="s">
        <v>108</v>
      </c>
      <c r="B421">
        <f t="shared" si="152"/>
        <v>415</v>
      </c>
      <c r="C421" s="283">
        <f t="shared" si="153"/>
        <v>115819</v>
      </c>
      <c r="D421" s="283">
        <f t="shared" si="146"/>
        <v>115829</v>
      </c>
      <c r="E421" s="17">
        <f t="shared" si="150"/>
        <v>115829</v>
      </c>
      <c r="F421" s="15">
        <f t="shared" si="154"/>
        <v>2</v>
      </c>
      <c r="G421">
        <f t="shared" si="147"/>
        <v>11</v>
      </c>
      <c r="H421">
        <f t="shared" si="155"/>
        <v>208</v>
      </c>
      <c r="I421" s="15">
        <f t="shared" si="156"/>
        <v>2217</v>
      </c>
      <c r="J421" s="15">
        <f t="shared" si="157"/>
        <v>115997</v>
      </c>
      <c r="K421" s="15">
        <f t="shared" si="145"/>
        <v>116007</v>
      </c>
      <c r="L421" s="17">
        <f t="shared" si="151"/>
        <v>116007</v>
      </c>
      <c r="M421" s="15">
        <f t="shared" si="158"/>
        <v>8</v>
      </c>
      <c r="N421">
        <f t="shared" si="148"/>
        <v>5</v>
      </c>
      <c r="O421">
        <f t="shared" si="159"/>
        <v>209</v>
      </c>
      <c r="P421" s="15">
        <f t="shared" si="160"/>
        <v>2217</v>
      </c>
      <c r="AW421" s="46">
        <f t="shared" si="161"/>
        <v>0</v>
      </c>
      <c r="AX421" s="5">
        <f t="shared" si="149"/>
        <v>0</v>
      </c>
    </row>
    <row r="422" spans="1:50" x14ac:dyDescent="0.2">
      <c r="A422" t="s">
        <v>108</v>
      </c>
      <c r="B422">
        <f t="shared" si="152"/>
        <v>416</v>
      </c>
      <c r="C422" s="283">
        <f t="shared" si="153"/>
        <v>116002</v>
      </c>
      <c r="D422" s="283">
        <f t="shared" si="146"/>
        <v>116012</v>
      </c>
      <c r="E422" s="17">
        <f t="shared" si="150"/>
        <v>116012</v>
      </c>
      <c r="F422" s="15">
        <f t="shared" si="154"/>
        <v>8</v>
      </c>
      <c r="G422">
        <f t="shared" si="147"/>
        <v>5</v>
      </c>
      <c r="H422">
        <f t="shared" si="155"/>
        <v>209</v>
      </c>
      <c r="I422" s="15">
        <f t="shared" si="156"/>
        <v>2217</v>
      </c>
      <c r="J422" s="15">
        <f t="shared" si="157"/>
        <v>116180</v>
      </c>
      <c r="K422" s="15">
        <f t="shared" si="145"/>
        <v>116190</v>
      </c>
      <c r="L422" s="17">
        <f t="shared" si="151"/>
        <v>116190</v>
      </c>
      <c r="M422" s="15">
        <f t="shared" si="158"/>
        <v>2</v>
      </c>
      <c r="N422">
        <f t="shared" si="148"/>
        <v>11</v>
      </c>
      <c r="O422">
        <f t="shared" si="159"/>
        <v>209</v>
      </c>
      <c r="P422" s="15">
        <f t="shared" si="160"/>
        <v>2218</v>
      </c>
      <c r="AW422" s="46">
        <f t="shared" si="161"/>
        <v>0</v>
      </c>
      <c r="AX422" s="5">
        <f t="shared" si="149"/>
        <v>0</v>
      </c>
    </row>
    <row r="423" spans="1:50" x14ac:dyDescent="0.2">
      <c r="A423" t="s">
        <v>108</v>
      </c>
      <c r="B423">
        <f t="shared" si="152"/>
        <v>417</v>
      </c>
      <c r="C423" s="283">
        <f t="shared" si="153"/>
        <v>116185</v>
      </c>
      <c r="D423" s="283">
        <f t="shared" si="146"/>
        <v>116195</v>
      </c>
      <c r="E423" s="17">
        <f t="shared" si="150"/>
        <v>116195</v>
      </c>
      <c r="F423" s="15">
        <f t="shared" si="154"/>
        <v>2</v>
      </c>
      <c r="G423">
        <f t="shared" si="147"/>
        <v>11</v>
      </c>
      <c r="H423">
        <f t="shared" si="155"/>
        <v>209</v>
      </c>
      <c r="I423" s="15">
        <f t="shared" si="156"/>
        <v>2218</v>
      </c>
      <c r="J423" s="15">
        <f t="shared" si="157"/>
        <v>116363</v>
      </c>
      <c r="K423" s="15">
        <f t="shared" si="145"/>
        <v>116373</v>
      </c>
      <c r="L423" s="17">
        <f t="shared" si="151"/>
        <v>116373</v>
      </c>
      <c r="M423" s="15">
        <f t="shared" si="158"/>
        <v>8</v>
      </c>
      <c r="N423">
        <f t="shared" si="148"/>
        <v>5</v>
      </c>
      <c r="O423">
        <f t="shared" si="159"/>
        <v>210</v>
      </c>
      <c r="P423" s="15">
        <f t="shared" si="160"/>
        <v>2218</v>
      </c>
      <c r="AW423" s="46">
        <f t="shared" si="161"/>
        <v>0</v>
      </c>
      <c r="AX423" s="5">
        <f t="shared" si="149"/>
        <v>0</v>
      </c>
    </row>
    <row r="424" spans="1:50" x14ac:dyDescent="0.2">
      <c r="A424" t="s">
        <v>108</v>
      </c>
      <c r="B424">
        <f t="shared" si="152"/>
        <v>418</v>
      </c>
      <c r="C424" s="283">
        <f t="shared" si="153"/>
        <v>116368</v>
      </c>
      <c r="D424" s="283">
        <f t="shared" si="146"/>
        <v>116378</v>
      </c>
      <c r="E424" s="17">
        <f t="shared" si="150"/>
        <v>116378</v>
      </c>
      <c r="F424" s="15">
        <f t="shared" si="154"/>
        <v>8</v>
      </c>
      <c r="G424">
        <f t="shared" si="147"/>
        <v>5</v>
      </c>
      <c r="H424">
        <f t="shared" si="155"/>
        <v>210</v>
      </c>
      <c r="I424" s="15">
        <f t="shared" si="156"/>
        <v>2218</v>
      </c>
      <c r="J424" s="15">
        <f t="shared" si="157"/>
        <v>116546</v>
      </c>
      <c r="K424" s="15">
        <f t="shared" si="145"/>
        <v>116556</v>
      </c>
      <c r="L424" s="17">
        <f t="shared" si="151"/>
        <v>116556</v>
      </c>
      <c r="M424" s="15">
        <f t="shared" si="158"/>
        <v>2</v>
      </c>
      <c r="N424">
        <f t="shared" si="148"/>
        <v>11</v>
      </c>
      <c r="O424">
        <f t="shared" si="159"/>
        <v>210</v>
      </c>
      <c r="P424" s="15">
        <f t="shared" si="160"/>
        <v>2219</v>
      </c>
      <c r="AW424" s="46">
        <f t="shared" si="161"/>
        <v>0</v>
      </c>
      <c r="AX424" s="5">
        <f t="shared" si="149"/>
        <v>0</v>
      </c>
    </row>
    <row r="425" spans="1:50" x14ac:dyDescent="0.2">
      <c r="A425" t="s">
        <v>108</v>
      </c>
      <c r="B425">
        <f t="shared" si="152"/>
        <v>419</v>
      </c>
      <c r="C425" s="283">
        <f t="shared" si="153"/>
        <v>116551</v>
      </c>
      <c r="D425" s="283">
        <f t="shared" si="146"/>
        <v>116561</v>
      </c>
      <c r="E425" s="17">
        <f t="shared" si="150"/>
        <v>116561</v>
      </c>
      <c r="F425" s="15">
        <f t="shared" si="154"/>
        <v>2</v>
      </c>
      <c r="G425">
        <f t="shared" si="147"/>
        <v>11</v>
      </c>
      <c r="H425">
        <f t="shared" si="155"/>
        <v>210</v>
      </c>
      <c r="I425" s="15">
        <f t="shared" si="156"/>
        <v>2219</v>
      </c>
      <c r="J425" s="15">
        <f t="shared" si="157"/>
        <v>116729</v>
      </c>
      <c r="K425" s="15">
        <f t="shared" si="145"/>
        <v>116739</v>
      </c>
      <c r="L425" s="17">
        <f t="shared" si="151"/>
        <v>116739</v>
      </c>
      <c r="M425" s="15">
        <f t="shared" si="158"/>
        <v>8</v>
      </c>
      <c r="N425">
        <f t="shared" si="148"/>
        <v>5</v>
      </c>
      <c r="O425">
        <f t="shared" si="159"/>
        <v>211</v>
      </c>
      <c r="P425" s="15">
        <f t="shared" si="160"/>
        <v>2219</v>
      </c>
      <c r="AW425" s="46">
        <f t="shared" si="161"/>
        <v>0</v>
      </c>
      <c r="AX425" s="5">
        <f t="shared" si="149"/>
        <v>0</v>
      </c>
    </row>
    <row r="426" spans="1:50" x14ac:dyDescent="0.2">
      <c r="A426" t="s">
        <v>108</v>
      </c>
      <c r="B426">
        <f t="shared" si="152"/>
        <v>420</v>
      </c>
      <c r="C426" s="283">
        <f t="shared" si="153"/>
        <v>116734</v>
      </c>
      <c r="D426" s="283">
        <f t="shared" si="146"/>
        <v>116744</v>
      </c>
      <c r="E426" s="17">
        <f t="shared" si="150"/>
        <v>116744</v>
      </c>
      <c r="F426" s="15">
        <f t="shared" si="154"/>
        <v>8</v>
      </c>
      <c r="G426">
        <f t="shared" si="147"/>
        <v>5</v>
      </c>
      <c r="H426">
        <f t="shared" si="155"/>
        <v>211</v>
      </c>
      <c r="I426" s="15">
        <f t="shared" si="156"/>
        <v>2219</v>
      </c>
      <c r="J426" s="15">
        <f t="shared" si="157"/>
        <v>116912</v>
      </c>
      <c r="K426" s="15">
        <f t="shared" si="145"/>
        <v>116922</v>
      </c>
      <c r="L426" s="17">
        <f t="shared" si="151"/>
        <v>116922</v>
      </c>
      <c r="M426" s="15">
        <f t="shared" si="158"/>
        <v>2</v>
      </c>
      <c r="N426">
        <f t="shared" si="148"/>
        <v>11</v>
      </c>
      <c r="O426">
        <f t="shared" si="159"/>
        <v>211</v>
      </c>
      <c r="P426" s="15">
        <f t="shared" si="160"/>
        <v>2220</v>
      </c>
      <c r="AW426" s="46">
        <f t="shared" si="161"/>
        <v>0</v>
      </c>
      <c r="AX426" s="5">
        <f t="shared" si="149"/>
        <v>0</v>
      </c>
    </row>
    <row r="427" spans="1:50" x14ac:dyDescent="0.2">
      <c r="A427" t="s">
        <v>108</v>
      </c>
      <c r="B427">
        <f t="shared" si="152"/>
        <v>421</v>
      </c>
      <c r="C427" s="283">
        <f t="shared" si="153"/>
        <v>116917</v>
      </c>
      <c r="D427" s="283">
        <f t="shared" si="146"/>
        <v>116927</v>
      </c>
      <c r="E427" s="17">
        <f t="shared" si="150"/>
        <v>116927</v>
      </c>
      <c r="F427" s="15">
        <f t="shared" si="154"/>
        <v>2</v>
      </c>
      <c r="G427">
        <f t="shared" si="147"/>
        <v>11</v>
      </c>
      <c r="H427">
        <f t="shared" si="155"/>
        <v>211</v>
      </c>
      <c r="I427" s="15">
        <f t="shared" si="156"/>
        <v>2220</v>
      </c>
      <c r="J427" s="15">
        <f t="shared" si="157"/>
        <v>117095</v>
      </c>
      <c r="K427" s="15">
        <f t="shared" si="145"/>
        <v>117105</v>
      </c>
      <c r="L427" s="17">
        <f t="shared" si="151"/>
        <v>117105</v>
      </c>
      <c r="M427" s="15">
        <f t="shared" si="158"/>
        <v>8</v>
      </c>
      <c r="N427">
        <f t="shared" si="148"/>
        <v>5</v>
      </c>
      <c r="O427">
        <f t="shared" si="159"/>
        <v>212</v>
      </c>
      <c r="P427" s="15">
        <f t="shared" si="160"/>
        <v>2220</v>
      </c>
      <c r="AW427" s="46">
        <f t="shared" si="161"/>
        <v>0</v>
      </c>
      <c r="AX427" s="5">
        <f t="shared" si="149"/>
        <v>0</v>
      </c>
    </row>
    <row r="428" spans="1:50" x14ac:dyDescent="0.2">
      <c r="A428" t="s">
        <v>108</v>
      </c>
      <c r="B428">
        <f t="shared" si="152"/>
        <v>422</v>
      </c>
      <c r="C428" s="283">
        <f t="shared" si="153"/>
        <v>117100</v>
      </c>
      <c r="D428" s="283">
        <f t="shared" si="146"/>
        <v>117110</v>
      </c>
      <c r="E428" s="17">
        <f t="shared" si="150"/>
        <v>117110</v>
      </c>
      <c r="F428" s="15">
        <f t="shared" si="154"/>
        <v>8</v>
      </c>
      <c r="G428">
        <f t="shared" si="147"/>
        <v>5</v>
      </c>
      <c r="H428">
        <f t="shared" si="155"/>
        <v>212</v>
      </c>
      <c r="I428" s="15">
        <f t="shared" si="156"/>
        <v>2220</v>
      </c>
      <c r="J428" s="15">
        <f t="shared" si="157"/>
        <v>117278</v>
      </c>
      <c r="K428" s="15">
        <f t="shared" si="145"/>
        <v>117288</v>
      </c>
      <c r="L428" s="17">
        <f t="shared" si="151"/>
        <v>117288</v>
      </c>
      <c r="M428" s="15">
        <f t="shared" si="158"/>
        <v>2</v>
      </c>
      <c r="N428">
        <f t="shared" si="148"/>
        <v>11</v>
      </c>
      <c r="O428">
        <f t="shared" si="159"/>
        <v>212</v>
      </c>
      <c r="P428" s="15">
        <f t="shared" si="160"/>
        <v>2221</v>
      </c>
      <c r="AW428" s="46">
        <f t="shared" si="161"/>
        <v>0</v>
      </c>
      <c r="AX428" s="5">
        <f t="shared" si="149"/>
        <v>0</v>
      </c>
    </row>
    <row r="429" spans="1:50" x14ac:dyDescent="0.2">
      <c r="A429" t="s">
        <v>108</v>
      </c>
      <c r="B429">
        <f t="shared" si="152"/>
        <v>423</v>
      </c>
      <c r="C429" s="283">
        <f t="shared" si="153"/>
        <v>117283</v>
      </c>
      <c r="D429" s="283">
        <f t="shared" si="146"/>
        <v>117293</v>
      </c>
      <c r="E429" s="17">
        <f t="shared" si="150"/>
        <v>117293</v>
      </c>
      <c r="F429" s="15">
        <f t="shared" si="154"/>
        <v>2</v>
      </c>
      <c r="G429">
        <f t="shared" si="147"/>
        <v>11</v>
      </c>
      <c r="H429">
        <f t="shared" si="155"/>
        <v>212</v>
      </c>
      <c r="I429" s="15">
        <f t="shared" si="156"/>
        <v>2221</v>
      </c>
      <c r="J429" s="15">
        <f t="shared" si="157"/>
        <v>117461</v>
      </c>
      <c r="K429" s="15">
        <f t="shared" si="145"/>
        <v>117471</v>
      </c>
      <c r="L429" s="17">
        <f t="shared" si="151"/>
        <v>117471</v>
      </c>
      <c r="M429" s="15">
        <f t="shared" si="158"/>
        <v>8</v>
      </c>
      <c r="N429">
        <f t="shared" si="148"/>
        <v>5</v>
      </c>
      <c r="O429">
        <f t="shared" si="159"/>
        <v>213</v>
      </c>
      <c r="P429" s="15">
        <f t="shared" si="160"/>
        <v>2221</v>
      </c>
      <c r="AW429" s="46">
        <f t="shared" si="161"/>
        <v>0</v>
      </c>
      <c r="AX429" s="5">
        <f t="shared" si="149"/>
        <v>0</v>
      </c>
    </row>
    <row r="430" spans="1:50" x14ac:dyDescent="0.2">
      <c r="A430" t="s">
        <v>108</v>
      </c>
      <c r="B430">
        <f t="shared" si="152"/>
        <v>424</v>
      </c>
      <c r="C430" s="283">
        <f t="shared" si="153"/>
        <v>117466</v>
      </c>
      <c r="D430" s="283">
        <f t="shared" si="146"/>
        <v>117476</v>
      </c>
      <c r="E430" s="17">
        <f t="shared" si="150"/>
        <v>117476</v>
      </c>
      <c r="F430" s="15">
        <f t="shared" si="154"/>
        <v>8</v>
      </c>
      <c r="G430">
        <f t="shared" si="147"/>
        <v>5</v>
      </c>
      <c r="H430">
        <f t="shared" si="155"/>
        <v>213</v>
      </c>
      <c r="I430" s="15">
        <f t="shared" si="156"/>
        <v>2221</v>
      </c>
      <c r="J430" s="15">
        <f t="shared" si="157"/>
        <v>117644</v>
      </c>
      <c r="K430" s="15">
        <f t="shared" si="145"/>
        <v>117654</v>
      </c>
      <c r="L430" s="17">
        <f t="shared" si="151"/>
        <v>117654</v>
      </c>
      <c r="M430" s="15">
        <f t="shared" si="158"/>
        <v>2</v>
      </c>
      <c r="N430">
        <f t="shared" si="148"/>
        <v>11</v>
      </c>
      <c r="O430">
        <f t="shared" si="159"/>
        <v>213</v>
      </c>
      <c r="P430" s="15">
        <f t="shared" si="160"/>
        <v>2222</v>
      </c>
      <c r="AW430" s="46">
        <f t="shared" si="161"/>
        <v>0</v>
      </c>
      <c r="AX430" s="5">
        <f t="shared" si="149"/>
        <v>0</v>
      </c>
    </row>
    <row r="431" spans="1:50" x14ac:dyDescent="0.2">
      <c r="A431" t="s">
        <v>108</v>
      </c>
      <c r="B431">
        <f t="shared" si="152"/>
        <v>425</v>
      </c>
      <c r="C431" s="283">
        <f t="shared" si="153"/>
        <v>117649</v>
      </c>
      <c r="D431" s="283">
        <f t="shared" si="146"/>
        <v>117659</v>
      </c>
      <c r="E431" s="17">
        <f t="shared" si="150"/>
        <v>117659</v>
      </c>
      <c r="F431" s="15">
        <f t="shared" si="154"/>
        <v>2</v>
      </c>
      <c r="G431">
        <f t="shared" si="147"/>
        <v>11</v>
      </c>
      <c r="H431">
        <f t="shared" si="155"/>
        <v>213</v>
      </c>
      <c r="I431" s="15">
        <f t="shared" si="156"/>
        <v>2222</v>
      </c>
      <c r="J431" s="15">
        <f t="shared" si="157"/>
        <v>117827</v>
      </c>
      <c r="K431" s="15">
        <f t="shared" si="145"/>
        <v>117837</v>
      </c>
      <c r="L431" s="17">
        <f t="shared" si="151"/>
        <v>117837</v>
      </c>
      <c r="M431" s="15">
        <f t="shared" si="158"/>
        <v>8</v>
      </c>
      <c r="N431">
        <f t="shared" si="148"/>
        <v>5</v>
      </c>
      <c r="O431">
        <f t="shared" si="159"/>
        <v>214</v>
      </c>
      <c r="P431" s="15">
        <f t="shared" si="160"/>
        <v>2222</v>
      </c>
      <c r="AW431" s="46">
        <f t="shared" si="161"/>
        <v>0</v>
      </c>
      <c r="AX431" s="5">
        <f t="shared" si="149"/>
        <v>0</v>
      </c>
    </row>
    <row r="432" spans="1:50" x14ac:dyDescent="0.2">
      <c r="A432" t="s">
        <v>108</v>
      </c>
      <c r="B432">
        <f t="shared" si="152"/>
        <v>426</v>
      </c>
      <c r="C432" s="283">
        <f t="shared" si="153"/>
        <v>117832</v>
      </c>
      <c r="D432" s="283">
        <f t="shared" si="146"/>
        <v>117842</v>
      </c>
      <c r="E432" s="17">
        <f t="shared" si="150"/>
        <v>117842</v>
      </c>
      <c r="F432" s="15">
        <f t="shared" si="154"/>
        <v>8</v>
      </c>
      <c r="G432">
        <f t="shared" si="147"/>
        <v>5</v>
      </c>
      <c r="H432">
        <f t="shared" si="155"/>
        <v>214</v>
      </c>
      <c r="I432" s="15">
        <f t="shared" si="156"/>
        <v>2222</v>
      </c>
      <c r="J432" s="15">
        <f t="shared" si="157"/>
        <v>118010</v>
      </c>
      <c r="K432" s="15">
        <f t="shared" si="145"/>
        <v>118020</v>
      </c>
      <c r="L432" s="17">
        <f t="shared" si="151"/>
        <v>118020</v>
      </c>
      <c r="M432" s="15">
        <f t="shared" si="158"/>
        <v>2</v>
      </c>
      <c r="N432">
        <f t="shared" si="148"/>
        <v>11</v>
      </c>
      <c r="O432">
        <f t="shared" si="159"/>
        <v>214</v>
      </c>
      <c r="P432" s="15">
        <f t="shared" si="160"/>
        <v>2223</v>
      </c>
      <c r="AW432" s="46">
        <f t="shared" si="161"/>
        <v>0</v>
      </c>
      <c r="AX432" s="5">
        <f t="shared" si="149"/>
        <v>0</v>
      </c>
    </row>
    <row r="433" spans="1:50" x14ac:dyDescent="0.2">
      <c r="A433" t="s">
        <v>108</v>
      </c>
      <c r="B433">
        <f t="shared" si="152"/>
        <v>427</v>
      </c>
      <c r="C433" s="283">
        <f t="shared" si="153"/>
        <v>118015</v>
      </c>
      <c r="D433" s="283">
        <f t="shared" si="146"/>
        <v>118025</v>
      </c>
      <c r="E433" s="17">
        <f t="shared" si="150"/>
        <v>118025</v>
      </c>
      <c r="F433" s="15">
        <f t="shared" si="154"/>
        <v>2</v>
      </c>
      <c r="G433">
        <f t="shared" si="147"/>
        <v>11</v>
      </c>
      <c r="H433">
        <f t="shared" si="155"/>
        <v>214</v>
      </c>
      <c r="I433" s="15">
        <f t="shared" si="156"/>
        <v>2223</v>
      </c>
      <c r="J433" s="15">
        <f t="shared" si="157"/>
        <v>118193</v>
      </c>
      <c r="K433" s="15">
        <f t="shared" si="145"/>
        <v>118203</v>
      </c>
      <c r="L433" s="17">
        <f t="shared" si="151"/>
        <v>118203</v>
      </c>
      <c r="M433" s="15">
        <f t="shared" si="158"/>
        <v>8</v>
      </c>
      <c r="N433">
        <f t="shared" si="148"/>
        <v>5</v>
      </c>
      <c r="O433">
        <f t="shared" si="159"/>
        <v>215</v>
      </c>
      <c r="P433" s="15">
        <f t="shared" si="160"/>
        <v>2223</v>
      </c>
      <c r="AW433" s="46">
        <f t="shared" si="161"/>
        <v>0</v>
      </c>
      <c r="AX433" s="5">
        <f t="shared" si="149"/>
        <v>0</v>
      </c>
    </row>
    <row r="434" spans="1:50" x14ac:dyDescent="0.2">
      <c r="A434" t="s">
        <v>108</v>
      </c>
      <c r="B434">
        <f t="shared" si="152"/>
        <v>428</v>
      </c>
      <c r="C434" s="283">
        <f t="shared" si="153"/>
        <v>118198</v>
      </c>
      <c r="D434" s="283">
        <f t="shared" si="146"/>
        <v>118208</v>
      </c>
      <c r="E434" s="17">
        <f t="shared" si="150"/>
        <v>118208</v>
      </c>
      <c r="F434" s="15">
        <f t="shared" si="154"/>
        <v>8</v>
      </c>
      <c r="G434">
        <f t="shared" si="147"/>
        <v>5</v>
      </c>
      <c r="H434">
        <f t="shared" si="155"/>
        <v>215</v>
      </c>
      <c r="I434" s="15">
        <f t="shared" si="156"/>
        <v>2223</v>
      </c>
      <c r="J434" s="15">
        <f t="shared" si="157"/>
        <v>118376</v>
      </c>
      <c r="K434" s="15">
        <f t="shared" si="145"/>
        <v>118386</v>
      </c>
      <c r="L434" s="17">
        <f t="shared" si="151"/>
        <v>118386</v>
      </c>
      <c r="M434" s="15">
        <f t="shared" si="158"/>
        <v>2</v>
      </c>
      <c r="N434">
        <f t="shared" si="148"/>
        <v>11</v>
      </c>
      <c r="O434">
        <f t="shared" si="159"/>
        <v>215</v>
      </c>
      <c r="P434" s="15">
        <f t="shared" si="160"/>
        <v>2224</v>
      </c>
      <c r="AW434" s="46">
        <f t="shared" si="161"/>
        <v>0</v>
      </c>
      <c r="AX434" s="5">
        <f t="shared" si="149"/>
        <v>0</v>
      </c>
    </row>
    <row r="435" spans="1:50" x14ac:dyDescent="0.2">
      <c r="A435" t="s">
        <v>108</v>
      </c>
      <c r="B435">
        <f t="shared" si="152"/>
        <v>429</v>
      </c>
      <c r="C435" s="283">
        <f t="shared" si="153"/>
        <v>118381</v>
      </c>
      <c r="D435" s="283">
        <f t="shared" si="146"/>
        <v>118391</v>
      </c>
      <c r="E435" s="17">
        <f t="shared" si="150"/>
        <v>118391</v>
      </c>
      <c r="F435" s="15">
        <f t="shared" si="154"/>
        <v>2</v>
      </c>
      <c r="G435">
        <f t="shared" si="147"/>
        <v>11</v>
      </c>
      <c r="H435">
        <f t="shared" si="155"/>
        <v>215</v>
      </c>
      <c r="I435" s="15">
        <f t="shared" si="156"/>
        <v>2224</v>
      </c>
      <c r="J435" s="15">
        <f t="shared" si="157"/>
        <v>118559</v>
      </c>
      <c r="K435" s="15">
        <f t="shared" si="145"/>
        <v>118569</v>
      </c>
      <c r="L435" s="17">
        <f t="shared" si="151"/>
        <v>118569</v>
      </c>
      <c r="M435" s="15">
        <f t="shared" si="158"/>
        <v>8</v>
      </c>
      <c r="N435">
        <f t="shared" si="148"/>
        <v>5</v>
      </c>
      <c r="O435">
        <f t="shared" si="159"/>
        <v>216</v>
      </c>
      <c r="P435" s="15">
        <f t="shared" si="160"/>
        <v>2224</v>
      </c>
      <c r="AW435" s="46">
        <f t="shared" si="161"/>
        <v>0</v>
      </c>
      <c r="AX435" s="5">
        <f t="shared" si="149"/>
        <v>0</v>
      </c>
    </row>
    <row r="436" spans="1:50" x14ac:dyDescent="0.2">
      <c r="A436" t="s">
        <v>108</v>
      </c>
      <c r="B436">
        <f t="shared" si="152"/>
        <v>430</v>
      </c>
      <c r="C436" s="283">
        <f t="shared" si="153"/>
        <v>118564</v>
      </c>
      <c r="D436" s="283">
        <f t="shared" si="146"/>
        <v>118574</v>
      </c>
      <c r="E436" s="17">
        <f t="shared" si="150"/>
        <v>118574</v>
      </c>
      <c r="F436" s="15">
        <f t="shared" si="154"/>
        <v>8</v>
      </c>
      <c r="G436">
        <f t="shared" si="147"/>
        <v>5</v>
      </c>
      <c r="H436">
        <f t="shared" si="155"/>
        <v>216</v>
      </c>
      <c r="I436" s="15">
        <f t="shared" si="156"/>
        <v>2224</v>
      </c>
      <c r="J436" s="15">
        <f t="shared" si="157"/>
        <v>118742</v>
      </c>
      <c r="K436" s="15">
        <f t="shared" si="145"/>
        <v>118752</v>
      </c>
      <c r="L436" s="17">
        <f t="shared" si="151"/>
        <v>118752</v>
      </c>
      <c r="M436" s="15">
        <f t="shared" si="158"/>
        <v>2</v>
      </c>
      <c r="N436">
        <f t="shared" si="148"/>
        <v>11</v>
      </c>
      <c r="O436">
        <f t="shared" si="159"/>
        <v>216</v>
      </c>
      <c r="P436" s="15">
        <f t="shared" si="160"/>
        <v>2225</v>
      </c>
      <c r="AW436" s="46">
        <f t="shared" si="161"/>
        <v>0</v>
      </c>
      <c r="AX436" s="5">
        <f t="shared" si="149"/>
        <v>0</v>
      </c>
    </row>
    <row r="437" spans="1:50" x14ac:dyDescent="0.2">
      <c r="A437" t="s">
        <v>108</v>
      </c>
      <c r="B437">
        <f t="shared" si="152"/>
        <v>431</v>
      </c>
      <c r="C437" s="283">
        <f t="shared" si="153"/>
        <v>118747</v>
      </c>
      <c r="D437" s="283">
        <f t="shared" si="146"/>
        <v>118757</v>
      </c>
      <c r="E437" s="17">
        <f t="shared" si="150"/>
        <v>118757</v>
      </c>
      <c r="F437" s="15">
        <f t="shared" si="154"/>
        <v>2</v>
      </c>
      <c r="G437">
        <f t="shared" si="147"/>
        <v>11</v>
      </c>
      <c r="H437">
        <f t="shared" si="155"/>
        <v>216</v>
      </c>
      <c r="I437" s="15">
        <f t="shared" si="156"/>
        <v>2225</v>
      </c>
      <c r="J437" s="15">
        <f t="shared" si="157"/>
        <v>118925</v>
      </c>
      <c r="K437" s="15">
        <f t="shared" si="145"/>
        <v>118935</v>
      </c>
      <c r="L437" s="17">
        <f t="shared" si="151"/>
        <v>118935</v>
      </c>
      <c r="M437" s="15">
        <f t="shared" si="158"/>
        <v>8</v>
      </c>
      <c r="N437">
        <f t="shared" si="148"/>
        <v>5</v>
      </c>
      <c r="O437">
        <f t="shared" si="159"/>
        <v>217</v>
      </c>
      <c r="P437" s="15">
        <f t="shared" si="160"/>
        <v>2225</v>
      </c>
      <c r="AW437" s="46">
        <f t="shared" si="161"/>
        <v>0</v>
      </c>
      <c r="AX437" s="5">
        <f t="shared" si="149"/>
        <v>0</v>
      </c>
    </row>
    <row r="438" spans="1:50" x14ac:dyDescent="0.2">
      <c r="A438" t="s">
        <v>108</v>
      </c>
      <c r="B438">
        <f t="shared" si="152"/>
        <v>432</v>
      </c>
      <c r="C438" s="283">
        <f t="shared" si="153"/>
        <v>118930</v>
      </c>
      <c r="D438" s="283">
        <f t="shared" si="146"/>
        <v>118940</v>
      </c>
      <c r="E438" s="17">
        <f t="shared" si="150"/>
        <v>118940</v>
      </c>
      <c r="F438" s="15">
        <f t="shared" si="154"/>
        <v>8</v>
      </c>
      <c r="G438">
        <f t="shared" si="147"/>
        <v>5</v>
      </c>
      <c r="H438">
        <f t="shared" si="155"/>
        <v>217</v>
      </c>
      <c r="I438" s="15">
        <f t="shared" si="156"/>
        <v>2225</v>
      </c>
      <c r="J438" s="15">
        <f t="shared" si="157"/>
        <v>119108</v>
      </c>
      <c r="K438" s="15">
        <f t="shared" si="145"/>
        <v>119118</v>
      </c>
      <c r="L438" s="17">
        <f t="shared" si="151"/>
        <v>119118</v>
      </c>
      <c r="M438" s="15">
        <f t="shared" si="158"/>
        <v>2</v>
      </c>
      <c r="N438">
        <f t="shared" si="148"/>
        <v>11</v>
      </c>
      <c r="O438">
        <f t="shared" si="159"/>
        <v>217</v>
      </c>
      <c r="P438" s="15">
        <f t="shared" si="160"/>
        <v>2226</v>
      </c>
      <c r="AW438" s="46">
        <f t="shared" si="161"/>
        <v>0</v>
      </c>
      <c r="AX438" s="5">
        <f t="shared" si="149"/>
        <v>0</v>
      </c>
    </row>
    <row r="439" spans="1:50" x14ac:dyDescent="0.2">
      <c r="A439" t="s">
        <v>108</v>
      </c>
      <c r="B439">
        <f t="shared" si="152"/>
        <v>433</v>
      </c>
      <c r="C439" s="283">
        <f t="shared" si="153"/>
        <v>119113</v>
      </c>
      <c r="D439" s="283">
        <f t="shared" si="146"/>
        <v>119123</v>
      </c>
      <c r="E439" s="17">
        <f t="shared" si="150"/>
        <v>119123</v>
      </c>
      <c r="F439" s="15">
        <f t="shared" si="154"/>
        <v>2</v>
      </c>
      <c r="G439">
        <f t="shared" si="147"/>
        <v>11</v>
      </c>
      <c r="H439">
        <f t="shared" si="155"/>
        <v>217</v>
      </c>
      <c r="I439" s="15">
        <f t="shared" si="156"/>
        <v>2226</v>
      </c>
      <c r="J439" s="15">
        <f t="shared" si="157"/>
        <v>119291</v>
      </c>
      <c r="K439" s="15">
        <f t="shared" si="145"/>
        <v>119301</v>
      </c>
      <c r="L439" s="17">
        <f t="shared" si="151"/>
        <v>119301</v>
      </c>
      <c r="M439" s="15">
        <f t="shared" si="158"/>
        <v>8</v>
      </c>
      <c r="N439">
        <f t="shared" si="148"/>
        <v>5</v>
      </c>
      <c r="O439">
        <f t="shared" si="159"/>
        <v>218</v>
      </c>
      <c r="P439" s="15">
        <f t="shared" si="160"/>
        <v>2226</v>
      </c>
      <c r="AW439" s="46">
        <f t="shared" si="161"/>
        <v>0</v>
      </c>
      <c r="AX439" s="5">
        <f t="shared" si="149"/>
        <v>0</v>
      </c>
    </row>
    <row r="440" spans="1:50" x14ac:dyDescent="0.2">
      <c r="A440" t="s">
        <v>108</v>
      </c>
      <c r="B440">
        <f t="shared" si="152"/>
        <v>434</v>
      </c>
      <c r="C440" s="283">
        <f t="shared" si="153"/>
        <v>119296</v>
      </c>
      <c r="D440" s="283">
        <f t="shared" si="146"/>
        <v>119306</v>
      </c>
      <c r="E440" s="17">
        <f t="shared" si="150"/>
        <v>119306</v>
      </c>
      <c r="F440" s="15">
        <f t="shared" si="154"/>
        <v>8</v>
      </c>
      <c r="G440">
        <f t="shared" si="147"/>
        <v>5</v>
      </c>
      <c r="H440">
        <f t="shared" si="155"/>
        <v>218</v>
      </c>
      <c r="I440" s="15">
        <f t="shared" si="156"/>
        <v>2226</v>
      </c>
      <c r="J440" s="15">
        <f t="shared" si="157"/>
        <v>119474</v>
      </c>
      <c r="K440" s="15">
        <f t="shared" si="145"/>
        <v>119484</v>
      </c>
      <c r="L440" s="17">
        <f t="shared" si="151"/>
        <v>119484</v>
      </c>
      <c r="M440" s="15">
        <f t="shared" si="158"/>
        <v>2</v>
      </c>
      <c r="N440">
        <f t="shared" si="148"/>
        <v>11</v>
      </c>
      <c r="O440">
        <f t="shared" si="159"/>
        <v>218</v>
      </c>
      <c r="P440" s="15">
        <f t="shared" si="160"/>
        <v>2227</v>
      </c>
      <c r="AW440" s="46">
        <f t="shared" si="161"/>
        <v>0</v>
      </c>
      <c r="AX440" s="5">
        <f t="shared" si="149"/>
        <v>0</v>
      </c>
    </row>
    <row r="441" spans="1:50" x14ac:dyDescent="0.2">
      <c r="A441" t="s">
        <v>108</v>
      </c>
      <c r="B441">
        <f t="shared" si="152"/>
        <v>435</v>
      </c>
      <c r="C441" s="283">
        <f t="shared" si="153"/>
        <v>119479</v>
      </c>
      <c r="D441" s="283">
        <f t="shared" si="146"/>
        <v>119489</v>
      </c>
      <c r="E441" s="17">
        <f t="shared" si="150"/>
        <v>119489</v>
      </c>
      <c r="F441" s="15">
        <f t="shared" si="154"/>
        <v>2</v>
      </c>
      <c r="G441">
        <f t="shared" si="147"/>
        <v>11</v>
      </c>
      <c r="H441">
        <f t="shared" si="155"/>
        <v>218</v>
      </c>
      <c r="I441" s="15">
        <f t="shared" si="156"/>
        <v>2227</v>
      </c>
      <c r="J441" s="15">
        <f t="shared" si="157"/>
        <v>119657</v>
      </c>
      <c r="K441" s="15">
        <f t="shared" si="145"/>
        <v>119667</v>
      </c>
      <c r="L441" s="17">
        <f t="shared" si="151"/>
        <v>119667</v>
      </c>
      <c r="M441" s="15">
        <f t="shared" si="158"/>
        <v>8</v>
      </c>
      <c r="N441">
        <f t="shared" si="148"/>
        <v>5</v>
      </c>
      <c r="O441">
        <f t="shared" si="159"/>
        <v>219</v>
      </c>
      <c r="P441" s="15">
        <f t="shared" si="160"/>
        <v>2227</v>
      </c>
      <c r="AW441" s="46">
        <f t="shared" si="161"/>
        <v>0</v>
      </c>
      <c r="AX441" s="5">
        <f t="shared" si="149"/>
        <v>0</v>
      </c>
    </row>
    <row r="442" spans="1:50" x14ac:dyDescent="0.2">
      <c r="A442" t="s">
        <v>108</v>
      </c>
      <c r="B442">
        <f t="shared" si="152"/>
        <v>436</v>
      </c>
      <c r="C442" s="283">
        <f t="shared" si="153"/>
        <v>119662</v>
      </c>
      <c r="D442" s="283">
        <f t="shared" si="146"/>
        <v>119672</v>
      </c>
      <c r="E442" s="17">
        <f t="shared" si="150"/>
        <v>119672</v>
      </c>
      <c r="F442" s="15">
        <f t="shared" si="154"/>
        <v>8</v>
      </c>
      <c r="G442">
        <f t="shared" si="147"/>
        <v>5</v>
      </c>
      <c r="H442">
        <f t="shared" si="155"/>
        <v>219</v>
      </c>
      <c r="I442" s="15">
        <f t="shared" si="156"/>
        <v>2227</v>
      </c>
      <c r="J442" s="15">
        <f t="shared" si="157"/>
        <v>119840</v>
      </c>
      <c r="K442" s="15">
        <f t="shared" si="145"/>
        <v>119850</v>
      </c>
      <c r="L442" s="17">
        <f t="shared" si="151"/>
        <v>119850</v>
      </c>
      <c r="M442" s="15">
        <f t="shared" si="158"/>
        <v>2</v>
      </c>
      <c r="N442">
        <f t="shared" si="148"/>
        <v>11</v>
      </c>
      <c r="O442">
        <f t="shared" si="159"/>
        <v>219</v>
      </c>
      <c r="P442" s="15">
        <f t="shared" si="160"/>
        <v>2228</v>
      </c>
      <c r="AW442" s="46">
        <f t="shared" si="161"/>
        <v>0</v>
      </c>
      <c r="AX442" s="5">
        <f t="shared" si="149"/>
        <v>0</v>
      </c>
    </row>
    <row r="443" spans="1:50" x14ac:dyDescent="0.2">
      <c r="A443" t="s">
        <v>108</v>
      </c>
      <c r="B443">
        <f t="shared" si="152"/>
        <v>437</v>
      </c>
      <c r="C443" s="283">
        <f t="shared" si="153"/>
        <v>119845</v>
      </c>
      <c r="D443" s="283">
        <f t="shared" si="146"/>
        <v>119855</v>
      </c>
      <c r="E443" s="17">
        <f t="shared" si="150"/>
        <v>119855</v>
      </c>
      <c r="F443" s="15">
        <f t="shared" si="154"/>
        <v>2</v>
      </c>
      <c r="G443">
        <f t="shared" si="147"/>
        <v>11</v>
      </c>
      <c r="H443">
        <f t="shared" si="155"/>
        <v>219</v>
      </c>
      <c r="I443" s="15">
        <f t="shared" si="156"/>
        <v>2228</v>
      </c>
      <c r="J443" s="15">
        <f t="shared" si="157"/>
        <v>120023</v>
      </c>
      <c r="K443" s="15">
        <f t="shared" si="145"/>
        <v>120033</v>
      </c>
      <c r="L443" s="17">
        <f t="shared" si="151"/>
        <v>120033</v>
      </c>
      <c r="M443" s="15">
        <f t="shared" si="158"/>
        <v>8</v>
      </c>
      <c r="N443">
        <f t="shared" si="148"/>
        <v>5</v>
      </c>
      <c r="O443">
        <f t="shared" si="159"/>
        <v>220</v>
      </c>
      <c r="P443" s="15">
        <f t="shared" si="160"/>
        <v>2228</v>
      </c>
      <c r="AW443" s="46">
        <f t="shared" si="161"/>
        <v>0</v>
      </c>
      <c r="AX443" s="5">
        <f t="shared" si="149"/>
        <v>0</v>
      </c>
    </row>
    <row r="444" spans="1:50" x14ac:dyDescent="0.2">
      <c r="A444" t="s">
        <v>108</v>
      </c>
      <c r="B444">
        <f t="shared" si="152"/>
        <v>438</v>
      </c>
      <c r="C444" s="283">
        <f t="shared" si="153"/>
        <v>120028</v>
      </c>
      <c r="D444" s="283">
        <f t="shared" si="146"/>
        <v>120038</v>
      </c>
      <c r="E444" s="17">
        <f t="shared" si="150"/>
        <v>120038</v>
      </c>
      <c r="F444" s="15">
        <f t="shared" si="154"/>
        <v>8</v>
      </c>
      <c r="G444">
        <f t="shared" si="147"/>
        <v>5</v>
      </c>
      <c r="H444">
        <f t="shared" si="155"/>
        <v>220</v>
      </c>
      <c r="I444" s="15">
        <f t="shared" si="156"/>
        <v>2228</v>
      </c>
      <c r="J444" s="15">
        <f t="shared" si="157"/>
        <v>120206</v>
      </c>
      <c r="K444" s="15">
        <f t="shared" si="145"/>
        <v>120216</v>
      </c>
      <c r="L444" s="17">
        <f t="shared" si="151"/>
        <v>120216</v>
      </c>
      <c r="M444" s="15">
        <f t="shared" si="158"/>
        <v>2</v>
      </c>
      <c r="N444">
        <f t="shared" si="148"/>
        <v>11</v>
      </c>
      <c r="O444">
        <f t="shared" si="159"/>
        <v>220</v>
      </c>
      <c r="P444" s="15">
        <f t="shared" si="160"/>
        <v>2229</v>
      </c>
      <c r="AW444" s="46">
        <f t="shared" si="161"/>
        <v>0</v>
      </c>
      <c r="AX444" s="5">
        <f t="shared" si="149"/>
        <v>0</v>
      </c>
    </row>
    <row r="445" spans="1:50" x14ac:dyDescent="0.2">
      <c r="A445" t="s">
        <v>108</v>
      </c>
      <c r="B445">
        <f t="shared" si="152"/>
        <v>439</v>
      </c>
      <c r="C445" s="283">
        <f t="shared" si="153"/>
        <v>120211</v>
      </c>
      <c r="D445" s="283">
        <f t="shared" si="146"/>
        <v>120221</v>
      </c>
      <c r="E445" s="17">
        <f t="shared" si="150"/>
        <v>120221</v>
      </c>
      <c r="F445" s="15">
        <f t="shared" si="154"/>
        <v>2</v>
      </c>
      <c r="G445">
        <f t="shared" si="147"/>
        <v>11</v>
      </c>
      <c r="H445">
        <f t="shared" si="155"/>
        <v>220</v>
      </c>
      <c r="I445" s="15">
        <f t="shared" si="156"/>
        <v>2229</v>
      </c>
      <c r="J445" s="15">
        <f t="shared" si="157"/>
        <v>120389</v>
      </c>
      <c r="K445" s="15">
        <f t="shared" si="145"/>
        <v>120399</v>
      </c>
      <c r="L445" s="17">
        <f t="shared" si="151"/>
        <v>120399</v>
      </c>
      <c r="M445" s="15">
        <f t="shared" si="158"/>
        <v>8</v>
      </c>
      <c r="N445">
        <f t="shared" si="148"/>
        <v>5</v>
      </c>
      <c r="O445">
        <f t="shared" si="159"/>
        <v>221</v>
      </c>
      <c r="P445" s="15">
        <f t="shared" si="160"/>
        <v>2229</v>
      </c>
      <c r="AW445" s="46">
        <f t="shared" si="161"/>
        <v>0</v>
      </c>
      <c r="AX445" s="5">
        <f t="shared" si="149"/>
        <v>0</v>
      </c>
    </row>
    <row r="446" spans="1:50" x14ac:dyDescent="0.2">
      <c r="A446" t="s">
        <v>108</v>
      </c>
      <c r="B446">
        <f t="shared" si="152"/>
        <v>440</v>
      </c>
      <c r="C446" s="283">
        <f t="shared" si="153"/>
        <v>120394</v>
      </c>
      <c r="D446" s="283">
        <f t="shared" si="146"/>
        <v>120404</v>
      </c>
      <c r="E446" s="17">
        <f t="shared" si="150"/>
        <v>120404</v>
      </c>
      <c r="F446" s="15">
        <f t="shared" si="154"/>
        <v>8</v>
      </c>
      <c r="G446">
        <f t="shared" si="147"/>
        <v>5</v>
      </c>
      <c r="H446">
        <f t="shared" si="155"/>
        <v>221</v>
      </c>
      <c r="I446" s="15">
        <f t="shared" si="156"/>
        <v>2229</v>
      </c>
      <c r="J446" s="15">
        <f t="shared" si="157"/>
        <v>120572</v>
      </c>
      <c r="K446" s="15">
        <f t="shared" si="145"/>
        <v>120582</v>
      </c>
      <c r="L446" s="17">
        <f t="shared" si="151"/>
        <v>120582</v>
      </c>
      <c r="M446" s="15">
        <f t="shared" si="158"/>
        <v>2</v>
      </c>
      <c r="N446">
        <f t="shared" si="148"/>
        <v>11</v>
      </c>
      <c r="O446">
        <f t="shared" si="159"/>
        <v>221</v>
      </c>
      <c r="P446" s="15">
        <f t="shared" si="160"/>
        <v>2230</v>
      </c>
      <c r="AW446" s="46">
        <f t="shared" si="161"/>
        <v>0</v>
      </c>
      <c r="AX446" s="5">
        <f t="shared" si="149"/>
        <v>0</v>
      </c>
    </row>
    <row r="447" spans="1:50" x14ac:dyDescent="0.2">
      <c r="A447" t="s">
        <v>108</v>
      </c>
      <c r="B447">
        <f t="shared" si="152"/>
        <v>441</v>
      </c>
      <c r="C447" s="283">
        <f t="shared" si="153"/>
        <v>120577</v>
      </c>
      <c r="D447" s="283">
        <f t="shared" si="146"/>
        <v>120587</v>
      </c>
      <c r="E447" s="17">
        <f t="shared" si="150"/>
        <v>120587</v>
      </c>
      <c r="F447" s="15">
        <f t="shared" si="154"/>
        <v>2</v>
      </c>
      <c r="G447">
        <f t="shared" si="147"/>
        <v>11</v>
      </c>
      <c r="H447">
        <f t="shared" si="155"/>
        <v>221</v>
      </c>
      <c r="I447" s="15">
        <f t="shared" si="156"/>
        <v>2230</v>
      </c>
      <c r="J447" s="15">
        <f t="shared" si="157"/>
        <v>120755</v>
      </c>
      <c r="K447" s="15">
        <f t="shared" si="145"/>
        <v>120765</v>
      </c>
      <c r="L447" s="17">
        <f t="shared" si="151"/>
        <v>120765</v>
      </c>
      <c r="M447" s="15">
        <f t="shared" si="158"/>
        <v>8</v>
      </c>
      <c r="N447">
        <f t="shared" si="148"/>
        <v>5</v>
      </c>
      <c r="O447">
        <f t="shared" si="159"/>
        <v>222</v>
      </c>
      <c r="P447" s="15">
        <f t="shared" si="160"/>
        <v>2230</v>
      </c>
      <c r="AW447" s="46">
        <f t="shared" si="161"/>
        <v>0</v>
      </c>
      <c r="AX447" s="5">
        <f t="shared" si="149"/>
        <v>0</v>
      </c>
    </row>
    <row r="448" spans="1:50" x14ac:dyDescent="0.2">
      <c r="A448" t="s">
        <v>108</v>
      </c>
      <c r="B448">
        <f t="shared" si="152"/>
        <v>442</v>
      </c>
      <c r="C448" s="283">
        <f t="shared" si="153"/>
        <v>120760</v>
      </c>
      <c r="D448" s="283">
        <f t="shared" si="146"/>
        <v>120770</v>
      </c>
      <c r="E448" s="17">
        <f t="shared" si="150"/>
        <v>120770</v>
      </c>
      <c r="F448" s="15">
        <f t="shared" si="154"/>
        <v>8</v>
      </c>
      <c r="G448">
        <f t="shared" si="147"/>
        <v>5</v>
      </c>
      <c r="H448">
        <f t="shared" si="155"/>
        <v>222</v>
      </c>
      <c r="I448" s="15">
        <f t="shared" si="156"/>
        <v>2230</v>
      </c>
      <c r="J448" s="15">
        <f t="shared" si="157"/>
        <v>120938</v>
      </c>
      <c r="K448" s="15">
        <f t="shared" si="145"/>
        <v>120948</v>
      </c>
      <c r="L448" s="17">
        <f t="shared" si="151"/>
        <v>120948</v>
      </c>
      <c r="M448" s="15">
        <f t="shared" si="158"/>
        <v>2</v>
      </c>
      <c r="N448">
        <f t="shared" si="148"/>
        <v>11</v>
      </c>
      <c r="O448">
        <f t="shared" si="159"/>
        <v>222</v>
      </c>
      <c r="P448" s="15">
        <f t="shared" si="160"/>
        <v>2231</v>
      </c>
      <c r="AW448" s="46">
        <f t="shared" si="161"/>
        <v>0</v>
      </c>
      <c r="AX448" s="5">
        <f t="shared" si="149"/>
        <v>0</v>
      </c>
    </row>
    <row r="449" spans="1:50" x14ac:dyDescent="0.2">
      <c r="A449" t="s">
        <v>108</v>
      </c>
      <c r="B449">
        <f t="shared" si="152"/>
        <v>443</v>
      </c>
      <c r="C449" s="283">
        <f t="shared" si="153"/>
        <v>120943</v>
      </c>
      <c r="D449" s="283">
        <f t="shared" si="146"/>
        <v>120953</v>
      </c>
      <c r="E449" s="17">
        <f t="shared" si="150"/>
        <v>120953</v>
      </c>
      <c r="F449" s="15">
        <f t="shared" si="154"/>
        <v>2</v>
      </c>
      <c r="G449">
        <f t="shared" si="147"/>
        <v>11</v>
      </c>
      <c r="H449">
        <f t="shared" si="155"/>
        <v>222</v>
      </c>
      <c r="I449" s="15">
        <f t="shared" si="156"/>
        <v>2231</v>
      </c>
      <c r="J449" s="15">
        <f t="shared" si="157"/>
        <v>121121</v>
      </c>
      <c r="K449" s="15">
        <f t="shared" si="145"/>
        <v>121131</v>
      </c>
      <c r="L449" s="17">
        <f t="shared" si="151"/>
        <v>121131</v>
      </c>
      <c r="M449" s="15">
        <f t="shared" si="158"/>
        <v>8</v>
      </c>
      <c r="N449">
        <f t="shared" si="148"/>
        <v>5</v>
      </c>
      <c r="O449">
        <f t="shared" si="159"/>
        <v>223</v>
      </c>
      <c r="P449" s="15">
        <f t="shared" si="160"/>
        <v>2231</v>
      </c>
      <c r="AW449" s="46">
        <f t="shared" si="161"/>
        <v>0</v>
      </c>
      <c r="AX449" s="5">
        <f t="shared" si="149"/>
        <v>0</v>
      </c>
    </row>
    <row r="450" spans="1:50" x14ac:dyDescent="0.2">
      <c r="A450" t="s">
        <v>108</v>
      </c>
      <c r="B450">
        <f t="shared" si="152"/>
        <v>444</v>
      </c>
      <c r="C450" s="283">
        <f t="shared" si="153"/>
        <v>121126</v>
      </c>
      <c r="D450" s="283">
        <f t="shared" si="146"/>
        <v>121136</v>
      </c>
      <c r="E450" s="17">
        <f t="shared" si="150"/>
        <v>121136</v>
      </c>
      <c r="F450" s="15">
        <f t="shared" si="154"/>
        <v>8</v>
      </c>
      <c r="G450">
        <f t="shared" si="147"/>
        <v>5</v>
      </c>
      <c r="H450">
        <f t="shared" si="155"/>
        <v>223</v>
      </c>
      <c r="I450" s="15">
        <f t="shared" si="156"/>
        <v>2231</v>
      </c>
      <c r="J450" s="15">
        <f t="shared" si="157"/>
        <v>121304</v>
      </c>
      <c r="K450" s="15">
        <f t="shared" si="145"/>
        <v>121314</v>
      </c>
      <c r="L450" s="17">
        <f t="shared" si="151"/>
        <v>121314</v>
      </c>
      <c r="M450" s="15">
        <f t="shared" si="158"/>
        <v>2</v>
      </c>
      <c r="N450">
        <f t="shared" si="148"/>
        <v>11</v>
      </c>
      <c r="O450">
        <f t="shared" si="159"/>
        <v>223</v>
      </c>
      <c r="P450" s="15">
        <f t="shared" si="160"/>
        <v>2232</v>
      </c>
      <c r="AW450" s="46">
        <f t="shared" si="161"/>
        <v>0</v>
      </c>
      <c r="AX450" s="5">
        <f t="shared" si="149"/>
        <v>0</v>
      </c>
    </row>
    <row r="451" spans="1:50" x14ac:dyDescent="0.2">
      <c r="A451" t="s">
        <v>108</v>
      </c>
      <c r="B451">
        <f t="shared" si="152"/>
        <v>445</v>
      </c>
      <c r="C451" s="283">
        <f t="shared" si="153"/>
        <v>121309</v>
      </c>
      <c r="D451" s="283">
        <f t="shared" si="146"/>
        <v>121319</v>
      </c>
      <c r="E451" s="17">
        <f t="shared" si="150"/>
        <v>121319</v>
      </c>
      <c r="F451" s="15">
        <f t="shared" si="154"/>
        <v>2</v>
      </c>
      <c r="G451">
        <f t="shared" si="147"/>
        <v>11</v>
      </c>
      <c r="H451">
        <f t="shared" si="155"/>
        <v>223</v>
      </c>
      <c r="I451" s="15">
        <f t="shared" si="156"/>
        <v>2232</v>
      </c>
      <c r="J451" s="15">
        <f t="shared" si="157"/>
        <v>121487</v>
      </c>
      <c r="K451" s="15">
        <f t="shared" si="145"/>
        <v>121497</v>
      </c>
      <c r="L451" s="17">
        <f t="shared" si="151"/>
        <v>121497</v>
      </c>
      <c r="M451" s="15">
        <f t="shared" si="158"/>
        <v>8</v>
      </c>
      <c r="N451">
        <f t="shared" si="148"/>
        <v>5</v>
      </c>
      <c r="O451">
        <f t="shared" si="159"/>
        <v>224</v>
      </c>
      <c r="P451" s="15">
        <f t="shared" si="160"/>
        <v>2232</v>
      </c>
      <c r="AW451" s="46">
        <f t="shared" si="161"/>
        <v>0</v>
      </c>
      <c r="AX451" s="5">
        <f t="shared" si="149"/>
        <v>0</v>
      </c>
    </row>
    <row r="452" spans="1:50" x14ac:dyDescent="0.2">
      <c r="A452" t="s">
        <v>108</v>
      </c>
      <c r="B452">
        <f t="shared" si="152"/>
        <v>446</v>
      </c>
      <c r="C452" s="283">
        <f t="shared" si="153"/>
        <v>121492</v>
      </c>
      <c r="D452" s="283">
        <f t="shared" si="146"/>
        <v>121502</v>
      </c>
      <c r="E452" s="17">
        <f t="shared" si="150"/>
        <v>121502</v>
      </c>
      <c r="F452" s="15">
        <f t="shared" si="154"/>
        <v>8</v>
      </c>
      <c r="G452">
        <f t="shared" si="147"/>
        <v>5</v>
      </c>
      <c r="H452">
        <f t="shared" si="155"/>
        <v>224</v>
      </c>
      <c r="I452" s="15">
        <f t="shared" si="156"/>
        <v>2232</v>
      </c>
      <c r="J452" s="15">
        <f t="shared" si="157"/>
        <v>121670</v>
      </c>
      <c r="K452" s="15">
        <f t="shared" si="145"/>
        <v>121680</v>
      </c>
      <c r="L452" s="17">
        <f t="shared" si="151"/>
        <v>121680</v>
      </c>
      <c r="M452" s="15">
        <f t="shared" si="158"/>
        <v>2</v>
      </c>
      <c r="N452">
        <f t="shared" si="148"/>
        <v>11</v>
      </c>
      <c r="O452">
        <f t="shared" si="159"/>
        <v>224</v>
      </c>
      <c r="P452" s="15">
        <f t="shared" si="160"/>
        <v>2233</v>
      </c>
      <c r="AW452" s="46">
        <f t="shared" si="161"/>
        <v>0</v>
      </c>
      <c r="AX452" s="5">
        <f t="shared" si="149"/>
        <v>0</v>
      </c>
    </row>
    <row r="453" spans="1:50" x14ac:dyDescent="0.2">
      <c r="A453" t="s">
        <v>108</v>
      </c>
      <c r="B453">
        <f t="shared" si="152"/>
        <v>447</v>
      </c>
      <c r="C453" s="283">
        <f t="shared" si="153"/>
        <v>121675</v>
      </c>
      <c r="D453" s="283">
        <f t="shared" si="146"/>
        <v>121685</v>
      </c>
      <c r="E453" s="17">
        <f t="shared" si="150"/>
        <v>121685</v>
      </c>
      <c r="F453" s="15">
        <f t="shared" si="154"/>
        <v>2</v>
      </c>
      <c r="G453">
        <f t="shared" si="147"/>
        <v>11</v>
      </c>
      <c r="H453">
        <f t="shared" si="155"/>
        <v>224</v>
      </c>
      <c r="I453" s="15">
        <f t="shared" si="156"/>
        <v>2233</v>
      </c>
      <c r="J453" s="15">
        <f t="shared" si="157"/>
        <v>121853</v>
      </c>
      <c r="K453" s="15">
        <f t="shared" si="145"/>
        <v>121863</v>
      </c>
      <c r="L453" s="17">
        <f t="shared" si="151"/>
        <v>121863</v>
      </c>
      <c r="M453" s="15">
        <f t="shared" si="158"/>
        <v>8</v>
      </c>
      <c r="N453">
        <f t="shared" si="148"/>
        <v>5</v>
      </c>
      <c r="O453">
        <f t="shared" si="159"/>
        <v>225</v>
      </c>
      <c r="P453" s="15">
        <f t="shared" si="160"/>
        <v>2233</v>
      </c>
      <c r="AW453" s="46">
        <f t="shared" si="161"/>
        <v>0</v>
      </c>
      <c r="AX453" s="5">
        <f t="shared" si="149"/>
        <v>0</v>
      </c>
    </row>
    <row r="454" spans="1:50" x14ac:dyDescent="0.2">
      <c r="A454" t="s">
        <v>108</v>
      </c>
      <c r="B454">
        <f t="shared" si="152"/>
        <v>448</v>
      </c>
      <c r="C454" s="283">
        <f t="shared" si="153"/>
        <v>121858</v>
      </c>
      <c r="D454" s="283">
        <f t="shared" si="146"/>
        <v>121868</v>
      </c>
      <c r="E454" s="17">
        <f t="shared" si="150"/>
        <v>121868</v>
      </c>
      <c r="F454" s="15">
        <f t="shared" si="154"/>
        <v>8</v>
      </c>
      <c r="G454">
        <f t="shared" si="147"/>
        <v>5</v>
      </c>
      <c r="H454">
        <f t="shared" si="155"/>
        <v>225</v>
      </c>
      <c r="I454" s="15">
        <f t="shared" si="156"/>
        <v>2233</v>
      </c>
      <c r="J454" s="15">
        <f t="shared" si="157"/>
        <v>122036</v>
      </c>
      <c r="K454" s="15">
        <f t="shared" si="145"/>
        <v>122046</v>
      </c>
      <c r="L454" s="17">
        <f t="shared" si="151"/>
        <v>122046</v>
      </c>
      <c r="M454" s="15">
        <f t="shared" si="158"/>
        <v>2</v>
      </c>
      <c r="N454">
        <f t="shared" si="148"/>
        <v>11</v>
      </c>
      <c r="O454">
        <f t="shared" si="159"/>
        <v>225</v>
      </c>
      <c r="P454" s="15">
        <f t="shared" si="160"/>
        <v>2234</v>
      </c>
      <c r="AW454" s="46">
        <f t="shared" si="161"/>
        <v>0</v>
      </c>
      <c r="AX454" s="5">
        <f t="shared" si="149"/>
        <v>0</v>
      </c>
    </row>
    <row r="455" spans="1:50" x14ac:dyDescent="0.2">
      <c r="A455" t="s">
        <v>108</v>
      </c>
      <c r="B455">
        <f t="shared" si="152"/>
        <v>449</v>
      </c>
      <c r="C455" s="283">
        <f t="shared" si="153"/>
        <v>122041</v>
      </c>
      <c r="D455" s="283">
        <f t="shared" si="146"/>
        <v>122051</v>
      </c>
      <c r="E455" s="17">
        <f t="shared" si="150"/>
        <v>122051</v>
      </c>
      <c r="F455" s="15">
        <f t="shared" si="154"/>
        <v>2</v>
      </c>
      <c r="G455">
        <f t="shared" si="147"/>
        <v>11</v>
      </c>
      <c r="H455">
        <f t="shared" si="155"/>
        <v>225</v>
      </c>
      <c r="I455" s="15">
        <f t="shared" si="156"/>
        <v>2234</v>
      </c>
      <c r="J455" s="15">
        <f t="shared" si="157"/>
        <v>122219</v>
      </c>
      <c r="K455" s="15">
        <f t="shared" ref="K455:K500" si="162">J455+$G$3</f>
        <v>122229</v>
      </c>
      <c r="L455" s="17">
        <f t="shared" si="151"/>
        <v>122229</v>
      </c>
      <c r="M455" s="15">
        <f t="shared" si="158"/>
        <v>8</v>
      </c>
      <c r="N455">
        <f t="shared" si="148"/>
        <v>5</v>
      </c>
      <c r="O455">
        <f t="shared" si="159"/>
        <v>226</v>
      </c>
      <c r="P455" s="15">
        <f t="shared" si="160"/>
        <v>2234</v>
      </c>
      <c r="AW455" s="46">
        <f t="shared" si="161"/>
        <v>0</v>
      </c>
      <c r="AX455" s="5">
        <f t="shared" si="149"/>
        <v>0</v>
      </c>
    </row>
    <row r="456" spans="1:50" x14ac:dyDescent="0.2">
      <c r="A456" t="s">
        <v>108</v>
      </c>
      <c r="B456">
        <f t="shared" si="152"/>
        <v>450</v>
      </c>
      <c r="C456" s="283">
        <f t="shared" si="153"/>
        <v>122224</v>
      </c>
      <c r="D456" s="283">
        <f t="shared" ref="D456:D500" si="163">C456+$G$2</f>
        <v>122234</v>
      </c>
      <c r="E456" s="17">
        <f t="shared" si="150"/>
        <v>122234</v>
      </c>
      <c r="F456" s="15">
        <f t="shared" si="154"/>
        <v>8</v>
      </c>
      <c r="G456">
        <f t="shared" ref="G456:G500" si="164">IF(F456&lt;=$I$3,F456+(12-$I$3),F456-$I$3)</f>
        <v>5</v>
      </c>
      <c r="H456">
        <f t="shared" si="155"/>
        <v>226</v>
      </c>
      <c r="I456" s="15">
        <f t="shared" si="156"/>
        <v>2234</v>
      </c>
      <c r="J456" s="15">
        <f t="shared" si="157"/>
        <v>122402</v>
      </c>
      <c r="K456" s="15">
        <f t="shared" si="162"/>
        <v>122412</v>
      </c>
      <c r="L456" s="17">
        <f t="shared" si="151"/>
        <v>122412</v>
      </c>
      <c r="M456" s="15">
        <f t="shared" si="158"/>
        <v>2</v>
      </c>
      <c r="N456">
        <f t="shared" ref="N456:N500" si="165">IF(M456&lt;=$I$3,M456+(12-$I$3),M456-$I$3)</f>
        <v>11</v>
      </c>
      <c r="O456">
        <f t="shared" si="159"/>
        <v>226</v>
      </c>
      <c r="P456" s="15">
        <f t="shared" si="160"/>
        <v>2235</v>
      </c>
      <c r="AW456" s="46">
        <f t="shared" si="161"/>
        <v>0</v>
      </c>
      <c r="AX456" s="5">
        <f t="shared" ref="AX456:AX500" si="166">IF(O456&gt;10,0,VALUE(CONCATENATE(N456,O456)))</f>
        <v>0</v>
      </c>
    </row>
    <row r="457" spans="1:50" x14ac:dyDescent="0.2">
      <c r="A457" t="s">
        <v>108</v>
      </c>
      <c r="B457">
        <f t="shared" si="152"/>
        <v>451</v>
      </c>
      <c r="C457" s="283">
        <f t="shared" si="153"/>
        <v>122407</v>
      </c>
      <c r="D457" s="283">
        <f t="shared" si="163"/>
        <v>122417</v>
      </c>
      <c r="E457" s="17">
        <f t="shared" ref="E457:E500" si="167">D457</f>
        <v>122417</v>
      </c>
      <c r="F457" s="15">
        <f t="shared" si="154"/>
        <v>3</v>
      </c>
      <c r="G457">
        <f t="shared" si="164"/>
        <v>12</v>
      </c>
      <c r="H457">
        <f t="shared" si="155"/>
        <v>226</v>
      </c>
      <c r="I457" s="15">
        <f t="shared" si="156"/>
        <v>2235</v>
      </c>
      <c r="J457" s="15">
        <f t="shared" si="157"/>
        <v>122585</v>
      </c>
      <c r="K457" s="15">
        <f t="shared" si="162"/>
        <v>122595</v>
      </c>
      <c r="L457" s="17">
        <f t="shared" ref="L457:L500" si="168">K457</f>
        <v>122595</v>
      </c>
      <c r="M457" s="15">
        <f t="shared" si="158"/>
        <v>8</v>
      </c>
      <c r="N457">
        <f t="shared" si="165"/>
        <v>5</v>
      </c>
      <c r="O457">
        <f t="shared" si="159"/>
        <v>227</v>
      </c>
      <c r="P457" s="15">
        <f t="shared" si="160"/>
        <v>2235</v>
      </c>
      <c r="AW457" s="46">
        <f t="shared" si="161"/>
        <v>0</v>
      </c>
      <c r="AX457" s="5">
        <f t="shared" si="166"/>
        <v>0</v>
      </c>
    </row>
    <row r="458" spans="1:50" x14ac:dyDescent="0.2">
      <c r="A458" t="s">
        <v>108</v>
      </c>
      <c r="B458">
        <f t="shared" si="152"/>
        <v>452</v>
      </c>
      <c r="C458" s="283">
        <f t="shared" si="153"/>
        <v>122590</v>
      </c>
      <c r="D458" s="283">
        <f t="shared" si="163"/>
        <v>122600</v>
      </c>
      <c r="E458" s="17">
        <f t="shared" si="167"/>
        <v>122600</v>
      </c>
      <c r="F458" s="15">
        <f t="shared" si="154"/>
        <v>8</v>
      </c>
      <c r="G458">
        <f t="shared" si="164"/>
        <v>5</v>
      </c>
      <c r="H458">
        <f t="shared" si="155"/>
        <v>227</v>
      </c>
      <c r="I458" s="15">
        <f t="shared" si="156"/>
        <v>2235</v>
      </c>
      <c r="J458" s="15">
        <f t="shared" si="157"/>
        <v>122768</v>
      </c>
      <c r="K458" s="15">
        <f t="shared" si="162"/>
        <v>122778</v>
      </c>
      <c r="L458" s="17">
        <f t="shared" si="168"/>
        <v>122778</v>
      </c>
      <c r="M458" s="15">
        <f t="shared" si="158"/>
        <v>2</v>
      </c>
      <c r="N458">
        <f t="shared" si="165"/>
        <v>11</v>
      </c>
      <c r="O458">
        <f t="shared" si="159"/>
        <v>227</v>
      </c>
      <c r="P458" s="15">
        <f t="shared" si="160"/>
        <v>2236</v>
      </c>
      <c r="AW458" s="46">
        <f t="shared" si="161"/>
        <v>0</v>
      </c>
      <c r="AX458" s="5">
        <f t="shared" si="166"/>
        <v>0</v>
      </c>
    </row>
    <row r="459" spans="1:50" x14ac:dyDescent="0.2">
      <c r="A459" t="s">
        <v>108</v>
      </c>
      <c r="B459">
        <f t="shared" si="152"/>
        <v>453</v>
      </c>
      <c r="C459" s="283">
        <f t="shared" si="153"/>
        <v>122773</v>
      </c>
      <c r="D459" s="283">
        <f t="shared" si="163"/>
        <v>122783</v>
      </c>
      <c r="E459" s="17">
        <f t="shared" si="167"/>
        <v>122783</v>
      </c>
      <c r="F459" s="15">
        <f t="shared" si="154"/>
        <v>3</v>
      </c>
      <c r="G459">
        <f t="shared" si="164"/>
        <v>12</v>
      </c>
      <c r="H459">
        <f t="shared" si="155"/>
        <v>227</v>
      </c>
      <c r="I459" s="15">
        <f t="shared" si="156"/>
        <v>2236</v>
      </c>
      <c r="J459" s="15">
        <f t="shared" si="157"/>
        <v>122951</v>
      </c>
      <c r="K459" s="15">
        <f t="shared" si="162"/>
        <v>122961</v>
      </c>
      <c r="L459" s="17">
        <f t="shared" si="168"/>
        <v>122961</v>
      </c>
      <c r="M459" s="15">
        <f t="shared" si="158"/>
        <v>8</v>
      </c>
      <c r="N459">
        <f t="shared" si="165"/>
        <v>5</v>
      </c>
      <c r="O459">
        <f t="shared" si="159"/>
        <v>228</v>
      </c>
      <c r="P459" s="15">
        <f t="shared" si="160"/>
        <v>2236</v>
      </c>
      <c r="AW459" s="46">
        <f t="shared" si="161"/>
        <v>0</v>
      </c>
      <c r="AX459" s="5">
        <f t="shared" si="166"/>
        <v>0</v>
      </c>
    </row>
    <row r="460" spans="1:50" x14ac:dyDescent="0.2">
      <c r="A460" t="s">
        <v>108</v>
      </c>
      <c r="B460">
        <f t="shared" si="152"/>
        <v>454</v>
      </c>
      <c r="C460" s="283">
        <f t="shared" si="153"/>
        <v>122956</v>
      </c>
      <c r="D460" s="283">
        <f t="shared" si="163"/>
        <v>122966</v>
      </c>
      <c r="E460" s="17">
        <f t="shared" si="167"/>
        <v>122966</v>
      </c>
      <c r="F460" s="15">
        <f t="shared" si="154"/>
        <v>8</v>
      </c>
      <c r="G460">
        <f t="shared" si="164"/>
        <v>5</v>
      </c>
      <c r="H460">
        <f t="shared" si="155"/>
        <v>228</v>
      </c>
      <c r="I460" s="15">
        <f t="shared" si="156"/>
        <v>2236</v>
      </c>
      <c r="J460" s="15">
        <f t="shared" si="157"/>
        <v>123134</v>
      </c>
      <c r="K460" s="15">
        <f t="shared" si="162"/>
        <v>123144</v>
      </c>
      <c r="L460" s="17">
        <f t="shared" si="168"/>
        <v>123144</v>
      </c>
      <c r="M460" s="15">
        <f t="shared" si="158"/>
        <v>2</v>
      </c>
      <c r="N460">
        <f t="shared" si="165"/>
        <v>11</v>
      </c>
      <c r="O460">
        <f t="shared" si="159"/>
        <v>228</v>
      </c>
      <c r="P460" s="15">
        <f t="shared" si="160"/>
        <v>2237</v>
      </c>
      <c r="AW460" s="46">
        <f t="shared" si="161"/>
        <v>0</v>
      </c>
      <c r="AX460" s="5">
        <f t="shared" si="166"/>
        <v>0</v>
      </c>
    </row>
    <row r="461" spans="1:50" x14ac:dyDescent="0.2">
      <c r="A461" t="s">
        <v>108</v>
      </c>
      <c r="B461">
        <f t="shared" si="152"/>
        <v>455</v>
      </c>
      <c r="C461" s="283">
        <f t="shared" si="153"/>
        <v>123139</v>
      </c>
      <c r="D461" s="283">
        <f t="shared" si="163"/>
        <v>123149</v>
      </c>
      <c r="E461" s="17">
        <f t="shared" si="167"/>
        <v>123149</v>
      </c>
      <c r="F461" s="15">
        <f t="shared" si="154"/>
        <v>3</v>
      </c>
      <c r="G461">
        <f t="shared" si="164"/>
        <v>12</v>
      </c>
      <c r="H461">
        <f t="shared" si="155"/>
        <v>228</v>
      </c>
      <c r="I461" s="15">
        <f t="shared" si="156"/>
        <v>2237</v>
      </c>
      <c r="J461" s="15">
        <f t="shared" si="157"/>
        <v>123317</v>
      </c>
      <c r="K461" s="15">
        <f t="shared" si="162"/>
        <v>123327</v>
      </c>
      <c r="L461" s="17">
        <f t="shared" si="168"/>
        <v>123327</v>
      </c>
      <c r="M461" s="15">
        <f t="shared" si="158"/>
        <v>8</v>
      </c>
      <c r="N461">
        <f t="shared" si="165"/>
        <v>5</v>
      </c>
      <c r="O461">
        <f t="shared" si="159"/>
        <v>229</v>
      </c>
      <c r="P461" s="15">
        <f t="shared" si="160"/>
        <v>2237</v>
      </c>
      <c r="AW461" s="46">
        <f t="shared" si="161"/>
        <v>0</v>
      </c>
      <c r="AX461" s="5">
        <f t="shared" si="166"/>
        <v>0</v>
      </c>
    </row>
    <row r="462" spans="1:50" x14ac:dyDescent="0.2">
      <c r="A462" t="s">
        <v>108</v>
      </c>
      <c r="B462">
        <f t="shared" si="152"/>
        <v>456</v>
      </c>
      <c r="C462" s="283">
        <f t="shared" si="153"/>
        <v>123322</v>
      </c>
      <c r="D462" s="283">
        <f t="shared" si="163"/>
        <v>123332</v>
      </c>
      <c r="E462" s="17">
        <f t="shared" si="167"/>
        <v>123332</v>
      </c>
      <c r="F462" s="15">
        <f t="shared" si="154"/>
        <v>9</v>
      </c>
      <c r="G462">
        <f t="shared" si="164"/>
        <v>6</v>
      </c>
      <c r="H462">
        <f t="shared" si="155"/>
        <v>229</v>
      </c>
      <c r="I462" s="15">
        <f t="shared" si="156"/>
        <v>2237</v>
      </c>
      <c r="J462" s="15">
        <f t="shared" si="157"/>
        <v>123500</v>
      </c>
      <c r="K462" s="15">
        <f t="shared" si="162"/>
        <v>123510</v>
      </c>
      <c r="L462" s="17">
        <f t="shared" si="168"/>
        <v>123510</v>
      </c>
      <c r="M462" s="15">
        <f t="shared" si="158"/>
        <v>2</v>
      </c>
      <c r="N462">
        <f t="shared" si="165"/>
        <v>11</v>
      </c>
      <c r="O462">
        <f t="shared" si="159"/>
        <v>229</v>
      </c>
      <c r="P462" s="15">
        <f t="shared" si="160"/>
        <v>2238</v>
      </c>
      <c r="AW462" s="46">
        <f t="shared" si="161"/>
        <v>0</v>
      </c>
      <c r="AX462" s="5">
        <f t="shared" si="166"/>
        <v>0</v>
      </c>
    </row>
    <row r="463" spans="1:50" x14ac:dyDescent="0.2">
      <c r="A463" t="s">
        <v>108</v>
      </c>
      <c r="B463">
        <f t="shared" si="152"/>
        <v>457</v>
      </c>
      <c r="C463" s="283">
        <f t="shared" si="153"/>
        <v>123505</v>
      </c>
      <c r="D463" s="283">
        <f t="shared" si="163"/>
        <v>123515</v>
      </c>
      <c r="E463" s="17">
        <f t="shared" si="167"/>
        <v>123515</v>
      </c>
      <c r="F463" s="15">
        <f t="shared" si="154"/>
        <v>3</v>
      </c>
      <c r="G463">
        <f t="shared" si="164"/>
        <v>12</v>
      </c>
      <c r="H463">
        <f t="shared" si="155"/>
        <v>229</v>
      </c>
      <c r="I463" s="15">
        <f t="shared" si="156"/>
        <v>2238</v>
      </c>
      <c r="J463" s="15">
        <f t="shared" si="157"/>
        <v>123683</v>
      </c>
      <c r="K463" s="15">
        <f t="shared" si="162"/>
        <v>123693</v>
      </c>
      <c r="L463" s="17">
        <f t="shared" si="168"/>
        <v>123693</v>
      </c>
      <c r="M463" s="15">
        <f t="shared" si="158"/>
        <v>8</v>
      </c>
      <c r="N463">
        <f t="shared" si="165"/>
        <v>5</v>
      </c>
      <c r="O463">
        <f t="shared" si="159"/>
        <v>230</v>
      </c>
      <c r="P463" s="15">
        <f t="shared" si="160"/>
        <v>2238</v>
      </c>
      <c r="AW463" s="46">
        <f t="shared" si="161"/>
        <v>0</v>
      </c>
      <c r="AX463" s="5">
        <f t="shared" si="166"/>
        <v>0</v>
      </c>
    </row>
    <row r="464" spans="1:50" x14ac:dyDescent="0.2">
      <c r="A464" t="s">
        <v>108</v>
      </c>
      <c r="B464">
        <f t="shared" si="152"/>
        <v>458</v>
      </c>
      <c r="C464" s="283">
        <f t="shared" si="153"/>
        <v>123688</v>
      </c>
      <c r="D464" s="283">
        <f t="shared" si="163"/>
        <v>123698</v>
      </c>
      <c r="E464" s="17">
        <f t="shared" si="167"/>
        <v>123698</v>
      </c>
      <c r="F464" s="15">
        <f t="shared" si="154"/>
        <v>9</v>
      </c>
      <c r="G464">
        <f t="shared" si="164"/>
        <v>6</v>
      </c>
      <c r="H464">
        <f t="shared" si="155"/>
        <v>230</v>
      </c>
      <c r="I464" s="15">
        <f t="shared" si="156"/>
        <v>2238</v>
      </c>
      <c r="J464" s="15">
        <f t="shared" si="157"/>
        <v>123866</v>
      </c>
      <c r="K464" s="15">
        <f t="shared" si="162"/>
        <v>123876</v>
      </c>
      <c r="L464" s="17">
        <f t="shared" si="168"/>
        <v>123876</v>
      </c>
      <c r="M464" s="15">
        <f t="shared" si="158"/>
        <v>2</v>
      </c>
      <c r="N464">
        <f t="shared" si="165"/>
        <v>11</v>
      </c>
      <c r="O464">
        <f t="shared" si="159"/>
        <v>230</v>
      </c>
      <c r="P464" s="15">
        <f t="shared" si="160"/>
        <v>2239</v>
      </c>
      <c r="AW464" s="46">
        <f t="shared" si="161"/>
        <v>0</v>
      </c>
      <c r="AX464" s="5">
        <f t="shared" si="166"/>
        <v>0</v>
      </c>
    </row>
    <row r="465" spans="1:50" x14ac:dyDescent="0.2">
      <c r="A465" t="s">
        <v>108</v>
      </c>
      <c r="B465">
        <f t="shared" si="152"/>
        <v>459</v>
      </c>
      <c r="C465" s="283">
        <f t="shared" si="153"/>
        <v>123871</v>
      </c>
      <c r="D465" s="283">
        <f t="shared" si="163"/>
        <v>123881</v>
      </c>
      <c r="E465" s="17">
        <f t="shared" si="167"/>
        <v>123881</v>
      </c>
      <c r="F465" s="15">
        <f t="shared" si="154"/>
        <v>3</v>
      </c>
      <c r="G465">
        <f t="shared" si="164"/>
        <v>12</v>
      </c>
      <c r="H465">
        <f t="shared" si="155"/>
        <v>230</v>
      </c>
      <c r="I465" s="15">
        <f t="shared" si="156"/>
        <v>2239</v>
      </c>
      <c r="J465" s="15">
        <f t="shared" si="157"/>
        <v>124049</v>
      </c>
      <c r="K465" s="15">
        <f t="shared" si="162"/>
        <v>124059</v>
      </c>
      <c r="L465" s="17">
        <f t="shared" si="168"/>
        <v>124059</v>
      </c>
      <c r="M465" s="15">
        <f t="shared" si="158"/>
        <v>8</v>
      </c>
      <c r="N465">
        <f t="shared" si="165"/>
        <v>5</v>
      </c>
      <c r="O465">
        <f t="shared" si="159"/>
        <v>231</v>
      </c>
      <c r="P465" s="15">
        <f t="shared" si="160"/>
        <v>2239</v>
      </c>
      <c r="AW465" s="46">
        <f t="shared" si="161"/>
        <v>0</v>
      </c>
      <c r="AX465" s="5">
        <f t="shared" si="166"/>
        <v>0</v>
      </c>
    </row>
    <row r="466" spans="1:50" x14ac:dyDescent="0.2">
      <c r="A466" t="s">
        <v>108</v>
      </c>
      <c r="B466">
        <f t="shared" si="152"/>
        <v>460</v>
      </c>
      <c r="C466" s="283">
        <f t="shared" si="153"/>
        <v>124054</v>
      </c>
      <c r="D466" s="283">
        <f t="shared" si="163"/>
        <v>124064</v>
      </c>
      <c r="E466" s="17">
        <f t="shared" si="167"/>
        <v>124064</v>
      </c>
      <c r="F466" s="15">
        <f t="shared" si="154"/>
        <v>9</v>
      </c>
      <c r="G466">
        <f t="shared" si="164"/>
        <v>6</v>
      </c>
      <c r="H466">
        <f t="shared" si="155"/>
        <v>231</v>
      </c>
      <c r="I466" s="15">
        <f t="shared" si="156"/>
        <v>2239</v>
      </c>
      <c r="J466" s="15">
        <f t="shared" si="157"/>
        <v>124232</v>
      </c>
      <c r="K466" s="15">
        <f t="shared" si="162"/>
        <v>124242</v>
      </c>
      <c r="L466" s="17">
        <f t="shared" si="168"/>
        <v>124242</v>
      </c>
      <c r="M466" s="15">
        <f t="shared" si="158"/>
        <v>2</v>
      </c>
      <c r="N466">
        <f t="shared" si="165"/>
        <v>11</v>
      </c>
      <c r="O466">
        <f t="shared" si="159"/>
        <v>231</v>
      </c>
      <c r="P466" s="15">
        <f t="shared" si="160"/>
        <v>2240</v>
      </c>
      <c r="AW466" s="46">
        <f t="shared" si="161"/>
        <v>0</v>
      </c>
      <c r="AX466" s="5">
        <f t="shared" si="166"/>
        <v>0</v>
      </c>
    </row>
    <row r="467" spans="1:50" x14ac:dyDescent="0.2">
      <c r="A467" t="s">
        <v>108</v>
      </c>
      <c r="B467">
        <f t="shared" si="152"/>
        <v>461</v>
      </c>
      <c r="C467" s="283">
        <f t="shared" si="153"/>
        <v>124237</v>
      </c>
      <c r="D467" s="283">
        <f t="shared" si="163"/>
        <v>124247</v>
      </c>
      <c r="E467" s="17">
        <f t="shared" si="167"/>
        <v>124247</v>
      </c>
      <c r="F467" s="15">
        <f t="shared" si="154"/>
        <v>3</v>
      </c>
      <c r="G467">
        <f t="shared" si="164"/>
        <v>12</v>
      </c>
      <c r="H467">
        <f t="shared" si="155"/>
        <v>231</v>
      </c>
      <c r="I467" s="15">
        <f t="shared" si="156"/>
        <v>2240</v>
      </c>
      <c r="J467" s="15">
        <f t="shared" si="157"/>
        <v>124415</v>
      </c>
      <c r="K467" s="15">
        <f t="shared" si="162"/>
        <v>124425</v>
      </c>
      <c r="L467" s="17">
        <f t="shared" si="168"/>
        <v>124425</v>
      </c>
      <c r="M467" s="15">
        <f t="shared" si="158"/>
        <v>8</v>
      </c>
      <c r="N467">
        <f t="shared" si="165"/>
        <v>5</v>
      </c>
      <c r="O467">
        <f t="shared" si="159"/>
        <v>232</v>
      </c>
      <c r="P467" s="15">
        <f t="shared" si="160"/>
        <v>2240</v>
      </c>
      <c r="AW467" s="46">
        <f t="shared" si="161"/>
        <v>0</v>
      </c>
      <c r="AX467" s="5">
        <f t="shared" si="166"/>
        <v>0</v>
      </c>
    </row>
    <row r="468" spans="1:50" x14ac:dyDescent="0.2">
      <c r="A468" t="s">
        <v>108</v>
      </c>
      <c r="B468">
        <f t="shared" si="152"/>
        <v>462</v>
      </c>
      <c r="C468" s="283">
        <f t="shared" si="153"/>
        <v>124420</v>
      </c>
      <c r="D468" s="283">
        <f t="shared" si="163"/>
        <v>124430</v>
      </c>
      <c r="E468" s="17">
        <f t="shared" si="167"/>
        <v>124430</v>
      </c>
      <c r="F468" s="15">
        <f t="shared" si="154"/>
        <v>9</v>
      </c>
      <c r="G468">
        <f t="shared" si="164"/>
        <v>6</v>
      </c>
      <c r="H468">
        <f t="shared" si="155"/>
        <v>232</v>
      </c>
      <c r="I468" s="15">
        <f t="shared" si="156"/>
        <v>2240</v>
      </c>
      <c r="J468" s="15">
        <f t="shared" si="157"/>
        <v>124598</v>
      </c>
      <c r="K468" s="15">
        <f t="shared" si="162"/>
        <v>124608</v>
      </c>
      <c r="L468" s="17">
        <f t="shared" si="168"/>
        <v>124608</v>
      </c>
      <c r="M468" s="15">
        <f t="shared" si="158"/>
        <v>2</v>
      </c>
      <c r="N468">
        <f t="shared" si="165"/>
        <v>11</v>
      </c>
      <c r="O468">
        <f t="shared" si="159"/>
        <v>232</v>
      </c>
      <c r="P468" s="15">
        <f t="shared" si="160"/>
        <v>2241</v>
      </c>
      <c r="AW468" s="46">
        <f t="shared" si="161"/>
        <v>0</v>
      </c>
      <c r="AX468" s="5">
        <f t="shared" si="166"/>
        <v>0</v>
      </c>
    </row>
    <row r="469" spans="1:50" x14ac:dyDescent="0.2">
      <c r="A469" t="s">
        <v>108</v>
      </c>
      <c r="B469">
        <f t="shared" si="152"/>
        <v>463</v>
      </c>
      <c r="C469" s="283">
        <f t="shared" si="153"/>
        <v>124603</v>
      </c>
      <c r="D469" s="283">
        <f t="shared" si="163"/>
        <v>124613</v>
      </c>
      <c r="E469" s="17">
        <f t="shared" si="167"/>
        <v>124613</v>
      </c>
      <c r="F469" s="15">
        <f t="shared" si="154"/>
        <v>3</v>
      </c>
      <c r="G469">
        <f t="shared" si="164"/>
        <v>12</v>
      </c>
      <c r="H469">
        <f t="shared" si="155"/>
        <v>232</v>
      </c>
      <c r="I469" s="15">
        <f t="shared" si="156"/>
        <v>2241</v>
      </c>
      <c r="J469" s="15">
        <f t="shared" si="157"/>
        <v>124781</v>
      </c>
      <c r="K469" s="15">
        <f t="shared" si="162"/>
        <v>124791</v>
      </c>
      <c r="L469" s="17">
        <f t="shared" si="168"/>
        <v>124791</v>
      </c>
      <c r="M469" s="15">
        <f t="shared" si="158"/>
        <v>8</v>
      </c>
      <c r="N469">
        <f t="shared" si="165"/>
        <v>5</v>
      </c>
      <c r="O469">
        <f t="shared" si="159"/>
        <v>233</v>
      </c>
      <c r="P469" s="15">
        <f t="shared" si="160"/>
        <v>2241</v>
      </c>
      <c r="AW469" s="46">
        <f t="shared" si="161"/>
        <v>0</v>
      </c>
      <c r="AX469" s="5">
        <f t="shared" si="166"/>
        <v>0</v>
      </c>
    </row>
    <row r="470" spans="1:50" x14ac:dyDescent="0.2">
      <c r="A470" t="s">
        <v>108</v>
      </c>
      <c r="B470">
        <f t="shared" si="152"/>
        <v>464</v>
      </c>
      <c r="C470" s="283">
        <f t="shared" si="153"/>
        <v>124786</v>
      </c>
      <c r="D470" s="283">
        <f t="shared" si="163"/>
        <v>124796</v>
      </c>
      <c r="E470" s="17">
        <f t="shared" si="167"/>
        <v>124796</v>
      </c>
      <c r="F470" s="15">
        <f t="shared" si="154"/>
        <v>9</v>
      </c>
      <c r="G470">
        <f t="shared" si="164"/>
        <v>6</v>
      </c>
      <c r="H470">
        <f t="shared" si="155"/>
        <v>233</v>
      </c>
      <c r="I470" s="15">
        <f t="shared" si="156"/>
        <v>2241</v>
      </c>
      <c r="J470" s="15">
        <f t="shared" si="157"/>
        <v>124964</v>
      </c>
      <c r="K470" s="15">
        <f t="shared" si="162"/>
        <v>124974</v>
      </c>
      <c r="L470" s="17">
        <f t="shared" si="168"/>
        <v>124974</v>
      </c>
      <c r="M470" s="15">
        <f t="shared" si="158"/>
        <v>3</v>
      </c>
      <c r="N470">
        <f t="shared" si="165"/>
        <v>12</v>
      </c>
      <c r="O470">
        <f t="shared" si="159"/>
        <v>233</v>
      </c>
      <c r="P470" s="15">
        <f t="shared" si="160"/>
        <v>2242</v>
      </c>
      <c r="AW470" s="46">
        <f t="shared" si="161"/>
        <v>0</v>
      </c>
      <c r="AX470" s="5">
        <f t="shared" si="166"/>
        <v>0</v>
      </c>
    </row>
    <row r="471" spans="1:50" x14ac:dyDescent="0.2">
      <c r="A471" t="s">
        <v>108</v>
      </c>
      <c r="B471">
        <f t="shared" si="152"/>
        <v>465</v>
      </c>
      <c r="C471" s="283">
        <f t="shared" si="153"/>
        <v>124969</v>
      </c>
      <c r="D471" s="283">
        <f t="shared" si="163"/>
        <v>124979</v>
      </c>
      <c r="E471" s="17">
        <f t="shared" si="167"/>
        <v>124979</v>
      </c>
      <c r="F471" s="15">
        <f t="shared" si="154"/>
        <v>3</v>
      </c>
      <c r="G471">
        <f t="shared" si="164"/>
        <v>12</v>
      </c>
      <c r="H471">
        <f t="shared" si="155"/>
        <v>233</v>
      </c>
      <c r="I471" s="15">
        <f t="shared" si="156"/>
        <v>2242</v>
      </c>
      <c r="J471" s="15">
        <f t="shared" si="157"/>
        <v>125147</v>
      </c>
      <c r="K471" s="15">
        <f t="shared" si="162"/>
        <v>125157</v>
      </c>
      <c r="L471" s="17">
        <f t="shared" si="168"/>
        <v>125157</v>
      </c>
      <c r="M471" s="15">
        <f t="shared" si="158"/>
        <v>8</v>
      </c>
      <c r="N471">
        <f t="shared" si="165"/>
        <v>5</v>
      </c>
      <c r="O471">
        <f t="shared" si="159"/>
        <v>234</v>
      </c>
      <c r="P471" s="15">
        <f t="shared" si="160"/>
        <v>2242</v>
      </c>
      <c r="AW471" s="46">
        <f t="shared" si="161"/>
        <v>0</v>
      </c>
      <c r="AX471" s="5">
        <f t="shared" si="166"/>
        <v>0</v>
      </c>
    </row>
    <row r="472" spans="1:50" x14ac:dyDescent="0.2">
      <c r="A472" t="s">
        <v>108</v>
      </c>
      <c r="B472">
        <f t="shared" si="152"/>
        <v>466</v>
      </c>
      <c r="C472" s="283">
        <f t="shared" si="153"/>
        <v>125152</v>
      </c>
      <c r="D472" s="283">
        <f t="shared" si="163"/>
        <v>125162</v>
      </c>
      <c r="E472" s="17">
        <f t="shared" si="167"/>
        <v>125162</v>
      </c>
      <c r="F472" s="15">
        <f t="shared" si="154"/>
        <v>9</v>
      </c>
      <c r="G472">
        <f t="shared" si="164"/>
        <v>6</v>
      </c>
      <c r="H472">
        <f t="shared" si="155"/>
        <v>234</v>
      </c>
      <c r="I472" s="15">
        <f t="shared" si="156"/>
        <v>2242</v>
      </c>
      <c r="J472" s="15">
        <f t="shared" si="157"/>
        <v>125330</v>
      </c>
      <c r="K472" s="15">
        <f t="shared" si="162"/>
        <v>125340</v>
      </c>
      <c r="L472" s="17">
        <f t="shared" si="168"/>
        <v>125340</v>
      </c>
      <c r="M472" s="15">
        <f t="shared" si="158"/>
        <v>3</v>
      </c>
      <c r="N472">
        <f t="shared" si="165"/>
        <v>12</v>
      </c>
      <c r="O472">
        <f t="shared" si="159"/>
        <v>234</v>
      </c>
      <c r="P472" s="15">
        <f t="shared" si="160"/>
        <v>2243</v>
      </c>
      <c r="AW472" s="46">
        <f t="shared" si="161"/>
        <v>0</v>
      </c>
      <c r="AX472" s="5">
        <f t="shared" si="166"/>
        <v>0</v>
      </c>
    </row>
    <row r="473" spans="1:50" x14ac:dyDescent="0.2">
      <c r="A473" t="s">
        <v>108</v>
      </c>
      <c r="B473">
        <f t="shared" si="152"/>
        <v>467</v>
      </c>
      <c r="C473" s="283">
        <f t="shared" si="153"/>
        <v>125335</v>
      </c>
      <c r="D473" s="283">
        <f t="shared" si="163"/>
        <v>125345</v>
      </c>
      <c r="E473" s="17">
        <f t="shared" si="167"/>
        <v>125345</v>
      </c>
      <c r="F473" s="15">
        <f t="shared" si="154"/>
        <v>3</v>
      </c>
      <c r="G473">
        <f t="shared" si="164"/>
        <v>12</v>
      </c>
      <c r="H473">
        <f t="shared" si="155"/>
        <v>234</v>
      </c>
      <c r="I473" s="15">
        <f t="shared" si="156"/>
        <v>2243</v>
      </c>
      <c r="J473" s="15">
        <f t="shared" si="157"/>
        <v>125513</v>
      </c>
      <c r="K473" s="15">
        <f t="shared" si="162"/>
        <v>125523</v>
      </c>
      <c r="L473" s="17">
        <f t="shared" si="168"/>
        <v>125523</v>
      </c>
      <c r="M473" s="15">
        <f t="shared" si="158"/>
        <v>9</v>
      </c>
      <c r="N473">
        <f t="shared" si="165"/>
        <v>6</v>
      </c>
      <c r="O473">
        <f t="shared" si="159"/>
        <v>235</v>
      </c>
      <c r="P473" s="15">
        <f t="shared" si="160"/>
        <v>2243</v>
      </c>
      <c r="AW473" s="46">
        <f t="shared" si="161"/>
        <v>0</v>
      </c>
      <c r="AX473" s="5">
        <f t="shared" si="166"/>
        <v>0</v>
      </c>
    </row>
    <row r="474" spans="1:50" x14ac:dyDescent="0.2">
      <c r="A474" t="s">
        <v>108</v>
      </c>
      <c r="B474">
        <f t="shared" si="152"/>
        <v>468</v>
      </c>
      <c r="C474" s="283">
        <f t="shared" si="153"/>
        <v>125518</v>
      </c>
      <c r="D474" s="283">
        <f t="shared" si="163"/>
        <v>125528</v>
      </c>
      <c r="E474" s="17">
        <f t="shared" si="167"/>
        <v>125528</v>
      </c>
      <c r="F474" s="15">
        <f t="shared" si="154"/>
        <v>9</v>
      </c>
      <c r="G474">
        <f t="shared" si="164"/>
        <v>6</v>
      </c>
      <c r="H474">
        <f t="shared" si="155"/>
        <v>235</v>
      </c>
      <c r="I474" s="15">
        <f t="shared" si="156"/>
        <v>2243</v>
      </c>
      <c r="J474" s="15">
        <f t="shared" si="157"/>
        <v>125696</v>
      </c>
      <c r="K474" s="15">
        <f t="shared" si="162"/>
        <v>125706</v>
      </c>
      <c r="L474" s="17">
        <f t="shared" si="168"/>
        <v>125706</v>
      </c>
      <c r="M474" s="15">
        <f t="shared" si="158"/>
        <v>3</v>
      </c>
      <c r="N474">
        <f t="shared" si="165"/>
        <v>12</v>
      </c>
      <c r="O474">
        <f t="shared" si="159"/>
        <v>235</v>
      </c>
      <c r="P474" s="15">
        <f t="shared" si="160"/>
        <v>2244</v>
      </c>
      <c r="AW474" s="46">
        <f t="shared" si="161"/>
        <v>0</v>
      </c>
      <c r="AX474" s="5">
        <f t="shared" si="166"/>
        <v>0</v>
      </c>
    </row>
    <row r="475" spans="1:50" x14ac:dyDescent="0.2">
      <c r="A475" t="s">
        <v>108</v>
      </c>
      <c r="B475">
        <f t="shared" si="152"/>
        <v>469</v>
      </c>
      <c r="C475" s="283">
        <f t="shared" si="153"/>
        <v>125701</v>
      </c>
      <c r="D475" s="283">
        <f t="shared" si="163"/>
        <v>125711</v>
      </c>
      <c r="E475" s="17">
        <f t="shared" si="167"/>
        <v>125711</v>
      </c>
      <c r="F475" s="15">
        <f t="shared" si="154"/>
        <v>3</v>
      </c>
      <c r="G475">
        <f t="shared" si="164"/>
        <v>12</v>
      </c>
      <c r="H475">
        <f t="shared" si="155"/>
        <v>235</v>
      </c>
      <c r="I475" s="15">
        <f t="shared" si="156"/>
        <v>2244</v>
      </c>
      <c r="J475" s="15">
        <f t="shared" si="157"/>
        <v>125879</v>
      </c>
      <c r="K475" s="15">
        <f t="shared" si="162"/>
        <v>125889</v>
      </c>
      <c r="L475" s="17">
        <f t="shared" si="168"/>
        <v>125889</v>
      </c>
      <c r="M475" s="15">
        <f t="shared" si="158"/>
        <v>9</v>
      </c>
      <c r="N475">
        <f t="shared" si="165"/>
        <v>6</v>
      </c>
      <c r="O475">
        <f t="shared" si="159"/>
        <v>236</v>
      </c>
      <c r="P475" s="15">
        <f t="shared" si="160"/>
        <v>2244</v>
      </c>
      <c r="AW475" s="46">
        <f t="shared" si="161"/>
        <v>0</v>
      </c>
      <c r="AX475" s="5">
        <f t="shared" si="166"/>
        <v>0</v>
      </c>
    </row>
    <row r="476" spans="1:50" x14ac:dyDescent="0.2">
      <c r="A476" t="s">
        <v>108</v>
      </c>
      <c r="B476">
        <f t="shared" si="152"/>
        <v>470</v>
      </c>
      <c r="C476" s="283">
        <f t="shared" si="153"/>
        <v>125884</v>
      </c>
      <c r="D476" s="283">
        <f t="shared" si="163"/>
        <v>125894</v>
      </c>
      <c r="E476" s="17">
        <f t="shared" si="167"/>
        <v>125894</v>
      </c>
      <c r="F476" s="15">
        <f t="shared" si="154"/>
        <v>9</v>
      </c>
      <c r="G476">
        <f t="shared" si="164"/>
        <v>6</v>
      </c>
      <c r="H476">
        <f t="shared" si="155"/>
        <v>236</v>
      </c>
      <c r="I476" s="15">
        <f t="shared" si="156"/>
        <v>2244</v>
      </c>
      <c r="J476" s="15">
        <f t="shared" si="157"/>
        <v>126062</v>
      </c>
      <c r="K476" s="15">
        <f t="shared" si="162"/>
        <v>126072</v>
      </c>
      <c r="L476" s="17">
        <f t="shared" si="168"/>
        <v>126072</v>
      </c>
      <c r="M476" s="15">
        <f t="shared" si="158"/>
        <v>3</v>
      </c>
      <c r="N476">
        <f t="shared" si="165"/>
        <v>12</v>
      </c>
      <c r="O476">
        <f t="shared" si="159"/>
        <v>236</v>
      </c>
      <c r="P476" s="15">
        <f t="shared" si="160"/>
        <v>2245</v>
      </c>
      <c r="AW476" s="46">
        <f t="shared" si="161"/>
        <v>0</v>
      </c>
      <c r="AX476" s="5">
        <f t="shared" si="166"/>
        <v>0</v>
      </c>
    </row>
    <row r="477" spans="1:50" x14ac:dyDescent="0.2">
      <c r="A477" t="s">
        <v>108</v>
      </c>
      <c r="B477">
        <f t="shared" si="152"/>
        <v>471</v>
      </c>
      <c r="C477" s="283">
        <f t="shared" si="153"/>
        <v>126067</v>
      </c>
      <c r="D477" s="283">
        <f t="shared" si="163"/>
        <v>126077</v>
      </c>
      <c r="E477" s="17">
        <f t="shared" si="167"/>
        <v>126077</v>
      </c>
      <c r="F477" s="15">
        <f t="shared" si="154"/>
        <v>3</v>
      </c>
      <c r="G477">
        <f t="shared" si="164"/>
        <v>12</v>
      </c>
      <c r="H477">
        <f t="shared" si="155"/>
        <v>236</v>
      </c>
      <c r="I477" s="15">
        <f t="shared" si="156"/>
        <v>2245</v>
      </c>
      <c r="J477" s="15">
        <f t="shared" si="157"/>
        <v>126245</v>
      </c>
      <c r="K477" s="15">
        <f t="shared" si="162"/>
        <v>126255</v>
      </c>
      <c r="L477" s="17">
        <f t="shared" si="168"/>
        <v>126255</v>
      </c>
      <c r="M477" s="15">
        <f t="shared" si="158"/>
        <v>9</v>
      </c>
      <c r="N477">
        <f t="shared" si="165"/>
        <v>6</v>
      </c>
      <c r="O477">
        <f t="shared" si="159"/>
        <v>237</v>
      </c>
      <c r="P477" s="15">
        <f t="shared" si="160"/>
        <v>2245</v>
      </c>
      <c r="AW477" s="46">
        <f t="shared" si="161"/>
        <v>0</v>
      </c>
      <c r="AX477" s="5">
        <f t="shared" si="166"/>
        <v>0</v>
      </c>
    </row>
    <row r="478" spans="1:50" x14ac:dyDescent="0.2">
      <c r="A478" t="s">
        <v>108</v>
      </c>
      <c r="B478">
        <f t="shared" si="152"/>
        <v>472</v>
      </c>
      <c r="C478" s="283">
        <f t="shared" si="153"/>
        <v>126250</v>
      </c>
      <c r="D478" s="283">
        <f t="shared" si="163"/>
        <v>126260</v>
      </c>
      <c r="E478" s="17">
        <f t="shared" si="167"/>
        <v>126260</v>
      </c>
      <c r="F478" s="15">
        <f t="shared" si="154"/>
        <v>9</v>
      </c>
      <c r="G478">
        <f t="shared" si="164"/>
        <v>6</v>
      </c>
      <c r="H478">
        <f t="shared" si="155"/>
        <v>237</v>
      </c>
      <c r="I478" s="15">
        <f t="shared" si="156"/>
        <v>2245</v>
      </c>
      <c r="J478" s="15">
        <f t="shared" si="157"/>
        <v>126428</v>
      </c>
      <c r="K478" s="15">
        <f t="shared" si="162"/>
        <v>126438</v>
      </c>
      <c r="L478" s="17">
        <f t="shared" si="168"/>
        <v>126438</v>
      </c>
      <c r="M478" s="15">
        <f t="shared" si="158"/>
        <v>3</v>
      </c>
      <c r="N478">
        <f t="shared" si="165"/>
        <v>12</v>
      </c>
      <c r="O478">
        <f t="shared" si="159"/>
        <v>237</v>
      </c>
      <c r="P478" s="15">
        <f t="shared" si="160"/>
        <v>2246</v>
      </c>
      <c r="AW478" s="46">
        <f t="shared" si="161"/>
        <v>0</v>
      </c>
      <c r="AX478" s="5">
        <f t="shared" si="166"/>
        <v>0</v>
      </c>
    </row>
    <row r="479" spans="1:50" x14ac:dyDescent="0.2">
      <c r="A479" t="s">
        <v>108</v>
      </c>
      <c r="B479">
        <f t="shared" si="152"/>
        <v>473</v>
      </c>
      <c r="C479" s="283">
        <f t="shared" si="153"/>
        <v>126433</v>
      </c>
      <c r="D479" s="283">
        <f t="shared" si="163"/>
        <v>126443</v>
      </c>
      <c r="E479" s="17">
        <f t="shared" si="167"/>
        <v>126443</v>
      </c>
      <c r="F479" s="15">
        <f t="shared" si="154"/>
        <v>3</v>
      </c>
      <c r="G479">
        <f t="shared" si="164"/>
        <v>12</v>
      </c>
      <c r="H479">
        <f t="shared" si="155"/>
        <v>237</v>
      </c>
      <c r="I479" s="15">
        <f t="shared" si="156"/>
        <v>2246</v>
      </c>
      <c r="J479" s="15">
        <f t="shared" si="157"/>
        <v>126611</v>
      </c>
      <c r="K479" s="15">
        <f t="shared" si="162"/>
        <v>126621</v>
      </c>
      <c r="L479" s="17">
        <f t="shared" si="168"/>
        <v>126621</v>
      </c>
      <c r="M479" s="15">
        <f t="shared" si="158"/>
        <v>9</v>
      </c>
      <c r="N479">
        <f t="shared" si="165"/>
        <v>6</v>
      </c>
      <c r="O479">
        <f t="shared" si="159"/>
        <v>238</v>
      </c>
      <c r="P479" s="15">
        <f t="shared" si="160"/>
        <v>2246</v>
      </c>
      <c r="AW479" s="46">
        <f t="shared" si="161"/>
        <v>0</v>
      </c>
      <c r="AX479" s="5">
        <f t="shared" si="166"/>
        <v>0</v>
      </c>
    </row>
    <row r="480" spans="1:50" x14ac:dyDescent="0.2">
      <c r="A480" t="s">
        <v>108</v>
      </c>
      <c r="B480">
        <f t="shared" si="152"/>
        <v>474</v>
      </c>
      <c r="C480" s="283">
        <f t="shared" si="153"/>
        <v>126616</v>
      </c>
      <c r="D480" s="283">
        <f t="shared" si="163"/>
        <v>126626</v>
      </c>
      <c r="E480" s="17">
        <f t="shared" si="167"/>
        <v>126626</v>
      </c>
      <c r="F480" s="15">
        <f t="shared" si="154"/>
        <v>9</v>
      </c>
      <c r="G480">
        <f t="shared" si="164"/>
        <v>6</v>
      </c>
      <c r="H480">
        <f t="shared" si="155"/>
        <v>238</v>
      </c>
      <c r="I480" s="15">
        <f t="shared" si="156"/>
        <v>2246</v>
      </c>
      <c r="J480" s="15">
        <f t="shared" si="157"/>
        <v>126794</v>
      </c>
      <c r="K480" s="15">
        <f t="shared" si="162"/>
        <v>126804</v>
      </c>
      <c r="L480" s="17">
        <f t="shared" si="168"/>
        <v>126804</v>
      </c>
      <c r="M480" s="15">
        <f t="shared" si="158"/>
        <v>3</v>
      </c>
      <c r="N480">
        <f t="shared" si="165"/>
        <v>12</v>
      </c>
      <c r="O480">
        <f t="shared" si="159"/>
        <v>238</v>
      </c>
      <c r="P480" s="15">
        <f t="shared" si="160"/>
        <v>2247</v>
      </c>
      <c r="AW480" s="46">
        <f t="shared" si="161"/>
        <v>0</v>
      </c>
      <c r="AX480" s="5">
        <f t="shared" si="166"/>
        <v>0</v>
      </c>
    </row>
    <row r="481" spans="1:50" x14ac:dyDescent="0.2">
      <c r="A481" t="s">
        <v>108</v>
      </c>
      <c r="B481">
        <f t="shared" si="152"/>
        <v>475</v>
      </c>
      <c r="C481" s="283">
        <f t="shared" si="153"/>
        <v>126799</v>
      </c>
      <c r="D481" s="283">
        <f t="shared" si="163"/>
        <v>126809</v>
      </c>
      <c r="E481" s="17">
        <f t="shared" si="167"/>
        <v>126809</v>
      </c>
      <c r="F481" s="15">
        <f t="shared" si="154"/>
        <v>3</v>
      </c>
      <c r="G481">
        <f t="shared" si="164"/>
        <v>12</v>
      </c>
      <c r="H481">
        <f t="shared" si="155"/>
        <v>238</v>
      </c>
      <c r="I481" s="15">
        <f t="shared" si="156"/>
        <v>2247</v>
      </c>
      <c r="J481" s="15">
        <f t="shared" si="157"/>
        <v>126977</v>
      </c>
      <c r="K481" s="15">
        <f t="shared" si="162"/>
        <v>126987</v>
      </c>
      <c r="L481" s="17">
        <f t="shared" si="168"/>
        <v>126987</v>
      </c>
      <c r="M481" s="15">
        <f t="shared" si="158"/>
        <v>9</v>
      </c>
      <c r="N481">
        <f t="shared" si="165"/>
        <v>6</v>
      </c>
      <c r="O481">
        <f t="shared" si="159"/>
        <v>239</v>
      </c>
      <c r="P481" s="15">
        <f t="shared" si="160"/>
        <v>2247</v>
      </c>
      <c r="AW481" s="46">
        <f t="shared" si="161"/>
        <v>0</v>
      </c>
      <c r="AX481" s="5">
        <f t="shared" si="166"/>
        <v>0</v>
      </c>
    </row>
    <row r="482" spans="1:50" x14ac:dyDescent="0.2">
      <c r="A482" t="s">
        <v>108</v>
      </c>
      <c r="B482">
        <f t="shared" si="152"/>
        <v>476</v>
      </c>
      <c r="C482" s="283">
        <f t="shared" si="153"/>
        <v>126982</v>
      </c>
      <c r="D482" s="283">
        <f t="shared" si="163"/>
        <v>126992</v>
      </c>
      <c r="E482" s="17">
        <f t="shared" si="167"/>
        <v>126992</v>
      </c>
      <c r="F482" s="15">
        <f t="shared" si="154"/>
        <v>9</v>
      </c>
      <c r="G482">
        <f t="shared" si="164"/>
        <v>6</v>
      </c>
      <c r="H482">
        <f t="shared" si="155"/>
        <v>239</v>
      </c>
      <c r="I482" s="15">
        <f t="shared" si="156"/>
        <v>2247</v>
      </c>
      <c r="J482" s="15">
        <f t="shared" si="157"/>
        <v>127160</v>
      </c>
      <c r="K482" s="15">
        <f t="shared" si="162"/>
        <v>127170</v>
      </c>
      <c r="L482" s="17">
        <f t="shared" si="168"/>
        <v>127170</v>
      </c>
      <c r="M482" s="15">
        <f t="shared" si="158"/>
        <v>3</v>
      </c>
      <c r="N482">
        <f t="shared" si="165"/>
        <v>12</v>
      </c>
      <c r="O482">
        <f t="shared" si="159"/>
        <v>239</v>
      </c>
      <c r="P482" s="15">
        <f t="shared" si="160"/>
        <v>2248</v>
      </c>
      <c r="AW482" s="46">
        <f t="shared" si="161"/>
        <v>0</v>
      </c>
      <c r="AX482" s="5">
        <f t="shared" si="166"/>
        <v>0</v>
      </c>
    </row>
    <row r="483" spans="1:50" x14ac:dyDescent="0.2">
      <c r="A483" t="s">
        <v>108</v>
      </c>
      <c r="B483">
        <f t="shared" si="152"/>
        <v>477</v>
      </c>
      <c r="C483" s="283">
        <f t="shared" si="153"/>
        <v>127165</v>
      </c>
      <c r="D483" s="283">
        <f t="shared" si="163"/>
        <v>127175</v>
      </c>
      <c r="E483" s="17">
        <f t="shared" si="167"/>
        <v>127175</v>
      </c>
      <c r="F483" s="15">
        <f t="shared" si="154"/>
        <v>3</v>
      </c>
      <c r="G483">
        <f t="shared" si="164"/>
        <v>12</v>
      </c>
      <c r="H483">
        <f t="shared" si="155"/>
        <v>239</v>
      </c>
      <c r="I483" s="15">
        <f t="shared" si="156"/>
        <v>2248</v>
      </c>
      <c r="J483" s="15">
        <f t="shared" si="157"/>
        <v>127343</v>
      </c>
      <c r="K483" s="15">
        <f t="shared" si="162"/>
        <v>127353</v>
      </c>
      <c r="L483" s="17">
        <f t="shared" si="168"/>
        <v>127353</v>
      </c>
      <c r="M483" s="15">
        <f t="shared" si="158"/>
        <v>9</v>
      </c>
      <c r="N483">
        <f t="shared" si="165"/>
        <v>6</v>
      </c>
      <c r="O483">
        <f t="shared" si="159"/>
        <v>240</v>
      </c>
      <c r="P483" s="15">
        <f t="shared" si="160"/>
        <v>2248</v>
      </c>
      <c r="AW483" s="46">
        <f t="shared" si="161"/>
        <v>0</v>
      </c>
      <c r="AX483" s="5">
        <f t="shared" si="166"/>
        <v>0</v>
      </c>
    </row>
    <row r="484" spans="1:50" x14ac:dyDescent="0.2">
      <c r="A484" t="s">
        <v>108</v>
      </c>
      <c r="B484">
        <f t="shared" ref="B484:B500" si="169">B483+1</f>
        <v>478</v>
      </c>
      <c r="C484" s="283">
        <f t="shared" ref="C484:C500" si="170">C483+$B$4</f>
        <v>127348</v>
      </c>
      <c r="D484" s="283">
        <f t="shared" si="163"/>
        <v>127358</v>
      </c>
      <c r="E484" s="17">
        <f t="shared" si="167"/>
        <v>127358</v>
      </c>
      <c r="F484" s="15">
        <f t="shared" ref="F484:F500" si="171">MONTH(D484)</f>
        <v>9</v>
      </c>
      <c r="G484">
        <f t="shared" si="164"/>
        <v>6</v>
      </c>
      <c r="H484">
        <f t="shared" ref="H484:H500" si="172">IF(F484&lt;=$I$3,I484-$K$3,I484-$K$3+1)</f>
        <v>240</v>
      </c>
      <c r="I484" s="15">
        <f t="shared" ref="I484:I500" si="173">YEAR(D484)</f>
        <v>2248</v>
      </c>
      <c r="J484" s="15">
        <f t="shared" ref="J484:J500" si="174">C484+$B$4-$B$5</f>
        <v>127526</v>
      </c>
      <c r="K484" s="15">
        <f t="shared" si="162"/>
        <v>127536</v>
      </c>
      <c r="L484" s="17">
        <f t="shared" si="168"/>
        <v>127536</v>
      </c>
      <c r="M484" s="15">
        <f t="shared" ref="M484:M500" si="175">MONTH(K484)</f>
        <v>3</v>
      </c>
      <c r="N484">
        <f t="shared" si="165"/>
        <v>12</v>
      </c>
      <c r="O484">
        <f t="shared" ref="O484:O500" si="176">IF(M484&lt;=$I$3,P484-$K$3,P484-$K$3+1)</f>
        <v>240</v>
      </c>
      <c r="P484" s="15">
        <f t="shared" ref="P484:P500" si="177">YEAR(K484)</f>
        <v>2249</v>
      </c>
      <c r="AW484" s="46">
        <f t="shared" ref="AW484:AW500" si="178">IF(H484&gt;10,0,VALUE(CONCATENATE(G484,H484)))</f>
        <v>0</v>
      </c>
      <c r="AX484" s="5">
        <f t="shared" si="166"/>
        <v>0</v>
      </c>
    </row>
    <row r="485" spans="1:50" x14ac:dyDescent="0.2">
      <c r="A485" t="s">
        <v>108</v>
      </c>
      <c r="B485">
        <f t="shared" si="169"/>
        <v>479</v>
      </c>
      <c r="C485" s="283">
        <f t="shared" si="170"/>
        <v>127531</v>
      </c>
      <c r="D485" s="283">
        <f t="shared" si="163"/>
        <v>127541</v>
      </c>
      <c r="E485" s="17">
        <f t="shared" si="167"/>
        <v>127541</v>
      </c>
      <c r="F485" s="15">
        <f t="shared" si="171"/>
        <v>3</v>
      </c>
      <c r="G485">
        <f t="shared" si="164"/>
        <v>12</v>
      </c>
      <c r="H485">
        <f t="shared" si="172"/>
        <v>240</v>
      </c>
      <c r="I485" s="15">
        <f t="shared" si="173"/>
        <v>2249</v>
      </c>
      <c r="J485" s="15">
        <f t="shared" si="174"/>
        <v>127709</v>
      </c>
      <c r="K485" s="15">
        <f t="shared" si="162"/>
        <v>127719</v>
      </c>
      <c r="L485" s="17">
        <f t="shared" si="168"/>
        <v>127719</v>
      </c>
      <c r="M485" s="15">
        <f t="shared" si="175"/>
        <v>9</v>
      </c>
      <c r="N485">
        <f t="shared" si="165"/>
        <v>6</v>
      </c>
      <c r="O485">
        <f t="shared" si="176"/>
        <v>241</v>
      </c>
      <c r="P485" s="15">
        <f t="shared" si="177"/>
        <v>2249</v>
      </c>
      <c r="AW485" s="46">
        <f t="shared" si="178"/>
        <v>0</v>
      </c>
      <c r="AX485" s="5">
        <f t="shared" si="166"/>
        <v>0</v>
      </c>
    </row>
    <row r="486" spans="1:50" x14ac:dyDescent="0.2">
      <c r="A486" t="s">
        <v>108</v>
      </c>
      <c r="B486">
        <f t="shared" si="169"/>
        <v>480</v>
      </c>
      <c r="C486" s="283">
        <f t="shared" si="170"/>
        <v>127714</v>
      </c>
      <c r="D486" s="283">
        <f t="shared" si="163"/>
        <v>127724</v>
      </c>
      <c r="E486" s="17">
        <f t="shared" si="167"/>
        <v>127724</v>
      </c>
      <c r="F486" s="15">
        <f t="shared" si="171"/>
        <v>9</v>
      </c>
      <c r="G486">
        <f t="shared" si="164"/>
        <v>6</v>
      </c>
      <c r="H486">
        <f t="shared" si="172"/>
        <v>241</v>
      </c>
      <c r="I486" s="15">
        <f t="shared" si="173"/>
        <v>2249</v>
      </c>
      <c r="J486" s="15">
        <f t="shared" si="174"/>
        <v>127892</v>
      </c>
      <c r="K486" s="15">
        <f t="shared" si="162"/>
        <v>127902</v>
      </c>
      <c r="L486" s="17">
        <f t="shared" si="168"/>
        <v>127902</v>
      </c>
      <c r="M486" s="15">
        <f t="shared" si="175"/>
        <v>3</v>
      </c>
      <c r="N486">
        <f t="shared" si="165"/>
        <v>12</v>
      </c>
      <c r="O486">
        <f t="shared" si="176"/>
        <v>241</v>
      </c>
      <c r="P486" s="15">
        <f t="shared" si="177"/>
        <v>2250</v>
      </c>
      <c r="AW486" s="46">
        <f t="shared" si="178"/>
        <v>0</v>
      </c>
      <c r="AX486" s="5">
        <f t="shared" si="166"/>
        <v>0</v>
      </c>
    </row>
    <row r="487" spans="1:50" x14ac:dyDescent="0.2">
      <c r="A487" t="s">
        <v>108</v>
      </c>
      <c r="B487">
        <f t="shared" si="169"/>
        <v>481</v>
      </c>
      <c r="C487" s="283">
        <f t="shared" si="170"/>
        <v>127897</v>
      </c>
      <c r="D487" s="283">
        <f t="shared" si="163"/>
        <v>127907</v>
      </c>
      <c r="E487" s="17">
        <f t="shared" si="167"/>
        <v>127907</v>
      </c>
      <c r="F487" s="15">
        <f t="shared" si="171"/>
        <v>3</v>
      </c>
      <c r="G487">
        <f t="shared" si="164"/>
        <v>12</v>
      </c>
      <c r="H487">
        <f t="shared" si="172"/>
        <v>241</v>
      </c>
      <c r="I487" s="15">
        <f t="shared" si="173"/>
        <v>2250</v>
      </c>
      <c r="J487" s="15">
        <f t="shared" si="174"/>
        <v>128075</v>
      </c>
      <c r="K487" s="15">
        <f t="shared" si="162"/>
        <v>128085</v>
      </c>
      <c r="L487" s="17">
        <f t="shared" si="168"/>
        <v>128085</v>
      </c>
      <c r="M487" s="15">
        <f t="shared" si="175"/>
        <v>9</v>
      </c>
      <c r="N487">
        <f t="shared" si="165"/>
        <v>6</v>
      </c>
      <c r="O487">
        <f t="shared" si="176"/>
        <v>242</v>
      </c>
      <c r="P487" s="15">
        <f t="shared" si="177"/>
        <v>2250</v>
      </c>
      <c r="AW487" s="46">
        <f t="shared" si="178"/>
        <v>0</v>
      </c>
      <c r="AX487" s="5">
        <f t="shared" si="166"/>
        <v>0</v>
      </c>
    </row>
    <row r="488" spans="1:50" x14ac:dyDescent="0.2">
      <c r="A488" t="s">
        <v>108</v>
      </c>
      <c r="B488">
        <f t="shared" si="169"/>
        <v>482</v>
      </c>
      <c r="C488" s="283">
        <f t="shared" si="170"/>
        <v>128080</v>
      </c>
      <c r="D488" s="283">
        <f t="shared" si="163"/>
        <v>128090</v>
      </c>
      <c r="E488" s="17">
        <f t="shared" si="167"/>
        <v>128090</v>
      </c>
      <c r="F488" s="15">
        <f t="shared" si="171"/>
        <v>9</v>
      </c>
      <c r="G488">
        <f t="shared" si="164"/>
        <v>6</v>
      </c>
      <c r="H488">
        <f t="shared" si="172"/>
        <v>242</v>
      </c>
      <c r="I488" s="15">
        <f t="shared" si="173"/>
        <v>2250</v>
      </c>
      <c r="J488" s="15">
        <f t="shared" si="174"/>
        <v>128258</v>
      </c>
      <c r="K488" s="15">
        <f t="shared" si="162"/>
        <v>128268</v>
      </c>
      <c r="L488" s="17">
        <f t="shared" si="168"/>
        <v>128268</v>
      </c>
      <c r="M488" s="15">
        <f t="shared" si="175"/>
        <v>3</v>
      </c>
      <c r="N488">
        <f t="shared" si="165"/>
        <v>12</v>
      </c>
      <c r="O488">
        <f t="shared" si="176"/>
        <v>242</v>
      </c>
      <c r="P488" s="15">
        <f t="shared" si="177"/>
        <v>2251</v>
      </c>
      <c r="AW488" s="46">
        <f t="shared" si="178"/>
        <v>0</v>
      </c>
      <c r="AX488" s="5">
        <f t="shared" si="166"/>
        <v>0</v>
      </c>
    </row>
    <row r="489" spans="1:50" x14ac:dyDescent="0.2">
      <c r="A489" t="s">
        <v>108</v>
      </c>
      <c r="B489">
        <f t="shared" si="169"/>
        <v>483</v>
      </c>
      <c r="C489" s="283">
        <f t="shared" si="170"/>
        <v>128263</v>
      </c>
      <c r="D489" s="283">
        <f t="shared" si="163"/>
        <v>128273</v>
      </c>
      <c r="E489" s="17">
        <f t="shared" si="167"/>
        <v>128273</v>
      </c>
      <c r="F489" s="15">
        <f t="shared" si="171"/>
        <v>3</v>
      </c>
      <c r="G489">
        <f t="shared" si="164"/>
        <v>12</v>
      </c>
      <c r="H489">
        <f t="shared" si="172"/>
        <v>242</v>
      </c>
      <c r="I489" s="15">
        <f t="shared" si="173"/>
        <v>2251</v>
      </c>
      <c r="J489" s="15">
        <f t="shared" si="174"/>
        <v>128441</v>
      </c>
      <c r="K489" s="15">
        <f t="shared" si="162"/>
        <v>128451</v>
      </c>
      <c r="L489" s="17">
        <f t="shared" si="168"/>
        <v>128451</v>
      </c>
      <c r="M489" s="15">
        <f t="shared" si="175"/>
        <v>9</v>
      </c>
      <c r="N489">
        <f t="shared" si="165"/>
        <v>6</v>
      </c>
      <c r="O489">
        <f t="shared" si="176"/>
        <v>243</v>
      </c>
      <c r="P489" s="15">
        <f t="shared" si="177"/>
        <v>2251</v>
      </c>
      <c r="AW489" s="46">
        <f t="shared" si="178"/>
        <v>0</v>
      </c>
      <c r="AX489" s="5">
        <f t="shared" si="166"/>
        <v>0</v>
      </c>
    </row>
    <row r="490" spans="1:50" x14ac:dyDescent="0.2">
      <c r="A490" t="s">
        <v>108</v>
      </c>
      <c r="B490">
        <f t="shared" si="169"/>
        <v>484</v>
      </c>
      <c r="C490" s="283">
        <f t="shared" si="170"/>
        <v>128446</v>
      </c>
      <c r="D490" s="283">
        <f t="shared" si="163"/>
        <v>128456</v>
      </c>
      <c r="E490" s="17">
        <f t="shared" si="167"/>
        <v>128456</v>
      </c>
      <c r="F490" s="15">
        <f t="shared" si="171"/>
        <v>9</v>
      </c>
      <c r="G490">
        <f t="shared" si="164"/>
        <v>6</v>
      </c>
      <c r="H490">
        <f t="shared" si="172"/>
        <v>243</v>
      </c>
      <c r="I490" s="15">
        <f t="shared" si="173"/>
        <v>2251</v>
      </c>
      <c r="J490" s="15">
        <f t="shared" si="174"/>
        <v>128624</v>
      </c>
      <c r="K490" s="15">
        <f t="shared" si="162"/>
        <v>128634</v>
      </c>
      <c r="L490" s="17">
        <f t="shared" si="168"/>
        <v>128634</v>
      </c>
      <c r="M490" s="15">
        <f t="shared" si="175"/>
        <v>3</v>
      </c>
      <c r="N490">
        <f t="shared" si="165"/>
        <v>12</v>
      </c>
      <c r="O490">
        <f t="shared" si="176"/>
        <v>243</v>
      </c>
      <c r="P490" s="15">
        <f t="shared" si="177"/>
        <v>2252</v>
      </c>
      <c r="AW490" s="46">
        <f t="shared" si="178"/>
        <v>0</v>
      </c>
      <c r="AX490" s="5">
        <f t="shared" si="166"/>
        <v>0</v>
      </c>
    </row>
    <row r="491" spans="1:50" x14ac:dyDescent="0.2">
      <c r="A491" t="s">
        <v>108</v>
      </c>
      <c r="B491">
        <f t="shared" si="169"/>
        <v>485</v>
      </c>
      <c r="C491" s="283">
        <f t="shared" si="170"/>
        <v>128629</v>
      </c>
      <c r="D491" s="283">
        <f t="shared" si="163"/>
        <v>128639</v>
      </c>
      <c r="E491" s="17">
        <f t="shared" si="167"/>
        <v>128639</v>
      </c>
      <c r="F491" s="15">
        <f t="shared" si="171"/>
        <v>3</v>
      </c>
      <c r="G491">
        <f t="shared" si="164"/>
        <v>12</v>
      </c>
      <c r="H491">
        <f t="shared" si="172"/>
        <v>243</v>
      </c>
      <c r="I491" s="15">
        <f t="shared" si="173"/>
        <v>2252</v>
      </c>
      <c r="J491" s="15">
        <f t="shared" si="174"/>
        <v>128807</v>
      </c>
      <c r="K491" s="15">
        <f t="shared" si="162"/>
        <v>128817</v>
      </c>
      <c r="L491" s="17">
        <f t="shared" si="168"/>
        <v>128817</v>
      </c>
      <c r="M491" s="15">
        <f t="shared" si="175"/>
        <v>9</v>
      </c>
      <c r="N491">
        <f t="shared" si="165"/>
        <v>6</v>
      </c>
      <c r="O491">
        <f t="shared" si="176"/>
        <v>244</v>
      </c>
      <c r="P491" s="15">
        <f t="shared" si="177"/>
        <v>2252</v>
      </c>
      <c r="AW491" s="46">
        <f t="shared" si="178"/>
        <v>0</v>
      </c>
      <c r="AX491" s="5">
        <f t="shared" si="166"/>
        <v>0</v>
      </c>
    </row>
    <row r="492" spans="1:50" x14ac:dyDescent="0.2">
      <c r="A492" t="s">
        <v>108</v>
      </c>
      <c r="B492">
        <f t="shared" si="169"/>
        <v>486</v>
      </c>
      <c r="C492" s="283">
        <f t="shared" si="170"/>
        <v>128812</v>
      </c>
      <c r="D492" s="283">
        <f t="shared" si="163"/>
        <v>128822</v>
      </c>
      <c r="E492" s="17">
        <f t="shared" si="167"/>
        <v>128822</v>
      </c>
      <c r="F492" s="15">
        <f t="shared" si="171"/>
        <v>9</v>
      </c>
      <c r="G492">
        <f t="shared" si="164"/>
        <v>6</v>
      </c>
      <c r="H492">
        <f t="shared" si="172"/>
        <v>244</v>
      </c>
      <c r="I492" s="15">
        <f t="shared" si="173"/>
        <v>2252</v>
      </c>
      <c r="J492" s="15">
        <f t="shared" si="174"/>
        <v>128990</v>
      </c>
      <c r="K492" s="15">
        <f t="shared" si="162"/>
        <v>129000</v>
      </c>
      <c r="L492" s="17">
        <f t="shared" si="168"/>
        <v>129000</v>
      </c>
      <c r="M492" s="15">
        <f t="shared" si="175"/>
        <v>3</v>
      </c>
      <c r="N492">
        <f t="shared" si="165"/>
        <v>12</v>
      </c>
      <c r="O492">
        <f t="shared" si="176"/>
        <v>244</v>
      </c>
      <c r="P492" s="15">
        <f t="shared" si="177"/>
        <v>2253</v>
      </c>
      <c r="AW492" s="46">
        <f t="shared" si="178"/>
        <v>0</v>
      </c>
      <c r="AX492" s="5">
        <f t="shared" si="166"/>
        <v>0</v>
      </c>
    </row>
    <row r="493" spans="1:50" x14ac:dyDescent="0.2">
      <c r="A493" t="s">
        <v>108</v>
      </c>
      <c r="B493">
        <f t="shared" si="169"/>
        <v>487</v>
      </c>
      <c r="C493" s="283">
        <f t="shared" si="170"/>
        <v>128995</v>
      </c>
      <c r="D493" s="283">
        <f t="shared" si="163"/>
        <v>129005</v>
      </c>
      <c r="E493" s="17">
        <f t="shared" si="167"/>
        <v>129005</v>
      </c>
      <c r="F493" s="15">
        <f t="shared" si="171"/>
        <v>3</v>
      </c>
      <c r="G493">
        <f t="shared" si="164"/>
        <v>12</v>
      </c>
      <c r="H493">
        <f t="shared" si="172"/>
        <v>244</v>
      </c>
      <c r="I493" s="15">
        <f t="shared" si="173"/>
        <v>2253</v>
      </c>
      <c r="J493" s="15">
        <f t="shared" si="174"/>
        <v>129173</v>
      </c>
      <c r="K493" s="15">
        <f t="shared" si="162"/>
        <v>129183</v>
      </c>
      <c r="L493" s="17">
        <f t="shared" si="168"/>
        <v>129183</v>
      </c>
      <c r="M493" s="15">
        <f t="shared" si="175"/>
        <v>9</v>
      </c>
      <c r="N493">
        <f t="shared" si="165"/>
        <v>6</v>
      </c>
      <c r="O493">
        <f t="shared" si="176"/>
        <v>245</v>
      </c>
      <c r="P493" s="15">
        <f t="shared" si="177"/>
        <v>2253</v>
      </c>
      <c r="AW493" s="46">
        <f t="shared" si="178"/>
        <v>0</v>
      </c>
      <c r="AX493" s="5">
        <f t="shared" si="166"/>
        <v>0</v>
      </c>
    </row>
    <row r="494" spans="1:50" x14ac:dyDescent="0.2">
      <c r="A494" t="s">
        <v>108</v>
      </c>
      <c r="B494">
        <f t="shared" si="169"/>
        <v>488</v>
      </c>
      <c r="C494" s="283">
        <f t="shared" si="170"/>
        <v>129178</v>
      </c>
      <c r="D494" s="283">
        <f t="shared" si="163"/>
        <v>129188</v>
      </c>
      <c r="E494" s="17">
        <f t="shared" si="167"/>
        <v>129188</v>
      </c>
      <c r="F494" s="15">
        <f t="shared" si="171"/>
        <v>9</v>
      </c>
      <c r="G494">
        <f t="shared" si="164"/>
        <v>6</v>
      </c>
      <c r="H494">
        <f t="shared" si="172"/>
        <v>245</v>
      </c>
      <c r="I494" s="15">
        <f t="shared" si="173"/>
        <v>2253</v>
      </c>
      <c r="J494" s="15">
        <f t="shared" si="174"/>
        <v>129356</v>
      </c>
      <c r="K494" s="15">
        <f t="shared" si="162"/>
        <v>129366</v>
      </c>
      <c r="L494" s="17">
        <f t="shared" si="168"/>
        <v>129366</v>
      </c>
      <c r="M494" s="15">
        <f t="shared" si="175"/>
        <v>3</v>
      </c>
      <c r="N494">
        <f t="shared" si="165"/>
        <v>12</v>
      </c>
      <c r="O494">
        <f t="shared" si="176"/>
        <v>245</v>
      </c>
      <c r="P494" s="15">
        <f t="shared" si="177"/>
        <v>2254</v>
      </c>
      <c r="AW494" s="46">
        <f t="shared" si="178"/>
        <v>0</v>
      </c>
      <c r="AX494" s="5">
        <f t="shared" si="166"/>
        <v>0</v>
      </c>
    </row>
    <row r="495" spans="1:50" x14ac:dyDescent="0.2">
      <c r="A495" t="s">
        <v>108</v>
      </c>
      <c r="B495">
        <f t="shared" si="169"/>
        <v>489</v>
      </c>
      <c r="C495" s="283">
        <f t="shared" si="170"/>
        <v>129361</v>
      </c>
      <c r="D495" s="283">
        <f t="shared" si="163"/>
        <v>129371</v>
      </c>
      <c r="E495" s="17">
        <f t="shared" si="167"/>
        <v>129371</v>
      </c>
      <c r="F495" s="15">
        <f t="shared" si="171"/>
        <v>3</v>
      </c>
      <c r="G495">
        <f t="shared" si="164"/>
        <v>12</v>
      </c>
      <c r="H495">
        <f t="shared" si="172"/>
        <v>245</v>
      </c>
      <c r="I495" s="15">
        <f t="shared" si="173"/>
        <v>2254</v>
      </c>
      <c r="J495" s="15">
        <f t="shared" si="174"/>
        <v>129539</v>
      </c>
      <c r="K495" s="15">
        <f t="shared" si="162"/>
        <v>129549</v>
      </c>
      <c r="L495" s="17">
        <f t="shared" si="168"/>
        <v>129549</v>
      </c>
      <c r="M495" s="15">
        <f t="shared" si="175"/>
        <v>9</v>
      </c>
      <c r="N495">
        <f t="shared" si="165"/>
        <v>6</v>
      </c>
      <c r="O495">
        <f t="shared" si="176"/>
        <v>246</v>
      </c>
      <c r="P495" s="15">
        <f t="shared" si="177"/>
        <v>2254</v>
      </c>
      <c r="AW495" s="46">
        <f t="shared" si="178"/>
        <v>0</v>
      </c>
      <c r="AX495" s="5">
        <f t="shared" si="166"/>
        <v>0</v>
      </c>
    </row>
    <row r="496" spans="1:50" x14ac:dyDescent="0.2">
      <c r="A496" t="s">
        <v>108</v>
      </c>
      <c r="B496">
        <f t="shared" si="169"/>
        <v>490</v>
      </c>
      <c r="C496" s="283">
        <f t="shared" si="170"/>
        <v>129544</v>
      </c>
      <c r="D496" s="283">
        <f t="shared" si="163"/>
        <v>129554</v>
      </c>
      <c r="E496" s="17">
        <f t="shared" si="167"/>
        <v>129554</v>
      </c>
      <c r="F496" s="15">
        <f t="shared" si="171"/>
        <v>9</v>
      </c>
      <c r="G496">
        <f t="shared" si="164"/>
        <v>6</v>
      </c>
      <c r="H496">
        <f t="shared" si="172"/>
        <v>246</v>
      </c>
      <c r="I496" s="15">
        <f t="shared" si="173"/>
        <v>2254</v>
      </c>
      <c r="J496" s="15">
        <f t="shared" si="174"/>
        <v>129722</v>
      </c>
      <c r="K496" s="15">
        <f t="shared" si="162"/>
        <v>129732</v>
      </c>
      <c r="L496" s="17">
        <f t="shared" si="168"/>
        <v>129732</v>
      </c>
      <c r="M496" s="15">
        <f t="shared" si="175"/>
        <v>3</v>
      </c>
      <c r="N496">
        <f t="shared" si="165"/>
        <v>12</v>
      </c>
      <c r="O496">
        <f t="shared" si="176"/>
        <v>246</v>
      </c>
      <c r="P496" s="15">
        <f t="shared" si="177"/>
        <v>2255</v>
      </c>
      <c r="AW496" s="46">
        <f t="shared" si="178"/>
        <v>0</v>
      </c>
      <c r="AX496" s="5">
        <f t="shared" si="166"/>
        <v>0</v>
      </c>
    </row>
    <row r="497" spans="1:50" x14ac:dyDescent="0.2">
      <c r="A497" t="s">
        <v>108</v>
      </c>
      <c r="B497">
        <f t="shared" si="169"/>
        <v>491</v>
      </c>
      <c r="C497" s="283">
        <f t="shared" si="170"/>
        <v>129727</v>
      </c>
      <c r="D497" s="283">
        <f t="shared" si="163"/>
        <v>129737</v>
      </c>
      <c r="E497" s="17">
        <f t="shared" si="167"/>
        <v>129737</v>
      </c>
      <c r="F497" s="15">
        <f t="shared" si="171"/>
        <v>3</v>
      </c>
      <c r="G497">
        <f t="shared" si="164"/>
        <v>12</v>
      </c>
      <c r="H497">
        <f t="shared" si="172"/>
        <v>246</v>
      </c>
      <c r="I497" s="15">
        <f t="shared" si="173"/>
        <v>2255</v>
      </c>
      <c r="J497" s="15">
        <f t="shared" si="174"/>
        <v>129905</v>
      </c>
      <c r="K497" s="15">
        <f t="shared" si="162"/>
        <v>129915</v>
      </c>
      <c r="L497" s="17">
        <f t="shared" si="168"/>
        <v>129915</v>
      </c>
      <c r="M497" s="15">
        <f t="shared" si="175"/>
        <v>9</v>
      </c>
      <c r="N497">
        <f t="shared" si="165"/>
        <v>6</v>
      </c>
      <c r="O497">
        <f t="shared" si="176"/>
        <v>247</v>
      </c>
      <c r="P497" s="15">
        <f t="shared" si="177"/>
        <v>2255</v>
      </c>
      <c r="AW497" s="46">
        <f t="shared" si="178"/>
        <v>0</v>
      </c>
      <c r="AX497" s="5">
        <f t="shared" si="166"/>
        <v>0</v>
      </c>
    </row>
    <row r="498" spans="1:50" x14ac:dyDescent="0.2">
      <c r="A498" t="s">
        <v>108</v>
      </c>
      <c r="B498">
        <f t="shared" si="169"/>
        <v>492</v>
      </c>
      <c r="C498" s="283">
        <f t="shared" si="170"/>
        <v>129910</v>
      </c>
      <c r="D498" s="283">
        <f t="shared" si="163"/>
        <v>129920</v>
      </c>
      <c r="E498" s="17">
        <f t="shared" si="167"/>
        <v>129920</v>
      </c>
      <c r="F498" s="15">
        <f t="shared" si="171"/>
        <v>9</v>
      </c>
      <c r="G498">
        <f t="shared" si="164"/>
        <v>6</v>
      </c>
      <c r="H498">
        <f t="shared" si="172"/>
        <v>247</v>
      </c>
      <c r="I498" s="15">
        <f t="shared" si="173"/>
        <v>2255</v>
      </c>
      <c r="J498" s="15">
        <f t="shared" si="174"/>
        <v>130088</v>
      </c>
      <c r="K498" s="15">
        <f t="shared" si="162"/>
        <v>130098</v>
      </c>
      <c r="L498" s="17">
        <f t="shared" si="168"/>
        <v>130098</v>
      </c>
      <c r="M498" s="15">
        <f t="shared" si="175"/>
        <v>3</v>
      </c>
      <c r="N498">
        <f t="shared" si="165"/>
        <v>12</v>
      </c>
      <c r="O498">
        <f t="shared" si="176"/>
        <v>247</v>
      </c>
      <c r="P498" s="15">
        <f t="shared" si="177"/>
        <v>2256</v>
      </c>
      <c r="AW498" s="46">
        <f t="shared" si="178"/>
        <v>0</v>
      </c>
      <c r="AX498" s="5">
        <f t="shared" si="166"/>
        <v>0</v>
      </c>
    </row>
    <row r="499" spans="1:50" x14ac:dyDescent="0.2">
      <c r="A499" t="s">
        <v>108</v>
      </c>
      <c r="B499">
        <f t="shared" si="169"/>
        <v>493</v>
      </c>
      <c r="C499" s="283">
        <f t="shared" si="170"/>
        <v>130093</v>
      </c>
      <c r="D499" s="283">
        <f t="shared" si="163"/>
        <v>130103</v>
      </c>
      <c r="E499" s="17">
        <f t="shared" si="167"/>
        <v>130103</v>
      </c>
      <c r="F499" s="15">
        <f t="shared" si="171"/>
        <v>3</v>
      </c>
      <c r="G499">
        <f t="shared" si="164"/>
        <v>12</v>
      </c>
      <c r="H499">
        <f t="shared" si="172"/>
        <v>247</v>
      </c>
      <c r="I499" s="15">
        <f t="shared" si="173"/>
        <v>2256</v>
      </c>
      <c r="J499" s="15">
        <f t="shared" si="174"/>
        <v>130271</v>
      </c>
      <c r="K499" s="15">
        <f t="shared" si="162"/>
        <v>130281</v>
      </c>
      <c r="L499" s="17">
        <f t="shared" si="168"/>
        <v>130281</v>
      </c>
      <c r="M499" s="15">
        <f t="shared" si="175"/>
        <v>9</v>
      </c>
      <c r="N499">
        <f t="shared" si="165"/>
        <v>6</v>
      </c>
      <c r="O499">
        <f t="shared" si="176"/>
        <v>248</v>
      </c>
      <c r="P499" s="15">
        <f t="shared" si="177"/>
        <v>2256</v>
      </c>
      <c r="AW499" s="46">
        <f t="shared" si="178"/>
        <v>0</v>
      </c>
      <c r="AX499" s="5">
        <f t="shared" si="166"/>
        <v>0</v>
      </c>
    </row>
    <row r="500" spans="1:50" x14ac:dyDescent="0.2">
      <c r="A500" t="s">
        <v>108</v>
      </c>
      <c r="B500">
        <f t="shared" si="169"/>
        <v>494</v>
      </c>
      <c r="C500" s="283">
        <f t="shared" si="170"/>
        <v>130276</v>
      </c>
      <c r="D500" s="283">
        <f t="shared" si="163"/>
        <v>130286</v>
      </c>
      <c r="E500" s="17">
        <f t="shared" si="167"/>
        <v>130286</v>
      </c>
      <c r="F500" s="15">
        <f t="shared" si="171"/>
        <v>9</v>
      </c>
      <c r="G500">
        <f t="shared" si="164"/>
        <v>6</v>
      </c>
      <c r="H500">
        <f t="shared" si="172"/>
        <v>248</v>
      </c>
      <c r="I500" s="15">
        <f t="shared" si="173"/>
        <v>2256</v>
      </c>
      <c r="J500" s="15">
        <f t="shared" si="174"/>
        <v>130454</v>
      </c>
      <c r="K500" s="15">
        <f t="shared" si="162"/>
        <v>130464</v>
      </c>
      <c r="L500" s="17">
        <f t="shared" si="168"/>
        <v>130464</v>
      </c>
      <c r="M500" s="15">
        <f t="shared" si="175"/>
        <v>3</v>
      </c>
      <c r="N500">
        <f t="shared" si="165"/>
        <v>12</v>
      </c>
      <c r="O500">
        <f t="shared" si="176"/>
        <v>248</v>
      </c>
      <c r="P500" s="15">
        <f t="shared" si="177"/>
        <v>2257</v>
      </c>
      <c r="AW500" s="46">
        <f t="shared" si="178"/>
        <v>0</v>
      </c>
      <c r="AX500" s="5">
        <f t="shared" si="166"/>
        <v>0</v>
      </c>
    </row>
  </sheetData>
  <customSheetViews>
    <customSheetView guid="{0C8DB85B-AFC9-43DA-ACB7-1957509C70BC}" showGridLines="0">
      <selection activeCell="G1" sqref="G1"/>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A5" sqref="A5"/>
    </sheetView>
  </sheetViews>
  <sheetFormatPr defaultRowHeight="12.75" x14ac:dyDescent="0.2"/>
  <cols>
    <col min="1" max="1" width="10.7109375" customWidth="1"/>
    <col min="5" max="5" width="12.5703125" customWidth="1"/>
  </cols>
  <sheetData>
    <row r="1" spans="1:6" ht="15.75" x14ac:dyDescent="0.25">
      <c r="A1" s="37" t="s">
        <v>109</v>
      </c>
    </row>
    <row r="2" spans="1:6" x14ac:dyDescent="0.2">
      <c r="A2" s="38">
        <f>IF(DataInput!F26&gt;0,10,IF(DataInput!F37&gt;0,DataInput!F39,0))</f>
        <v>10</v>
      </c>
      <c r="B2" t="s">
        <v>110</v>
      </c>
      <c r="E2" t="s">
        <v>111</v>
      </c>
      <c r="F2" s="20">
        <f>IF(DataInput!F26&gt;0,DataInput!F34,DataInput!J39)</f>
        <v>52000</v>
      </c>
    </row>
    <row r="4" spans="1:6" x14ac:dyDescent="0.2">
      <c r="A4">
        <f>IF($A$2&gt;=C4,YEAR(DataInput!$R$43),0)</f>
        <v>2009</v>
      </c>
      <c r="B4" t="s">
        <v>36</v>
      </c>
      <c r="C4">
        <v>1</v>
      </c>
      <c r="D4" s="20">
        <f>IF(A4&gt;0,$F$2,0)</f>
        <v>52000</v>
      </c>
    </row>
    <row r="5" spans="1:6" x14ac:dyDescent="0.2">
      <c r="A5">
        <f>IF($A$2&gt;=C5,A4+1,0)</f>
        <v>2010</v>
      </c>
      <c r="B5" t="s">
        <v>37</v>
      </c>
      <c r="C5">
        <v>2</v>
      </c>
      <c r="D5" s="20">
        <f t="shared" ref="D5:D13" si="0">IF(A5&gt;0,$F$2,0)</f>
        <v>52000</v>
      </c>
    </row>
    <row r="6" spans="1:6" x14ac:dyDescent="0.2">
      <c r="A6">
        <f t="shared" ref="A6:A13" si="1">IF($A$2&gt;=C6,A5+1,0)</f>
        <v>2011</v>
      </c>
      <c r="B6" t="s">
        <v>38</v>
      </c>
      <c r="C6">
        <v>3</v>
      </c>
      <c r="D6" s="20">
        <f t="shared" si="0"/>
        <v>52000</v>
      </c>
    </row>
    <row r="7" spans="1:6" x14ac:dyDescent="0.2">
      <c r="A7">
        <f t="shared" si="1"/>
        <v>2012</v>
      </c>
      <c r="B7" t="s">
        <v>39</v>
      </c>
      <c r="C7">
        <v>4</v>
      </c>
      <c r="D7" s="20">
        <f t="shared" si="0"/>
        <v>52000</v>
      </c>
    </row>
    <row r="8" spans="1:6" x14ac:dyDescent="0.2">
      <c r="A8">
        <f t="shared" si="1"/>
        <v>2013</v>
      </c>
      <c r="B8" t="s">
        <v>40</v>
      </c>
      <c r="C8">
        <v>5</v>
      </c>
      <c r="D8" s="20">
        <f t="shared" si="0"/>
        <v>52000</v>
      </c>
    </row>
    <row r="9" spans="1:6" x14ac:dyDescent="0.2">
      <c r="A9">
        <f t="shared" si="1"/>
        <v>2014</v>
      </c>
      <c r="B9" t="s">
        <v>41</v>
      </c>
      <c r="C9">
        <v>6</v>
      </c>
      <c r="D9" s="20">
        <f t="shared" si="0"/>
        <v>52000</v>
      </c>
    </row>
    <row r="10" spans="1:6" x14ac:dyDescent="0.2">
      <c r="A10">
        <f t="shared" si="1"/>
        <v>2015</v>
      </c>
      <c r="B10" t="s">
        <v>42</v>
      </c>
      <c r="C10">
        <v>7</v>
      </c>
      <c r="D10" s="20">
        <f t="shared" si="0"/>
        <v>52000</v>
      </c>
    </row>
    <row r="11" spans="1:6" x14ac:dyDescent="0.2">
      <c r="A11">
        <f t="shared" si="1"/>
        <v>2016</v>
      </c>
      <c r="B11" t="s">
        <v>43</v>
      </c>
      <c r="C11">
        <v>8</v>
      </c>
      <c r="D11" s="20">
        <f t="shared" si="0"/>
        <v>52000</v>
      </c>
    </row>
    <row r="12" spans="1:6" x14ac:dyDescent="0.2">
      <c r="A12">
        <f t="shared" si="1"/>
        <v>2017</v>
      </c>
      <c r="B12" t="s">
        <v>44</v>
      </c>
      <c r="C12">
        <v>9</v>
      </c>
      <c r="D12" s="20">
        <f t="shared" si="0"/>
        <v>52000</v>
      </c>
    </row>
    <row r="13" spans="1:6" x14ac:dyDescent="0.2">
      <c r="A13">
        <f t="shared" si="1"/>
        <v>2018</v>
      </c>
      <c r="B13" t="s">
        <v>45</v>
      </c>
      <c r="C13">
        <v>10</v>
      </c>
      <c r="D13" s="20">
        <f t="shared" si="0"/>
        <v>52000</v>
      </c>
    </row>
  </sheetData>
  <customSheetViews>
    <customSheetView guid="{0C8DB85B-AFC9-43DA-ACB7-1957509C70BC}" showGridLines="0">
      <selection activeCell="A5" sqref="A5"/>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workbookViewId="0">
      <selection activeCell="L43" sqref="L43"/>
    </sheetView>
  </sheetViews>
  <sheetFormatPr defaultRowHeight="12.75" x14ac:dyDescent="0.2"/>
  <cols>
    <col min="1" max="1" width="5.5703125" customWidth="1"/>
    <col min="2" max="2" width="10.7109375" customWidth="1"/>
    <col min="3" max="8" width="12.7109375" customWidth="1"/>
    <col min="9" max="9" width="5" customWidth="1"/>
    <col min="10" max="10" width="22.28515625" customWidth="1"/>
  </cols>
  <sheetData>
    <row r="1" spans="1:13" ht="13.5" thickTop="1" x14ac:dyDescent="0.2">
      <c r="A1" s="1"/>
      <c r="B1" s="2"/>
      <c r="C1" s="2"/>
      <c r="D1" s="2"/>
      <c r="E1" s="2"/>
      <c r="F1" s="2"/>
      <c r="G1" s="2"/>
      <c r="H1" s="2"/>
      <c r="I1" s="3"/>
    </row>
    <row r="2" spans="1:13" x14ac:dyDescent="0.2">
      <c r="A2" s="4"/>
      <c r="B2" s="10" t="str">
        <f>DataInput!$F5</f>
        <v>Sample Farm</v>
      </c>
      <c r="C2" s="21"/>
      <c r="D2" s="21"/>
      <c r="E2" s="21"/>
      <c r="F2" s="21"/>
      <c r="G2" s="5">
        <f>DataInput!$L$5</f>
        <v>0</v>
      </c>
      <c r="H2" s="5"/>
      <c r="I2" s="6"/>
    </row>
    <row r="3" spans="1:13" x14ac:dyDescent="0.2">
      <c r="A3" s="4"/>
      <c r="B3" s="10" t="str">
        <f>DataInput!$F7</f>
        <v>Contract Finishing</v>
      </c>
      <c r="C3" s="21"/>
      <c r="D3" s="21"/>
      <c r="E3" s="21"/>
      <c r="F3" s="21"/>
      <c r="G3" s="61">
        <f>DataInput!$L$7</f>
        <v>0</v>
      </c>
      <c r="H3" s="60">
        <f>DataInput!$N$7</f>
        <v>0</v>
      </c>
      <c r="I3" s="6"/>
    </row>
    <row r="4" spans="1:13" x14ac:dyDescent="0.2">
      <c r="A4" s="4"/>
      <c r="B4" s="21"/>
      <c r="C4" s="21"/>
      <c r="D4" s="21"/>
      <c r="E4" s="21"/>
      <c r="F4" s="21"/>
      <c r="G4" s="21"/>
      <c r="H4" s="21"/>
      <c r="I4" s="6"/>
    </row>
    <row r="5" spans="1:13" x14ac:dyDescent="0.2">
      <c r="A5" s="4"/>
      <c r="B5" s="10" t="s">
        <v>112</v>
      </c>
      <c r="C5" s="21"/>
      <c r="D5" s="21"/>
      <c r="E5" s="21"/>
      <c r="F5" s="21"/>
      <c r="G5" s="21"/>
      <c r="H5" s="21"/>
      <c r="I5" s="6"/>
    </row>
    <row r="6" spans="1:13" x14ac:dyDescent="0.2">
      <c r="A6" s="4"/>
      <c r="B6" s="10" t="s">
        <v>113</v>
      </c>
      <c r="C6" s="21"/>
      <c r="D6" s="21"/>
      <c r="E6" s="21"/>
      <c r="F6" s="21"/>
      <c r="G6" s="21"/>
      <c r="H6" s="21"/>
      <c r="I6" s="6"/>
    </row>
    <row r="7" spans="1:13" x14ac:dyDescent="0.2">
      <c r="A7" s="4"/>
      <c r="B7" s="21"/>
      <c r="C7" s="25" t="s">
        <v>114</v>
      </c>
      <c r="D7" s="21"/>
      <c r="E7" s="21"/>
      <c r="F7" s="21"/>
      <c r="G7" s="21"/>
      <c r="H7" s="21"/>
      <c r="I7" s="6"/>
    </row>
    <row r="8" spans="1:13" x14ac:dyDescent="0.2">
      <c r="A8" s="4"/>
      <c r="B8" s="21"/>
      <c r="C8" s="25" t="s">
        <v>115</v>
      </c>
      <c r="D8" s="21"/>
      <c r="E8" s="21"/>
      <c r="F8" s="21"/>
      <c r="G8" s="21"/>
      <c r="H8" s="21"/>
      <c r="I8" s="6"/>
      <c r="K8" t="s">
        <v>116</v>
      </c>
    </row>
    <row r="9" spans="1:13" ht="13.5" thickBot="1" x14ac:dyDescent="0.25">
      <c r="A9" s="4" t="s">
        <v>25</v>
      </c>
      <c r="B9" s="21" t="s">
        <v>25</v>
      </c>
      <c r="C9" s="26" t="str">
        <f>L10</f>
        <v>April</v>
      </c>
      <c r="D9" s="26" t="str">
        <f>L11</f>
        <v>May</v>
      </c>
      <c r="E9" s="26" t="str">
        <f>L12</f>
        <v>June</v>
      </c>
      <c r="F9" s="27" t="str">
        <f>L13</f>
        <v>July</v>
      </c>
      <c r="G9" s="27" t="str">
        <f>L14</f>
        <v>August</v>
      </c>
      <c r="H9" s="27" t="str">
        <f>L15</f>
        <v>September</v>
      </c>
      <c r="I9" s="6"/>
      <c r="K9">
        <f>MONTH(LOC!E11)</f>
        <v>4</v>
      </c>
    </row>
    <row r="10" spans="1:13" x14ac:dyDescent="0.2">
      <c r="A10" s="4"/>
      <c r="B10" s="28">
        <f>YEAR(LOC!E11)</f>
        <v>2009</v>
      </c>
      <c r="C10" s="29">
        <f>LOC!E27</f>
        <v>0</v>
      </c>
      <c r="D10" s="30">
        <f>LOC!F27</f>
        <v>0</v>
      </c>
      <c r="E10" s="30">
        <f>LOC!G27</f>
        <v>0</v>
      </c>
      <c r="F10" s="30">
        <f>LOC!H27</f>
        <v>0</v>
      </c>
      <c r="G10" s="30">
        <f>LOC!I27</f>
        <v>0</v>
      </c>
      <c r="H10" s="30">
        <f>LOC!J27</f>
        <v>2605.2147491640353</v>
      </c>
      <c r="I10" s="6"/>
      <c r="K10" t="s">
        <v>117</v>
      </c>
      <c r="L10" s="31" t="str">
        <f t="shared" ref="L10:L16" si="0">IF($K$9=1,K10,IF($K$9=2,K11,IF($K$9=3,K12,IF($K$9=4,K13,IF($K$9=5,K14,IF($K$9=6,K15,M10))))))</f>
        <v>April</v>
      </c>
      <c r="M10" s="31">
        <f>IF($K$9=7,K16,IF($K$9=8,K17,IF($K$9=9,K18,IF($K$9=10,K19,IF($K$9=11,K20,IF($K$9=12,K21,0))))))</f>
        <v>0</v>
      </c>
    </row>
    <row r="11" spans="1:13" x14ac:dyDescent="0.2">
      <c r="A11" s="4"/>
      <c r="B11" s="28">
        <f>YEAR(LOC!E37)</f>
        <v>2010</v>
      </c>
      <c r="C11" s="32">
        <f>LOC!E53</f>
        <v>0</v>
      </c>
      <c r="D11" s="12">
        <f>LOC!F53</f>
        <v>0</v>
      </c>
      <c r="E11" s="12">
        <f>LOC!G53</f>
        <v>164.44675609038404</v>
      </c>
      <c r="F11" s="12">
        <f>LOC!H53</f>
        <v>1357.5588248700706</v>
      </c>
      <c r="G11" s="12">
        <f>LOC!I53</f>
        <v>2550.6708936497571</v>
      </c>
      <c r="H11" s="12">
        <f>LOC!J53</f>
        <v>3743.7829624294436</v>
      </c>
      <c r="I11" s="6"/>
      <c r="K11" t="s">
        <v>118</v>
      </c>
      <c r="L11" s="31" t="str">
        <f t="shared" si="0"/>
        <v>May</v>
      </c>
      <c r="M11" s="31">
        <f>IF($K$9=7,K17,IF($K$9=8,K18,IF($K$9=9,K19,IF($K$9=10,K20,IF($K$9=11,K21,IF($K$9=12,K10,0))))))</f>
        <v>0</v>
      </c>
    </row>
    <row r="12" spans="1:13" x14ac:dyDescent="0.2">
      <c r="A12" s="4"/>
      <c r="B12" s="28">
        <f>YEAR(LOC!E70)</f>
        <v>2011</v>
      </c>
      <c r="C12" s="32">
        <f>LOC!E86</f>
        <v>0</v>
      </c>
      <c r="D12" s="12">
        <f>LOC!F86</f>
        <v>0</v>
      </c>
      <c r="E12" s="12">
        <f>LOC!G86</f>
        <v>0</v>
      </c>
      <c r="F12" s="12">
        <f>LOC!H86</f>
        <v>0</v>
      </c>
      <c r="G12" s="12">
        <f>LOC!I86</f>
        <v>0</v>
      </c>
      <c r="H12" s="12">
        <f>LOC!J86</f>
        <v>0</v>
      </c>
      <c r="I12" s="6"/>
      <c r="K12" t="s">
        <v>119</v>
      </c>
      <c r="L12" s="31" t="str">
        <f t="shared" si="0"/>
        <v>June</v>
      </c>
      <c r="M12" s="31">
        <f>IF($K$9=7,K18,IF($K$9=8,K19,IF($K$9=9,K20,IF($K$9=10,K21,IF($K$9=11,K10,IF($K$9=12,K11,0))))))</f>
        <v>0</v>
      </c>
    </row>
    <row r="13" spans="1:13" x14ac:dyDescent="0.2">
      <c r="A13" s="4"/>
      <c r="B13" s="28">
        <f>YEAR(LOC!E96)</f>
        <v>2012</v>
      </c>
      <c r="C13" s="32">
        <f>LOC!E112</f>
        <v>0</v>
      </c>
      <c r="D13" s="12">
        <f>LOC!F112</f>
        <v>0</v>
      </c>
      <c r="E13" s="12">
        <f>LOC!G112</f>
        <v>0</v>
      </c>
      <c r="F13" s="12">
        <f>LOC!H112</f>
        <v>0</v>
      </c>
      <c r="G13" s="12">
        <f>LOC!I112</f>
        <v>0</v>
      </c>
      <c r="H13" s="12">
        <f>LOC!J112</f>
        <v>0</v>
      </c>
      <c r="I13" s="6"/>
      <c r="K13" t="s">
        <v>120</v>
      </c>
      <c r="L13" s="31" t="str">
        <f t="shared" si="0"/>
        <v>July</v>
      </c>
      <c r="M13" s="31">
        <f>IF($K$9=7,K19,IF($K$9=8,K20,IF($K$9=9,K21,IF($K$9=10,K10,IF($K$9=11,K11,IF($K$9=12,K12,0))))))</f>
        <v>0</v>
      </c>
    </row>
    <row r="14" spans="1:13" x14ac:dyDescent="0.2">
      <c r="A14" s="4"/>
      <c r="B14" s="28">
        <f>YEAR(LOC!E129)</f>
        <v>2013</v>
      </c>
      <c r="C14" s="32">
        <f>LOC!E145</f>
        <v>0</v>
      </c>
      <c r="D14" s="12">
        <f>LOC!F145</f>
        <v>0</v>
      </c>
      <c r="E14" s="12">
        <f>LOC!G145</f>
        <v>0</v>
      </c>
      <c r="F14" s="12">
        <f>LOC!H145</f>
        <v>0</v>
      </c>
      <c r="G14" s="12">
        <f>LOC!I145</f>
        <v>0</v>
      </c>
      <c r="H14" s="12">
        <f>LOC!J145</f>
        <v>0</v>
      </c>
      <c r="I14" s="6"/>
      <c r="K14" t="s">
        <v>121</v>
      </c>
      <c r="L14" s="31" t="str">
        <f t="shared" si="0"/>
        <v>August</v>
      </c>
      <c r="M14" s="31">
        <f>IF($K$9=7,K20,IF($K$9=8,K21,IF($K$9=9,K10,IF($K$9=10,K11,IF($K$9=11,K12,IF($K$9=12,K13,0))))))</f>
        <v>0</v>
      </c>
    </row>
    <row r="15" spans="1:13" x14ac:dyDescent="0.2">
      <c r="A15" s="4"/>
      <c r="B15" s="28">
        <f>YEAR(LOC!E155)</f>
        <v>2014</v>
      </c>
      <c r="C15" s="32">
        <f>LOC!E171</f>
        <v>0</v>
      </c>
      <c r="D15" s="12">
        <f>LOC!F171</f>
        <v>0</v>
      </c>
      <c r="E15" s="12">
        <f>LOC!G171</f>
        <v>0</v>
      </c>
      <c r="F15" s="12">
        <f>LOC!H171</f>
        <v>0</v>
      </c>
      <c r="G15" s="12">
        <f>LOC!I171</f>
        <v>0</v>
      </c>
      <c r="H15" s="12">
        <f>LOC!J171</f>
        <v>0</v>
      </c>
      <c r="I15" s="6"/>
      <c r="K15" t="s">
        <v>122</v>
      </c>
      <c r="L15" s="31" t="str">
        <f t="shared" si="0"/>
        <v>September</v>
      </c>
      <c r="M15" s="31">
        <f>IF($K$9=7,K21,IF($K$9=8,K10,IF($K$9=9,K11,IF($K$9=10,K12,IF($K$9=11,K13,IF($K$9=12,K14,0))))))</f>
        <v>0</v>
      </c>
    </row>
    <row r="16" spans="1:13" x14ac:dyDescent="0.2">
      <c r="A16" s="4"/>
      <c r="B16" s="28">
        <f>YEAR(LOC!E188)</f>
        <v>2015</v>
      </c>
      <c r="C16" s="32">
        <f>LOC!E204</f>
        <v>0</v>
      </c>
      <c r="D16" s="12">
        <f>LOC!F204</f>
        <v>0</v>
      </c>
      <c r="E16" s="12">
        <f>LOC!G204</f>
        <v>0</v>
      </c>
      <c r="F16" s="12">
        <f>LOC!H204</f>
        <v>0</v>
      </c>
      <c r="G16" s="12">
        <f>LOC!I204</f>
        <v>0</v>
      </c>
      <c r="H16" s="12">
        <f>LOC!J204</f>
        <v>0</v>
      </c>
      <c r="I16" s="6"/>
      <c r="K16" t="s">
        <v>123</v>
      </c>
      <c r="L16" s="31" t="str">
        <f t="shared" si="0"/>
        <v>October</v>
      </c>
      <c r="M16" s="31">
        <f t="shared" ref="M16:M21" si="1">IF($K$9=7,K10,IF($K$9=8,K11,IF($K$9=9,K12,IF($K$9=10,K13,IF($K$9=11,K14,IF($K$9=12,K15,0))))))</f>
        <v>0</v>
      </c>
    </row>
    <row r="17" spans="1:13" x14ac:dyDescent="0.2">
      <c r="A17" s="4"/>
      <c r="B17" s="28">
        <f>YEAR(LOC!E214)</f>
        <v>2016</v>
      </c>
      <c r="C17" s="32">
        <f>LOC!E230</f>
        <v>0</v>
      </c>
      <c r="D17" s="12">
        <f>LOC!F230</f>
        <v>0</v>
      </c>
      <c r="E17" s="12">
        <f>LOC!G230</f>
        <v>0</v>
      </c>
      <c r="F17" s="12">
        <f>LOC!H230</f>
        <v>0</v>
      </c>
      <c r="G17" s="12">
        <f>LOC!I230</f>
        <v>0</v>
      </c>
      <c r="H17" s="12">
        <f>LOC!J230</f>
        <v>0</v>
      </c>
      <c r="I17" s="6"/>
      <c r="K17" t="s">
        <v>124</v>
      </c>
      <c r="L17" s="31" t="str">
        <f>IF($K$9=1,K17,IF($K$9=2,K18,IF($K$9=3,K19,IF($K$9=4,K20,IF($K$9=5,K21,IF($K$9=6,K10,M17))))))</f>
        <v>November</v>
      </c>
      <c r="M17" s="31">
        <f t="shared" si="1"/>
        <v>0</v>
      </c>
    </row>
    <row r="18" spans="1:13" x14ac:dyDescent="0.2">
      <c r="A18" s="4"/>
      <c r="B18" s="28">
        <f>YEAR(LOC!E247)</f>
        <v>2017</v>
      </c>
      <c r="C18" s="32">
        <f>LOC!E263</f>
        <v>0</v>
      </c>
      <c r="D18" s="12">
        <f>LOC!F263</f>
        <v>0</v>
      </c>
      <c r="E18" s="12">
        <f>LOC!G263</f>
        <v>0</v>
      </c>
      <c r="F18" s="12">
        <f>LOC!H263</f>
        <v>0</v>
      </c>
      <c r="G18" s="12">
        <f>LOC!I263</f>
        <v>0</v>
      </c>
      <c r="H18" s="12">
        <f>LOC!J263</f>
        <v>0</v>
      </c>
      <c r="I18" s="6"/>
      <c r="K18" t="s">
        <v>125</v>
      </c>
      <c r="L18" s="31" t="str">
        <f>IF($K$9=1,K18,IF($K$9=2,K19,IF($K$9=3,K20,IF($K$9=4,K21,IF($K$9=5,K10,IF($K$9=6,K11,M18))))))</f>
        <v>December</v>
      </c>
      <c r="M18" s="31">
        <f t="shared" si="1"/>
        <v>0</v>
      </c>
    </row>
    <row r="19" spans="1:13" x14ac:dyDescent="0.2">
      <c r="A19" s="4"/>
      <c r="B19" s="28">
        <f>YEAR(LOC!E273)</f>
        <v>2018</v>
      </c>
      <c r="C19" s="32">
        <f>LOC!E289</f>
        <v>0</v>
      </c>
      <c r="D19" s="12">
        <f>LOC!F289</f>
        <v>0</v>
      </c>
      <c r="E19" s="12">
        <f>LOC!G289</f>
        <v>0</v>
      </c>
      <c r="F19" s="12">
        <f>LOC!H289</f>
        <v>0</v>
      </c>
      <c r="G19" s="12">
        <f>LOC!I289</f>
        <v>0</v>
      </c>
      <c r="H19" s="12">
        <f>LOC!J289</f>
        <v>0</v>
      </c>
      <c r="I19" s="6"/>
      <c r="K19" t="s">
        <v>126</v>
      </c>
      <c r="L19" s="31" t="str">
        <f>IF($K$9=1,K19,IF($K$9=2,K20,IF($K$9=3,K21,IF($K$9=4,K10,IF($K$9=5,K11,IF($K$9=6,K12,M19))))))</f>
        <v>January</v>
      </c>
      <c r="M19" s="31">
        <f t="shared" si="1"/>
        <v>0</v>
      </c>
    </row>
    <row r="20" spans="1:13" x14ac:dyDescent="0.2">
      <c r="A20" s="4"/>
      <c r="B20" s="5"/>
      <c r="C20" s="5"/>
      <c r="D20" s="5"/>
      <c r="E20" s="5"/>
      <c r="F20" s="5"/>
      <c r="G20" s="5"/>
      <c r="H20" s="5"/>
      <c r="I20" s="6"/>
      <c r="K20" t="s">
        <v>127</v>
      </c>
      <c r="L20" s="31" t="str">
        <f>IF($K$9=1,K20,IF($K$9=2,K21,IF($K$9=3,K10,IF($K$9=4,K11,IF($K$9=5,K12,IF($K$9=6,K13,M20))))))</f>
        <v>February</v>
      </c>
      <c r="M20" s="31">
        <f t="shared" si="1"/>
        <v>0</v>
      </c>
    </row>
    <row r="21" spans="1:13" x14ac:dyDescent="0.2">
      <c r="A21" s="4"/>
      <c r="B21" s="21"/>
      <c r="C21" s="25"/>
      <c r="D21" s="25"/>
      <c r="E21" s="25"/>
      <c r="F21" s="25"/>
      <c r="G21" s="25"/>
      <c r="H21" s="25" t="s">
        <v>128</v>
      </c>
      <c r="I21" s="6"/>
      <c r="K21" t="s">
        <v>129</v>
      </c>
      <c r="L21" s="31" t="str">
        <f>IF($K$9=1,K21,IF($K$9=2,K10,IF($K$9=3,K11,IF($K$9=4,K12,IF($K$9=5,K13,IF($K$9=6,K14,M21))))))</f>
        <v>March</v>
      </c>
      <c r="M21" s="31">
        <f t="shared" si="1"/>
        <v>0</v>
      </c>
    </row>
    <row r="22" spans="1:13" x14ac:dyDescent="0.2">
      <c r="A22" s="4"/>
      <c r="B22" s="21"/>
      <c r="C22" s="25"/>
      <c r="D22" s="25"/>
      <c r="E22" s="25"/>
      <c r="F22" s="25"/>
      <c r="G22" s="25"/>
      <c r="H22" s="25" t="s">
        <v>115</v>
      </c>
      <c r="I22" s="6"/>
    </row>
    <row r="23" spans="1:13" ht="13.5" thickBot="1" x14ac:dyDescent="0.25">
      <c r="A23" s="4"/>
      <c r="B23" s="21" t="s">
        <v>25</v>
      </c>
      <c r="C23" s="33" t="str">
        <f>L16</f>
        <v>October</v>
      </c>
      <c r="D23" s="33" t="str">
        <f>L17</f>
        <v>November</v>
      </c>
      <c r="E23" s="33" t="str">
        <f>L18</f>
        <v>December</v>
      </c>
      <c r="F23" s="33" t="str">
        <f>L19</f>
        <v>January</v>
      </c>
      <c r="G23" s="33" t="str">
        <f>L20</f>
        <v>February</v>
      </c>
      <c r="H23" s="33" t="str">
        <f>L21</f>
        <v>March</v>
      </c>
      <c r="I23" s="6"/>
    </row>
    <row r="24" spans="1:13" x14ac:dyDescent="0.2">
      <c r="A24" s="4"/>
      <c r="B24" s="28">
        <f>YEAR(LOC!K11)</f>
        <v>2009</v>
      </c>
      <c r="C24" s="29">
        <f>LOC!K27</f>
        <v>3798.3268179437218</v>
      </c>
      <c r="D24" s="30">
        <f>LOC!L27</f>
        <v>4991.4388867234084</v>
      </c>
      <c r="E24" s="30">
        <f>LOC!M27</f>
        <v>6184.5509555030949</v>
      </c>
      <c r="F24" s="30">
        <f>LOC!N27</f>
        <v>7377.6630242827814</v>
      </c>
      <c r="G24" s="30">
        <f>LOC!O27</f>
        <v>8570.7750930624679</v>
      </c>
      <c r="H24" s="30">
        <f>LOC!P27</f>
        <v>0</v>
      </c>
      <c r="I24" s="6"/>
    </row>
    <row r="25" spans="1:13" x14ac:dyDescent="0.2">
      <c r="A25" s="4"/>
      <c r="B25" s="28">
        <f>YEAR(LOC!K37)</f>
        <v>2010</v>
      </c>
      <c r="C25" s="32">
        <f>LOC!K53</f>
        <v>0</v>
      </c>
      <c r="D25" s="12">
        <f>LOC!L53</f>
        <v>0</v>
      </c>
      <c r="E25" s="12">
        <f>LOC!M53</f>
        <v>0</v>
      </c>
      <c r="F25" s="12">
        <f>LOC!N53</f>
        <v>0</v>
      </c>
      <c r="G25" s="12">
        <f>LOC!O53</f>
        <v>0</v>
      </c>
      <c r="H25" s="12">
        <f>LOC!P53</f>
        <v>0</v>
      </c>
      <c r="I25" s="6"/>
    </row>
    <row r="26" spans="1:13" x14ac:dyDescent="0.2">
      <c r="A26" s="4"/>
      <c r="B26" s="28">
        <f>YEAR(LOC!K70)</f>
        <v>2011</v>
      </c>
      <c r="C26" s="32">
        <f>LOC!K86</f>
        <v>0</v>
      </c>
      <c r="D26" s="12">
        <f>LOC!L86</f>
        <v>0</v>
      </c>
      <c r="E26" s="12">
        <f>LOC!M86</f>
        <v>0</v>
      </c>
      <c r="F26" s="12">
        <f>LOC!N86</f>
        <v>0</v>
      </c>
      <c r="G26" s="12">
        <f>LOC!O86</f>
        <v>0</v>
      </c>
      <c r="H26" s="12">
        <f>LOC!P86</f>
        <v>0</v>
      </c>
      <c r="I26" s="6"/>
    </row>
    <row r="27" spans="1:13" x14ac:dyDescent="0.2">
      <c r="A27" s="4"/>
      <c r="B27" s="28">
        <f>YEAR(LOC!K96)</f>
        <v>2012</v>
      </c>
      <c r="C27" s="32">
        <f>LOC!K112</f>
        <v>0</v>
      </c>
      <c r="D27" s="12">
        <f>LOC!L112</f>
        <v>0</v>
      </c>
      <c r="E27" s="12">
        <f>LOC!M112</f>
        <v>0</v>
      </c>
      <c r="F27" s="12">
        <f>LOC!N112</f>
        <v>0</v>
      </c>
      <c r="G27" s="12">
        <f>LOC!O112</f>
        <v>0</v>
      </c>
      <c r="H27" s="12">
        <f>LOC!P112</f>
        <v>0</v>
      </c>
      <c r="I27" s="6"/>
    </row>
    <row r="28" spans="1:13" x14ac:dyDescent="0.2">
      <c r="A28" s="4"/>
      <c r="B28" s="28">
        <f>YEAR(LOC!K129)</f>
        <v>2013</v>
      </c>
      <c r="C28" s="32">
        <f>LOC!K145</f>
        <v>0</v>
      </c>
      <c r="D28" s="12">
        <f>LOC!L145</f>
        <v>0</v>
      </c>
      <c r="E28" s="12">
        <f>LOC!M145</f>
        <v>0</v>
      </c>
      <c r="F28" s="12">
        <f>LOC!N145</f>
        <v>0</v>
      </c>
      <c r="G28" s="12">
        <f>LOC!O145</f>
        <v>0</v>
      </c>
      <c r="H28" s="12">
        <f>LOC!P145</f>
        <v>0</v>
      </c>
      <c r="I28" s="6"/>
    </row>
    <row r="29" spans="1:13" x14ac:dyDescent="0.2">
      <c r="A29" s="4"/>
      <c r="B29" s="28">
        <f>YEAR(LOC!K155)</f>
        <v>2014</v>
      </c>
      <c r="C29" s="32">
        <f>LOC!K171</f>
        <v>0</v>
      </c>
      <c r="D29" s="12">
        <f>LOC!L171</f>
        <v>0</v>
      </c>
      <c r="E29" s="12">
        <f>LOC!M171</f>
        <v>0</v>
      </c>
      <c r="F29" s="12">
        <f>LOC!N171</f>
        <v>0</v>
      </c>
      <c r="G29" s="12">
        <f>LOC!O171</f>
        <v>0</v>
      </c>
      <c r="H29" s="12">
        <f>LOC!P171</f>
        <v>0</v>
      </c>
      <c r="I29" s="6"/>
    </row>
    <row r="30" spans="1:13" x14ac:dyDescent="0.2">
      <c r="A30" s="4"/>
      <c r="B30" s="28">
        <f>YEAR(LOC!K188)</f>
        <v>2015</v>
      </c>
      <c r="C30" s="32">
        <f>LOC!K204</f>
        <v>0</v>
      </c>
      <c r="D30" s="12">
        <f>LOC!L204</f>
        <v>0</v>
      </c>
      <c r="E30" s="12">
        <f>LOC!M204</f>
        <v>0</v>
      </c>
      <c r="F30" s="12">
        <f>LOC!N204</f>
        <v>0</v>
      </c>
      <c r="G30" s="12">
        <f>LOC!O204</f>
        <v>0</v>
      </c>
      <c r="H30" s="12">
        <f>LOC!P204</f>
        <v>0</v>
      </c>
      <c r="I30" s="6"/>
    </row>
    <row r="31" spans="1:13" x14ac:dyDescent="0.2">
      <c r="A31" s="4"/>
      <c r="B31" s="28">
        <f>YEAR(LOC!K214)</f>
        <v>2016</v>
      </c>
      <c r="C31" s="32">
        <f>LOC!K230</f>
        <v>0</v>
      </c>
      <c r="D31" s="12">
        <f>LOC!L230</f>
        <v>0</v>
      </c>
      <c r="E31" s="12">
        <f>LOC!M230</f>
        <v>0</v>
      </c>
      <c r="F31" s="12">
        <f>LOC!N230</f>
        <v>0</v>
      </c>
      <c r="G31" s="12">
        <f>LOC!O230</f>
        <v>0</v>
      </c>
      <c r="H31" s="12">
        <f>LOC!P230</f>
        <v>0</v>
      </c>
      <c r="I31" s="6"/>
    </row>
    <row r="32" spans="1:13" x14ac:dyDescent="0.2">
      <c r="A32" s="4"/>
      <c r="B32" s="28">
        <f>YEAR(LOC!K247)</f>
        <v>2017</v>
      </c>
      <c r="C32" s="32">
        <f>LOC!K263</f>
        <v>0</v>
      </c>
      <c r="D32" s="12">
        <f>LOC!L263</f>
        <v>0</v>
      </c>
      <c r="E32" s="12">
        <f>LOC!M263</f>
        <v>0</v>
      </c>
      <c r="F32" s="12">
        <f>LOC!N263</f>
        <v>0</v>
      </c>
      <c r="G32" s="12">
        <f>LOC!O263</f>
        <v>0</v>
      </c>
      <c r="H32" s="12">
        <f>LOC!P263</f>
        <v>0</v>
      </c>
      <c r="I32" s="6"/>
    </row>
    <row r="33" spans="1:13" x14ac:dyDescent="0.2">
      <c r="A33" s="4"/>
      <c r="B33" s="28">
        <f>YEAR(LOC!K273)</f>
        <v>2018</v>
      </c>
      <c r="C33" s="32">
        <f>LOC!K289</f>
        <v>0</v>
      </c>
      <c r="D33" s="12">
        <f>LOC!L289</f>
        <v>0</v>
      </c>
      <c r="E33" s="12">
        <f>LOC!M289</f>
        <v>0</v>
      </c>
      <c r="F33" s="12">
        <f>LOC!N289</f>
        <v>0</v>
      </c>
      <c r="G33" s="12">
        <f>LOC!O289</f>
        <v>0</v>
      </c>
      <c r="H33" s="12">
        <f>LOC!P289</f>
        <v>0</v>
      </c>
      <c r="I33" s="6"/>
      <c r="L33" s="31" t="s">
        <v>59</v>
      </c>
      <c r="M33" s="31" t="s">
        <v>58</v>
      </c>
    </row>
    <row r="34" spans="1:13" x14ac:dyDescent="0.2">
      <c r="A34" s="4"/>
      <c r="B34" s="5"/>
      <c r="C34" s="5"/>
      <c r="D34" s="5"/>
      <c r="E34" s="5"/>
      <c r="F34" s="5"/>
      <c r="G34" s="5"/>
      <c r="H34" s="5"/>
      <c r="I34" s="6"/>
      <c r="K34">
        <f t="shared" ref="K34:K43" si="2">B24</f>
        <v>2009</v>
      </c>
      <c r="L34" s="34">
        <f>LOC!D17</f>
        <v>8570.7750930624679</v>
      </c>
      <c r="M34" s="34">
        <f>LOC!D18</f>
        <v>321.22338790916615</v>
      </c>
    </row>
    <row r="35" spans="1:13" ht="13.5" thickBot="1" x14ac:dyDescent="0.25">
      <c r="A35" s="7"/>
      <c r="B35" s="8"/>
      <c r="C35" s="8"/>
      <c r="D35" s="8"/>
      <c r="E35" s="8"/>
      <c r="F35" s="8"/>
      <c r="G35" s="8"/>
      <c r="H35" s="8"/>
      <c r="I35" s="9"/>
      <c r="K35">
        <f t="shared" si="2"/>
        <v>2010</v>
      </c>
      <c r="L35" s="34">
        <f>LOC!D43</f>
        <v>3743.7829624294436</v>
      </c>
      <c r="M35" s="34">
        <f>LOC!D44</f>
        <v>87.468661696112619</v>
      </c>
    </row>
    <row r="36" spans="1:13" ht="13.5" thickTop="1" x14ac:dyDescent="0.2">
      <c r="A36" s="4"/>
      <c r="B36" s="5"/>
      <c r="C36" s="5"/>
      <c r="D36" s="5"/>
      <c r="E36" s="5"/>
      <c r="F36" s="5"/>
      <c r="G36" s="5"/>
      <c r="H36" s="5"/>
      <c r="I36" s="6"/>
      <c r="K36">
        <f t="shared" si="2"/>
        <v>2011</v>
      </c>
      <c r="L36" s="34">
        <f>LOC!D76</f>
        <v>0</v>
      </c>
      <c r="M36" s="34">
        <f>LOC!D77</f>
        <v>0</v>
      </c>
    </row>
    <row r="37" spans="1:13" x14ac:dyDescent="0.2">
      <c r="A37" s="4"/>
      <c r="B37" s="5"/>
      <c r="C37" s="5"/>
      <c r="D37" s="5"/>
      <c r="E37" s="5"/>
      <c r="F37" s="5"/>
      <c r="G37" s="5"/>
      <c r="H37" s="5"/>
      <c r="I37" s="6"/>
      <c r="K37">
        <f t="shared" si="2"/>
        <v>2012</v>
      </c>
      <c r="L37" s="34">
        <f>LOC!D102</f>
        <v>0</v>
      </c>
      <c r="M37" s="34">
        <f>LOC!D103</f>
        <v>0</v>
      </c>
    </row>
    <row r="38" spans="1:13" x14ac:dyDescent="0.2">
      <c r="A38" s="4"/>
      <c r="B38" s="5"/>
      <c r="C38" s="5"/>
      <c r="D38" s="5"/>
      <c r="E38" s="5"/>
      <c r="F38" s="5"/>
      <c r="G38" s="5"/>
      <c r="H38" s="5"/>
      <c r="I38" s="6"/>
      <c r="K38">
        <f t="shared" si="2"/>
        <v>2013</v>
      </c>
      <c r="L38" s="34">
        <f>LOC!D135</f>
        <v>0</v>
      </c>
      <c r="M38" s="34">
        <f>LOC!D136</f>
        <v>0</v>
      </c>
    </row>
    <row r="39" spans="1:13" x14ac:dyDescent="0.2">
      <c r="A39" s="4"/>
      <c r="B39" s="5"/>
      <c r="C39" s="5"/>
      <c r="D39" s="5"/>
      <c r="E39" s="5"/>
      <c r="F39" s="5"/>
      <c r="G39" s="5"/>
      <c r="H39" s="5"/>
      <c r="I39" s="6"/>
      <c r="K39">
        <f t="shared" si="2"/>
        <v>2014</v>
      </c>
      <c r="L39" s="34">
        <f>LOC!D161</f>
        <v>0</v>
      </c>
      <c r="M39" s="34">
        <f>LOC!D162</f>
        <v>0</v>
      </c>
    </row>
    <row r="40" spans="1:13" x14ac:dyDescent="0.2">
      <c r="A40" s="4"/>
      <c r="B40" s="5"/>
      <c r="C40" s="5"/>
      <c r="D40" s="5"/>
      <c r="E40" s="5"/>
      <c r="F40" s="5"/>
      <c r="G40" s="5"/>
      <c r="H40" s="5"/>
      <c r="I40" s="6"/>
      <c r="K40">
        <f t="shared" si="2"/>
        <v>2015</v>
      </c>
      <c r="L40" s="34">
        <f>LOC!D194</f>
        <v>0</v>
      </c>
      <c r="M40" s="34">
        <f>LOC!D195</f>
        <v>0</v>
      </c>
    </row>
    <row r="41" spans="1:13" x14ac:dyDescent="0.2">
      <c r="A41" s="4"/>
      <c r="B41" s="5"/>
      <c r="C41" s="5"/>
      <c r="D41" s="5"/>
      <c r="E41" s="5"/>
      <c r="F41" s="5"/>
      <c r="G41" s="5"/>
      <c r="H41" s="5"/>
      <c r="I41" s="6"/>
      <c r="K41">
        <f t="shared" si="2"/>
        <v>2016</v>
      </c>
      <c r="L41" s="34">
        <f>LOC!D220</f>
        <v>0</v>
      </c>
      <c r="M41" s="34">
        <f>LOC!D221</f>
        <v>0</v>
      </c>
    </row>
    <row r="42" spans="1:13" x14ac:dyDescent="0.2">
      <c r="A42" s="4"/>
      <c r="B42" s="5"/>
      <c r="C42" s="5"/>
      <c r="D42" s="5"/>
      <c r="E42" s="5"/>
      <c r="F42" s="5"/>
      <c r="G42" s="5"/>
      <c r="H42" s="5"/>
      <c r="I42" s="6"/>
      <c r="K42">
        <f t="shared" si="2"/>
        <v>2017</v>
      </c>
      <c r="L42" s="34">
        <f>LOC!D253</f>
        <v>0</v>
      </c>
      <c r="M42" s="34">
        <f>LOC!D254</f>
        <v>0</v>
      </c>
    </row>
    <row r="43" spans="1:13" x14ac:dyDescent="0.2">
      <c r="A43" s="4"/>
      <c r="B43" s="5"/>
      <c r="C43" s="5"/>
      <c r="D43" s="5"/>
      <c r="E43" s="5"/>
      <c r="F43" s="5"/>
      <c r="G43" s="5"/>
      <c r="H43" s="5"/>
      <c r="I43" s="6"/>
      <c r="K43">
        <f t="shared" si="2"/>
        <v>2018</v>
      </c>
      <c r="L43" s="34">
        <f>LOC!D279</f>
        <v>0</v>
      </c>
      <c r="M43" s="34">
        <f>LOC!D280</f>
        <v>0</v>
      </c>
    </row>
    <row r="44" spans="1:13" x14ac:dyDescent="0.2">
      <c r="A44" s="4"/>
      <c r="B44" s="5"/>
      <c r="C44" s="5"/>
      <c r="D44" s="5"/>
      <c r="E44" s="5"/>
      <c r="F44" s="5"/>
      <c r="G44" s="5"/>
      <c r="H44" s="5"/>
      <c r="I44" s="6"/>
    </row>
    <row r="45" spans="1:13" x14ac:dyDescent="0.2">
      <c r="A45" s="4"/>
      <c r="B45" s="5"/>
      <c r="C45" s="5"/>
      <c r="D45" s="5"/>
      <c r="E45" s="5"/>
      <c r="F45" s="5"/>
      <c r="G45" s="5"/>
      <c r="H45" s="5"/>
      <c r="I45" s="6"/>
    </row>
    <row r="46" spans="1:13" x14ac:dyDescent="0.2">
      <c r="A46" s="4"/>
      <c r="B46" s="5"/>
      <c r="C46" s="5"/>
      <c r="D46" s="5"/>
      <c r="E46" s="5"/>
      <c r="F46" s="5"/>
      <c r="G46" s="5"/>
      <c r="H46" s="5"/>
      <c r="I46" s="6"/>
    </row>
    <row r="47" spans="1:13" x14ac:dyDescent="0.2">
      <c r="A47" s="4"/>
      <c r="B47" s="5"/>
      <c r="C47" s="5"/>
      <c r="D47" s="5"/>
      <c r="E47" s="5"/>
      <c r="F47" s="5"/>
      <c r="G47" s="5"/>
      <c r="H47" s="5"/>
      <c r="I47" s="6"/>
    </row>
    <row r="48" spans="1:13" x14ac:dyDescent="0.2">
      <c r="A48" s="4"/>
      <c r="B48" s="5"/>
      <c r="C48" s="5"/>
      <c r="D48" s="5"/>
      <c r="E48" s="5"/>
      <c r="F48" s="5"/>
      <c r="G48" s="5"/>
      <c r="H48" s="5"/>
      <c r="I48" s="6"/>
    </row>
    <row r="49" spans="1:9" x14ac:dyDescent="0.2">
      <c r="A49" s="4"/>
      <c r="B49" s="5"/>
      <c r="C49" s="5"/>
      <c r="D49" s="5"/>
      <c r="E49" s="5"/>
      <c r="F49" s="5"/>
      <c r="G49" s="5"/>
      <c r="H49" s="5"/>
      <c r="I49" s="6"/>
    </row>
    <row r="50" spans="1:9" x14ac:dyDescent="0.2">
      <c r="A50" s="4"/>
      <c r="B50" s="5"/>
      <c r="C50" s="5"/>
      <c r="D50" s="5"/>
      <c r="E50" s="5"/>
      <c r="F50" s="5"/>
      <c r="G50" s="5"/>
      <c r="H50" s="5"/>
      <c r="I50" s="6"/>
    </row>
    <row r="51" spans="1:9" x14ac:dyDescent="0.2">
      <c r="A51" s="4"/>
      <c r="B51" s="5"/>
      <c r="C51" s="5"/>
      <c r="D51" s="5"/>
      <c r="E51" s="5"/>
      <c r="F51" s="5"/>
      <c r="G51" s="5"/>
      <c r="H51" s="5"/>
      <c r="I51" s="6"/>
    </row>
    <row r="52" spans="1:9" x14ac:dyDescent="0.2">
      <c r="A52" s="4"/>
      <c r="B52" s="5"/>
      <c r="C52" s="5"/>
      <c r="D52" s="5"/>
      <c r="E52" s="5"/>
      <c r="F52" s="5"/>
      <c r="G52" s="5"/>
      <c r="H52" s="5"/>
      <c r="I52" s="6"/>
    </row>
    <row r="53" spans="1:9" x14ac:dyDescent="0.2">
      <c r="A53" s="4"/>
      <c r="B53" s="5"/>
      <c r="C53" s="5"/>
      <c r="D53" s="5"/>
      <c r="E53" s="5"/>
      <c r="F53" s="5"/>
      <c r="G53" s="5"/>
      <c r="H53" s="5"/>
      <c r="I53" s="6"/>
    </row>
    <row r="54" spans="1:9" x14ac:dyDescent="0.2">
      <c r="A54" s="4"/>
      <c r="B54" s="5"/>
      <c r="C54" s="5"/>
      <c r="D54" s="5"/>
      <c r="E54" s="5"/>
      <c r="F54" s="5"/>
      <c r="G54" s="5"/>
      <c r="H54" s="5"/>
      <c r="I54" s="6"/>
    </row>
    <row r="55" spans="1:9" x14ac:dyDescent="0.2">
      <c r="A55" s="4"/>
      <c r="B55" s="5"/>
      <c r="C55" s="5"/>
      <c r="D55" s="5"/>
      <c r="E55" s="5"/>
      <c r="F55" s="5"/>
      <c r="G55" s="5"/>
      <c r="H55" s="5"/>
      <c r="I55" s="6"/>
    </row>
    <row r="56" spans="1:9" x14ac:dyDescent="0.2">
      <c r="A56" s="4"/>
      <c r="B56" s="5"/>
      <c r="C56" s="5"/>
      <c r="D56" s="5"/>
      <c r="E56" s="5"/>
      <c r="F56" s="5"/>
      <c r="G56" s="5"/>
      <c r="H56" s="5"/>
      <c r="I56" s="6"/>
    </row>
    <row r="57" spans="1:9" x14ac:dyDescent="0.2">
      <c r="A57" s="4"/>
      <c r="B57" s="5"/>
      <c r="C57" s="5"/>
      <c r="D57" s="5"/>
      <c r="E57" s="5"/>
      <c r="F57" s="5"/>
      <c r="G57" s="5"/>
      <c r="H57" s="5"/>
      <c r="I57" s="6"/>
    </row>
    <row r="58" spans="1:9" x14ac:dyDescent="0.2">
      <c r="A58" s="4"/>
      <c r="B58" s="5"/>
      <c r="C58" s="5"/>
      <c r="D58" s="5"/>
      <c r="E58" s="5"/>
      <c r="F58" s="5"/>
      <c r="G58" s="5"/>
      <c r="H58" s="5"/>
      <c r="I58" s="6"/>
    </row>
    <row r="59" spans="1:9" ht="13.5" thickBot="1" x14ac:dyDescent="0.25">
      <c r="A59" s="7"/>
      <c r="B59" s="8"/>
      <c r="C59" s="8"/>
      <c r="D59" s="8"/>
      <c r="E59" s="8"/>
      <c r="F59" s="8"/>
      <c r="G59" s="8"/>
      <c r="H59" s="8"/>
      <c r="I59" s="9"/>
    </row>
    <row r="60" spans="1:9" ht="13.5" thickTop="1" x14ac:dyDescent="0.2"/>
  </sheetData>
  <customSheetViews>
    <customSheetView guid="{0C8DB85B-AFC9-43DA-ACB7-1957509C70BC}" showPageBreaks="1" showGridLines="0" fitToPage="1" printArea="1" topLeftCell="A13">
      <selection activeCell="C10" sqref="C10"/>
      <pageMargins left="1" right="0.75" top="0.5" bottom="0.5" header="0.25" footer="0.25"/>
      <printOptions horizontalCentered="1" verticalCentered="1"/>
      <pageSetup scale="89" orientation="portrait"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phoneticPr fontId="0" type="noConversion"/>
  <printOptions horizontalCentered="1" verticalCentered="1"/>
  <pageMargins left="1" right="0.75" top="0.5" bottom="0.5" header="0.25" footer="0.25"/>
  <pageSetup scale="89" orientation="portrait" horizontalDpi="300" verticalDpi="300" r:id="rId2"/>
  <headerFooter alignWithMargins="0">
    <oddHeader>&amp;C&amp;"Arial,Bold"&amp;14Missouri Swine Enterprise Analysis Program</oddHeader>
    <oddFooter>&amp;C&amp;"Arial,Bold"&amp;12Copyrighted by The Curators of the University of Missouri, 2000</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67"/>
  <sheetViews>
    <sheetView showGridLines="0" zoomScaleNormal="100" zoomScalePageLayoutView="60" workbookViewId="0">
      <selection activeCell="O147" sqref="O147"/>
    </sheetView>
  </sheetViews>
  <sheetFormatPr defaultRowHeight="12.75" x14ac:dyDescent="0.2"/>
  <cols>
    <col min="1" max="1" width="2.28515625" style="73" customWidth="1"/>
    <col min="2" max="2" width="2.28515625" style="147" customWidth="1"/>
    <col min="3" max="3" width="2.28515625" style="73" customWidth="1"/>
    <col min="4" max="4" width="41.28515625" style="73" customWidth="1"/>
    <col min="5" max="5" width="2.42578125" style="73" customWidth="1"/>
    <col min="6" max="6" width="16.5703125" style="73" customWidth="1"/>
    <col min="7" max="7" width="0.85546875" style="73" customWidth="1"/>
    <col min="8" max="8" width="14.7109375" style="73" customWidth="1"/>
    <col min="9" max="9" width="0.85546875" style="73" customWidth="1"/>
    <col min="10" max="10" width="14.7109375" style="73" customWidth="1"/>
    <col min="11" max="11" width="0.85546875" style="73" customWidth="1"/>
    <col min="12" max="12" width="14.7109375" style="73" customWidth="1"/>
    <col min="13" max="13" width="0.85546875" style="73" customWidth="1"/>
    <col min="14" max="14" width="14.7109375" style="73" customWidth="1"/>
    <col min="15" max="15" width="2.28515625" style="73" customWidth="1"/>
    <col min="16" max="16" width="4" style="73" customWidth="1"/>
    <col min="17" max="17" width="9.140625" style="212"/>
    <col min="18" max="18" width="17.42578125" style="218" customWidth="1"/>
    <col min="19" max="16384" width="9.140625" style="218"/>
  </cols>
  <sheetData>
    <row r="1" spans="2:16" ht="12.75" customHeight="1" x14ac:dyDescent="0.3">
      <c r="C1" s="51"/>
      <c r="D1" s="67"/>
      <c r="E1" s="51"/>
      <c r="F1" s="51"/>
      <c r="G1" s="120"/>
      <c r="H1" s="51"/>
      <c r="I1" s="120"/>
      <c r="J1" s="51"/>
      <c r="K1" s="120"/>
      <c r="L1" s="51"/>
      <c r="M1" s="120"/>
      <c r="N1" s="51"/>
      <c r="O1" s="51"/>
      <c r="P1" s="120"/>
    </row>
    <row r="2" spans="2:16" ht="23.25" customHeight="1" x14ac:dyDescent="0.3">
      <c r="B2" s="362" t="s">
        <v>314</v>
      </c>
      <c r="C2" s="363"/>
      <c r="D2" s="363"/>
      <c r="E2" s="363"/>
      <c r="F2" s="363"/>
      <c r="G2" s="363"/>
      <c r="H2" s="363"/>
      <c r="I2" s="363"/>
      <c r="J2" s="363"/>
      <c r="K2" s="363"/>
      <c r="L2" s="363"/>
      <c r="M2" s="363"/>
      <c r="N2" s="363"/>
      <c r="O2" s="364"/>
      <c r="P2" s="120"/>
    </row>
    <row r="3" spans="2:16" x14ac:dyDescent="0.2">
      <c r="C3" s="51"/>
      <c r="D3" s="51"/>
      <c r="E3" s="51"/>
      <c r="F3" s="51"/>
      <c r="G3" s="120"/>
      <c r="H3" s="51"/>
      <c r="I3" s="120"/>
      <c r="J3" s="51"/>
      <c r="K3" s="120"/>
      <c r="L3" s="51"/>
      <c r="M3" s="120"/>
      <c r="N3" s="51"/>
      <c r="O3" s="51"/>
      <c r="P3" s="120"/>
    </row>
    <row r="4" spans="2:16" x14ac:dyDescent="0.2">
      <c r="C4" s="51"/>
      <c r="D4" s="51"/>
      <c r="E4" s="51"/>
      <c r="F4" s="51"/>
      <c r="G4" s="120"/>
      <c r="H4" s="51"/>
      <c r="I4" s="120"/>
      <c r="J4" s="51"/>
      <c r="K4" s="120"/>
      <c r="L4" s="51"/>
      <c r="M4" s="120"/>
      <c r="N4" s="51"/>
      <c r="O4" s="51"/>
      <c r="P4" s="120"/>
    </row>
    <row r="5" spans="2:16" x14ac:dyDescent="0.2">
      <c r="C5" s="370" t="s">
        <v>0</v>
      </c>
      <c r="D5" s="370"/>
      <c r="E5" s="57"/>
      <c r="F5" s="371" t="s">
        <v>159</v>
      </c>
      <c r="G5" s="371"/>
      <c r="H5" s="371"/>
      <c r="I5" s="371"/>
      <c r="J5" s="371"/>
      <c r="K5" s="139"/>
      <c r="L5" s="57"/>
      <c r="M5" s="139"/>
      <c r="N5" s="57"/>
      <c r="O5" s="51"/>
      <c r="P5" s="120"/>
    </row>
    <row r="6" spans="2:16" ht="5.0999999999999996" customHeight="1" x14ac:dyDescent="0.2">
      <c r="C6" s="93"/>
      <c r="D6" s="93"/>
      <c r="E6" s="139"/>
      <c r="F6" s="123"/>
      <c r="G6" s="123"/>
      <c r="H6" s="123"/>
      <c r="I6" s="123"/>
      <c r="J6" s="139"/>
      <c r="K6" s="139"/>
      <c r="L6" s="57"/>
      <c r="M6" s="139"/>
      <c r="N6" s="57"/>
      <c r="O6" s="51"/>
      <c r="P6" s="120"/>
    </row>
    <row r="7" spans="2:16" x14ac:dyDescent="0.2">
      <c r="C7" s="370" t="s">
        <v>1</v>
      </c>
      <c r="D7" s="370"/>
      <c r="E7" s="57"/>
      <c r="F7" s="371" t="s">
        <v>306</v>
      </c>
      <c r="G7" s="371"/>
      <c r="H7" s="371"/>
      <c r="I7" s="371"/>
      <c r="J7" s="371"/>
      <c r="K7" s="140"/>
      <c r="L7" s="58"/>
      <c r="M7" s="143"/>
      <c r="N7" s="59"/>
      <c r="O7" s="51"/>
      <c r="P7" s="120"/>
    </row>
    <row r="8" spans="2:16" x14ac:dyDescent="0.2">
      <c r="C8" s="51"/>
      <c r="D8" s="57"/>
      <c r="E8" s="51"/>
      <c r="F8" s="51"/>
      <c r="G8" s="120"/>
      <c r="H8" s="51"/>
      <c r="I8" s="120"/>
      <c r="J8" s="51"/>
      <c r="K8" s="120"/>
      <c r="L8" s="51"/>
      <c r="M8" s="120"/>
      <c r="N8" s="51"/>
      <c r="O8" s="51"/>
      <c r="P8" s="120"/>
    </row>
    <row r="9" spans="2:16" x14ac:dyDescent="0.2">
      <c r="C9" s="370" t="s">
        <v>183</v>
      </c>
      <c r="D9" s="370"/>
      <c r="E9" s="51"/>
      <c r="F9" s="51"/>
      <c r="G9" s="120"/>
      <c r="H9"/>
      <c r="J9" s="51"/>
      <c r="K9" s="120"/>
      <c r="L9" s="51"/>
      <c r="M9" s="120"/>
      <c r="N9" s="49"/>
      <c r="O9" s="51"/>
      <c r="P9" s="120"/>
    </row>
    <row r="10" spans="2:16" x14ac:dyDescent="0.2">
      <c r="C10" s="51"/>
      <c r="D10" s="51" t="s">
        <v>267</v>
      </c>
      <c r="E10" s="51"/>
      <c r="F10" s="307">
        <v>5000</v>
      </c>
      <c r="G10" s="105"/>
      <c r="H10" s="51"/>
      <c r="I10" s="120"/>
      <c r="J10" s="51"/>
      <c r="K10" s="120"/>
      <c r="L10" s="51"/>
      <c r="M10" s="120"/>
      <c r="N10" s="49"/>
      <c r="O10" s="51"/>
      <c r="P10" s="120"/>
    </row>
    <row r="11" spans="2:16" x14ac:dyDescent="0.2">
      <c r="C11" s="51"/>
      <c r="D11" s="51" t="s">
        <v>268</v>
      </c>
      <c r="E11" s="51"/>
      <c r="F11" s="307"/>
      <c r="G11" s="105"/>
      <c r="H11" s="51"/>
      <c r="I11" s="120"/>
      <c r="J11" s="120"/>
      <c r="K11" s="120"/>
      <c r="L11" s="120"/>
      <c r="M11" s="120"/>
      <c r="N11" s="63"/>
      <c r="O11" s="51"/>
      <c r="P11" s="120"/>
    </row>
    <row r="12" spans="2:16" x14ac:dyDescent="0.2">
      <c r="C12" s="51"/>
      <c r="D12" s="51" t="s">
        <v>2</v>
      </c>
      <c r="E12" s="51"/>
      <c r="F12" s="307"/>
      <c r="G12" s="105"/>
      <c r="H12" s="51"/>
      <c r="I12" s="120"/>
      <c r="J12" s="120"/>
      <c r="K12" s="120"/>
      <c r="L12" s="120"/>
      <c r="M12" s="120"/>
      <c r="N12" s="63"/>
      <c r="O12" s="51"/>
      <c r="P12" s="120"/>
    </row>
    <row r="13" spans="2:16" x14ac:dyDescent="0.2">
      <c r="C13" s="51"/>
      <c r="D13" s="51" t="s">
        <v>3</v>
      </c>
      <c r="E13" s="51"/>
      <c r="F13" s="307">
        <v>15000</v>
      </c>
      <c r="G13" s="105"/>
      <c r="H13" s="51"/>
      <c r="I13" s="120"/>
      <c r="J13" s="120"/>
      <c r="K13" s="120"/>
      <c r="L13" s="120"/>
      <c r="M13" s="120"/>
      <c r="N13" s="63"/>
      <c r="O13" s="51"/>
      <c r="P13" s="120"/>
    </row>
    <row r="14" spans="2:16" x14ac:dyDescent="0.2">
      <c r="C14" s="51"/>
      <c r="D14" s="51" t="s">
        <v>4</v>
      </c>
      <c r="E14" s="51"/>
      <c r="F14" s="307"/>
      <c r="G14" s="105"/>
      <c r="H14" s="51"/>
      <c r="I14" s="120"/>
      <c r="J14" s="120"/>
      <c r="K14" s="120"/>
      <c r="L14" s="120"/>
      <c r="M14" s="120"/>
      <c r="N14" s="63"/>
      <c r="O14" s="51"/>
      <c r="P14" s="120"/>
    </row>
    <row r="15" spans="2:16" x14ac:dyDescent="0.2">
      <c r="C15" s="51"/>
      <c r="D15" s="51" t="s">
        <v>5</v>
      </c>
      <c r="E15" s="51"/>
      <c r="F15" s="308"/>
      <c r="G15" s="121"/>
      <c r="H15" s="51"/>
      <c r="I15" s="120"/>
      <c r="J15" s="120"/>
      <c r="K15" s="120"/>
      <c r="L15" s="120"/>
      <c r="M15" s="120"/>
      <c r="N15" s="63"/>
      <c r="O15" s="51"/>
      <c r="P15" s="120"/>
    </row>
    <row r="16" spans="2:16" x14ac:dyDescent="0.2">
      <c r="C16" s="51"/>
      <c r="D16" s="51" t="s">
        <v>6</v>
      </c>
      <c r="E16" s="51"/>
      <c r="F16" s="309"/>
      <c r="G16" s="122"/>
      <c r="H16" s="51"/>
      <c r="I16" s="120"/>
      <c r="J16" s="120"/>
      <c r="K16" s="120"/>
      <c r="L16" s="120"/>
      <c r="M16" s="120"/>
      <c r="N16" s="63"/>
      <c r="O16" s="51"/>
      <c r="P16" s="120"/>
    </row>
    <row r="17" spans="1:17" x14ac:dyDescent="0.2">
      <c r="C17" s="51"/>
      <c r="D17" s="51" t="s">
        <v>7</v>
      </c>
      <c r="E17" s="51"/>
      <c r="F17" s="307"/>
      <c r="G17" s="105"/>
      <c r="H17" s="51"/>
      <c r="I17" s="120"/>
      <c r="J17" s="120"/>
      <c r="K17" s="120"/>
      <c r="L17" s="120"/>
      <c r="M17" s="120"/>
      <c r="N17" s="63"/>
      <c r="O17" s="51"/>
      <c r="P17" s="120"/>
    </row>
    <row r="18" spans="1:17" x14ac:dyDescent="0.2">
      <c r="C18" s="51"/>
      <c r="D18" s="51" t="s">
        <v>8</v>
      </c>
      <c r="E18" s="51"/>
      <c r="F18" s="307"/>
      <c r="G18" s="105"/>
      <c r="H18" s="51"/>
      <c r="I18" s="120"/>
      <c r="J18" s="120"/>
      <c r="K18" s="120"/>
      <c r="L18" s="120"/>
      <c r="M18" s="120"/>
      <c r="N18" s="63"/>
      <c r="O18" s="51"/>
      <c r="P18" s="120"/>
    </row>
    <row r="19" spans="1:17" x14ac:dyDescent="0.2">
      <c r="C19" s="51"/>
      <c r="D19" s="51" t="s">
        <v>9</v>
      </c>
      <c r="E19" s="51"/>
      <c r="F19" s="307"/>
      <c r="G19" s="105"/>
      <c r="H19" s="51"/>
      <c r="I19" s="120"/>
      <c r="J19" s="120"/>
      <c r="K19" s="120"/>
      <c r="L19" s="120"/>
      <c r="M19" s="120"/>
      <c r="N19" s="63"/>
      <c r="O19" s="51"/>
      <c r="P19" s="120"/>
    </row>
    <row r="20" spans="1:17" x14ac:dyDescent="0.2">
      <c r="C20" s="51"/>
      <c r="D20" s="51" t="s">
        <v>10</v>
      </c>
      <c r="E20" s="51"/>
      <c r="F20" s="310"/>
      <c r="G20" s="105"/>
      <c r="H20" s="51"/>
      <c r="I20" s="120"/>
      <c r="J20" s="120"/>
      <c r="K20" s="120"/>
      <c r="L20" s="120"/>
      <c r="M20" s="120"/>
      <c r="N20" s="63"/>
      <c r="O20" s="51"/>
      <c r="P20" s="120"/>
    </row>
    <row r="21" spans="1:17" x14ac:dyDescent="0.2">
      <c r="C21" s="51"/>
      <c r="D21" s="51" t="s">
        <v>11</v>
      </c>
      <c r="E21" s="51"/>
      <c r="F21" s="310"/>
      <c r="G21" s="105"/>
      <c r="H21" s="51"/>
      <c r="I21" s="120"/>
      <c r="N21" s="63"/>
      <c r="O21" s="51"/>
      <c r="P21" s="120"/>
    </row>
    <row r="22" spans="1:17" x14ac:dyDescent="0.2">
      <c r="C22" s="51"/>
      <c r="D22" s="51" t="s">
        <v>130</v>
      </c>
      <c r="E22" s="51"/>
      <c r="F22" s="310"/>
      <c r="G22" s="105"/>
      <c r="H22" s="51"/>
      <c r="I22" s="120"/>
      <c r="J22" s="120"/>
      <c r="K22" s="120"/>
      <c r="L22" s="120"/>
      <c r="M22" s="120"/>
      <c r="N22" s="63"/>
      <c r="O22" s="51"/>
      <c r="P22" s="120"/>
    </row>
    <row r="23" spans="1:17" s="219" customFormat="1" ht="5.25" x14ac:dyDescent="0.15">
      <c r="A23" s="111"/>
      <c r="B23" s="148"/>
      <c r="C23" s="94"/>
      <c r="D23" s="94"/>
      <c r="E23" s="94"/>
      <c r="F23" s="284"/>
      <c r="G23" s="108"/>
      <c r="H23" s="94"/>
      <c r="I23" s="107"/>
      <c r="J23" s="107"/>
      <c r="K23" s="107"/>
      <c r="L23" s="107"/>
      <c r="M23" s="107"/>
      <c r="N23" s="118"/>
      <c r="O23" s="94"/>
      <c r="P23" s="107"/>
      <c r="Q23" s="213"/>
    </row>
    <row r="24" spans="1:17" s="219" customFormat="1" x14ac:dyDescent="0.2">
      <c r="A24" s="111"/>
      <c r="B24" s="148"/>
      <c r="C24" s="94"/>
      <c r="D24" s="51" t="s">
        <v>13</v>
      </c>
      <c r="E24" s="51"/>
      <c r="F24" s="307">
        <v>500000</v>
      </c>
      <c r="G24" s="108"/>
      <c r="H24" s="94"/>
      <c r="I24" s="107"/>
      <c r="J24" s="107"/>
      <c r="K24" s="107"/>
      <c r="L24" s="107"/>
      <c r="M24" s="107"/>
      <c r="N24" s="118"/>
      <c r="O24" s="94"/>
      <c r="P24" s="107"/>
      <c r="Q24" s="213"/>
    </row>
    <row r="25" spans="1:17" s="219" customFormat="1" ht="5.0999999999999996" customHeight="1" x14ac:dyDescent="0.15">
      <c r="A25" s="111"/>
      <c r="B25" s="158"/>
      <c r="C25" s="107"/>
      <c r="D25" s="107"/>
      <c r="E25" s="107"/>
      <c r="F25" s="285"/>
      <c r="G25" s="108"/>
      <c r="H25" s="107"/>
      <c r="I25" s="107"/>
      <c r="J25" s="107"/>
      <c r="K25" s="107"/>
      <c r="L25" s="107"/>
      <c r="M25" s="107"/>
      <c r="N25" s="118"/>
      <c r="O25" s="107"/>
      <c r="P25" s="107"/>
      <c r="Q25" s="213"/>
    </row>
    <row r="26" spans="1:17" x14ac:dyDescent="0.2">
      <c r="C26" s="373" t="s">
        <v>182</v>
      </c>
      <c r="D26" s="373"/>
      <c r="E26" s="51"/>
      <c r="F26" s="104">
        <f>SUM(F10:F14)+(F15*F16)+SUM(F17:F22)+F24</f>
        <v>520000</v>
      </c>
      <c r="G26" s="105"/>
      <c r="H26" s="51"/>
      <c r="I26" s="120"/>
      <c r="J26" s="51"/>
      <c r="K26" s="120"/>
      <c r="L26" s="51"/>
      <c r="M26" s="120"/>
      <c r="N26" s="49"/>
      <c r="O26" s="51"/>
      <c r="P26" s="120"/>
    </row>
    <row r="27" spans="1:17" x14ac:dyDescent="0.2">
      <c r="C27" s="102"/>
      <c r="D27" s="102"/>
      <c r="E27" s="51"/>
      <c r="F27" s="105"/>
      <c r="G27" s="105"/>
      <c r="H27" s="51"/>
      <c r="I27" s="120"/>
      <c r="J27" s="51"/>
      <c r="K27" s="120"/>
      <c r="L27" s="51"/>
      <c r="M27" s="120"/>
      <c r="N27" s="49"/>
      <c r="O27" s="51"/>
      <c r="P27" s="120"/>
    </row>
    <row r="28" spans="1:17" x14ac:dyDescent="0.2">
      <c r="C28" s="370" t="s">
        <v>222</v>
      </c>
      <c r="D28" s="370"/>
      <c r="E28" s="51"/>
      <c r="F28" s="105"/>
      <c r="G28" s="105"/>
      <c r="H28" s="51"/>
      <c r="I28" s="120"/>
      <c r="J28" s="51"/>
      <c r="K28" s="120"/>
      <c r="L28" s="51"/>
      <c r="M28" s="120"/>
      <c r="N28" s="49"/>
      <c r="O28" s="51"/>
      <c r="P28" s="120"/>
    </row>
    <row r="29" spans="1:17" s="219" customFormat="1" x14ac:dyDescent="0.2">
      <c r="A29" s="111"/>
      <c r="B29" s="148"/>
      <c r="C29" s="103"/>
      <c r="D29" s="159" t="s">
        <v>204</v>
      </c>
      <c r="E29" s="51"/>
      <c r="F29" s="315">
        <v>0</v>
      </c>
      <c r="G29" s="63"/>
      <c r="H29" s="368" t="s">
        <v>315</v>
      </c>
      <c r="I29" s="368"/>
      <c r="J29" s="368"/>
      <c r="K29" s="368"/>
      <c r="L29" s="368"/>
      <c r="M29" s="368"/>
      <c r="N29" s="368"/>
      <c r="O29" s="94"/>
      <c r="P29" s="107"/>
      <c r="Q29" s="213"/>
    </row>
    <row r="30" spans="1:17" s="219" customFormat="1" x14ac:dyDescent="0.2">
      <c r="A30" s="111"/>
      <c r="B30" s="148"/>
      <c r="C30" s="103"/>
      <c r="D30" s="102" t="s">
        <v>205</v>
      </c>
      <c r="E30" s="120"/>
      <c r="F30" s="104">
        <f>F24*F29</f>
        <v>0</v>
      </c>
      <c r="G30" s="63"/>
      <c r="H30" s="368"/>
      <c r="I30" s="368"/>
      <c r="J30" s="368"/>
      <c r="K30" s="368"/>
      <c r="L30" s="368"/>
      <c r="M30" s="368"/>
      <c r="N30" s="368"/>
      <c r="O30" s="94"/>
      <c r="P30" s="107"/>
      <c r="Q30" s="213"/>
    </row>
    <row r="31" spans="1:17" s="219" customFormat="1" ht="5.0999999999999996" customHeight="1" x14ac:dyDescent="0.2">
      <c r="A31" s="111"/>
      <c r="B31" s="148"/>
      <c r="C31" s="94"/>
      <c r="D31" s="152"/>
      <c r="E31" s="94"/>
      <c r="F31" s="332"/>
      <c r="G31" s="108"/>
      <c r="H31" s="94"/>
      <c r="I31" s="107"/>
      <c r="J31" s="94"/>
      <c r="K31" s="107"/>
      <c r="L31" s="94"/>
      <c r="M31" s="107"/>
      <c r="N31" s="95"/>
      <c r="O31" s="94"/>
      <c r="P31" s="107"/>
      <c r="Q31" s="213"/>
    </row>
    <row r="32" spans="1:17" x14ac:dyDescent="0.2">
      <c r="D32" s="159" t="s">
        <v>184</v>
      </c>
      <c r="E32"/>
      <c r="F32" s="104">
        <f>F26-(F15*F16)</f>
        <v>520000</v>
      </c>
      <c r="G32" s="105"/>
      <c r="H32" s="51"/>
      <c r="I32" s="120"/>
      <c r="J32" s="51"/>
      <c r="K32" s="120"/>
      <c r="L32" s="51"/>
      <c r="M32" s="120"/>
      <c r="N32" s="49"/>
      <c r="O32" s="51"/>
      <c r="P32" s="120"/>
    </row>
    <row r="33" spans="3:20" ht="5.0999999999999996" customHeight="1" x14ac:dyDescent="0.2">
      <c r="C33" s="51"/>
      <c r="D33" s="120"/>
      <c r="E33"/>
      <c r="F33" s="104"/>
      <c r="G33" s="105"/>
      <c r="H33" s="51"/>
      <c r="I33" s="120"/>
      <c r="J33" s="51"/>
      <c r="K33" s="120"/>
      <c r="L33" s="51"/>
      <c r="M33" s="120"/>
      <c r="N33" s="49"/>
      <c r="O33" s="51"/>
      <c r="P33" s="120"/>
    </row>
    <row r="34" spans="3:20" x14ac:dyDescent="0.2">
      <c r="D34" s="159" t="s">
        <v>185</v>
      </c>
      <c r="E34" s="51"/>
      <c r="F34" s="104">
        <f>(F32-F30)/10</f>
        <v>52000</v>
      </c>
      <c r="G34" s="105"/>
      <c r="H34" s="51"/>
      <c r="I34" s="120"/>
      <c r="J34"/>
      <c r="L34"/>
      <c r="N34" s="66"/>
      <c r="O34" s="51"/>
      <c r="P34" s="120"/>
    </row>
    <row r="35" spans="3:20" x14ac:dyDescent="0.2">
      <c r="C35" s="51"/>
      <c r="D35" s="51"/>
      <c r="E35" s="51"/>
      <c r="F35" s="49"/>
      <c r="G35" s="63"/>
      <c r="H35" s="51"/>
      <c r="I35" s="120"/>
      <c r="J35" s="51"/>
      <c r="K35" s="120"/>
      <c r="L35" s="138"/>
      <c r="M35" s="138"/>
      <c r="N35" s="49"/>
      <c r="O35" s="51"/>
      <c r="P35" s="120"/>
    </row>
    <row r="36" spans="3:20" x14ac:dyDescent="0.2">
      <c r="C36" s="370" t="s">
        <v>276</v>
      </c>
      <c r="D36" s="370"/>
      <c r="E36" s="51"/>
      <c r="F36" s="96"/>
      <c r="G36" s="123"/>
      <c r="H36" s="51"/>
      <c r="I36" s="120"/>
      <c r="J36" s="51"/>
      <c r="K36" s="120"/>
      <c r="L36" s="51"/>
      <c r="M36" s="120"/>
      <c r="N36" s="49"/>
      <c r="O36" s="51"/>
      <c r="P36" s="120"/>
    </row>
    <row r="37" spans="3:20" x14ac:dyDescent="0.2">
      <c r="C37" s="51"/>
      <c r="D37" s="51" t="s">
        <v>14</v>
      </c>
      <c r="E37" s="51"/>
      <c r="F37" s="307">
        <v>0</v>
      </c>
      <c r="G37" s="105"/>
      <c r="H37" s="51"/>
      <c r="I37" s="120"/>
      <c r="J37" s="51"/>
      <c r="K37" s="120"/>
      <c r="L37" s="49"/>
      <c r="M37" s="63"/>
      <c r="N37" s="49"/>
      <c r="O37" s="51"/>
      <c r="P37" s="120"/>
    </row>
    <row r="38" spans="3:20" x14ac:dyDescent="0.2">
      <c r="C38" s="51"/>
      <c r="D38" s="51" t="s">
        <v>180</v>
      </c>
      <c r="E38" s="51"/>
      <c r="F38" s="307">
        <v>0</v>
      </c>
      <c r="G38" s="105"/>
      <c r="H38" s="51"/>
      <c r="I38" s="120"/>
      <c r="J38" s="51"/>
      <c r="K38" s="120"/>
      <c r="L38" s="51"/>
      <c r="M38" s="120"/>
      <c r="N38" s="49"/>
      <c r="O38" s="51"/>
      <c r="P38" s="120"/>
    </row>
    <row r="39" spans="3:20" x14ac:dyDescent="0.2">
      <c r="C39" s="51"/>
      <c r="D39" s="51" t="s">
        <v>15</v>
      </c>
      <c r="E39" s="51"/>
      <c r="F39" s="312">
        <v>0</v>
      </c>
      <c r="G39" s="105"/>
      <c r="H39" s="151" t="s">
        <v>12</v>
      </c>
      <c r="I39" s="120"/>
      <c r="J39" s="63">
        <f>IF(F37=0,0,(F37-F38)/F39)</f>
        <v>0</v>
      </c>
      <c r="K39" s="218"/>
      <c r="L39" s="218"/>
      <c r="M39" s="63"/>
      <c r="N39" s="49"/>
      <c r="O39" s="51"/>
      <c r="P39" s="120"/>
    </row>
    <row r="40" spans="3:20" x14ac:dyDescent="0.2">
      <c r="C40" s="93"/>
      <c r="D40" s="93"/>
      <c r="E40" s="102"/>
      <c r="F40" s="102"/>
      <c r="G40" s="124"/>
      <c r="H40" s="51"/>
      <c r="I40" s="120"/>
      <c r="J40" s="51"/>
      <c r="K40" s="120"/>
      <c r="L40" s="51"/>
      <c r="M40" s="120"/>
      <c r="N40" s="49"/>
      <c r="O40" s="51"/>
      <c r="P40" s="120"/>
    </row>
    <row r="41" spans="3:20" x14ac:dyDescent="0.2">
      <c r="C41" s="370" t="s">
        <v>223</v>
      </c>
      <c r="D41" s="370"/>
      <c r="E41" s="102"/>
      <c r="F41" s="102"/>
      <c r="G41" s="124"/>
      <c r="H41" s="51"/>
      <c r="I41" s="120"/>
      <c r="J41" s="51"/>
      <c r="K41" s="120"/>
      <c r="L41" s="51"/>
      <c r="M41" s="120"/>
      <c r="N41" s="49"/>
      <c r="O41" s="51"/>
      <c r="P41" s="120"/>
      <c r="R41" s="220">
        <f>DATE(H43,VLOOKUP(F43,R47:S58,2,FALSE),1)</f>
        <v>39904</v>
      </c>
    </row>
    <row r="42" spans="3:20" ht="5.0999999999999996" customHeight="1" x14ac:dyDescent="0.2">
      <c r="C42" s="93"/>
      <c r="D42" s="93"/>
      <c r="E42" s="102"/>
      <c r="F42" s="102"/>
      <c r="G42" s="124"/>
      <c r="H42" s="51"/>
      <c r="I42" s="120"/>
      <c r="J42" s="51"/>
      <c r="K42" s="120"/>
      <c r="L42" s="51"/>
      <c r="M42" s="120"/>
      <c r="N42" s="49"/>
      <c r="O42" s="51"/>
      <c r="P42" s="120"/>
      <c r="R42" s="220"/>
    </row>
    <row r="43" spans="3:20" ht="12.75" customHeight="1" x14ac:dyDescent="0.2">
      <c r="C43" s="51"/>
      <c r="D43" s="51" t="s">
        <v>206</v>
      </c>
      <c r="E43" s="51"/>
      <c r="F43" s="313" t="s">
        <v>120</v>
      </c>
      <c r="G43" s="124"/>
      <c r="H43" s="314">
        <v>2009</v>
      </c>
      <c r="I43" s="120"/>
      <c r="J43" s="368" t="s">
        <v>316</v>
      </c>
      <c r="K43" s="368"/>
      <c r="L43" s="368"/>
      <c r="M43" s="368"/>
      <c r="N43" s="368"/>
      <c r="O43" s="49"/>
      <c r="P43" s="120"/>
      <c r="Q43" s="211"/>
      <c r="R43" s="220">
        <f>DATE(H44,VLOOKUP(F44,R47:S58,2,FALSE),1)</f>
        <v>40057</v>
      </c>
    </row>
    <row r="44" spans="3:20" x14ac:dyDescent="0.2">
      <c r="C44" s="51"/>
      <c r="D44" s="51" t="s">
        <v>207</v>
      </c>
      <c r="E44" s="51"/>
      <c r="F44" s="313" t="s">
        <v>125</v>
      </c>
      <c r="G44" s="124"/>
      <c r="H44" s="314">
        <v>2009</v>
      </c>
      <c r="I44" s="120"/>
      <c r="J44" s="368"/>
      <c r="K44" s="368"/>
      <c r="L44" s="368"/>
      <c r="M44" s="368"/>
      <c r="N44" s="368"/>
      <c r="O44" s="49"/>
      <c r="P44" s="120"/>
      <c r="Q44" s="211"/>
    </row>
    <row r="45" spans="3:20" x14ac:dyDescent="0.2">
      <c r="C45" s="51"/>
      <c r="D45" s="51"/>
      <c r="E45" s="51"/>
      <c r="F45" s="49"/>
      <c r="G45" s="124"/>
      <c r="H45" s="49"/>
      <c r="I45" s="120"/>
      <c r="J45" s="368"/>
      <c r="K45" s="368"/>
      <c r="L45" s="368"/>
      <c r="M45" s="368"/>
      <c r="N45" s="368"/>
      <c r="O45" s="49"/>
      <c r="P45" s="120"/>
      <c r="Q45" s="211"/>
    </row>
    <row r="46" spans="3:20" x14ac:dyDescent="0.2">
      <c r="D46" s="159" t="s">
        <v>208</v>
      </c>
      <c r="E46" s="51"/>
      <c r="F46" s="49"/>
      <c r="G46" s="63"/>
      <c r="H46" s="51"/>
      <c r="I46" s="120"/>
      <c r="J46" s="49"/>
      <c r="K46" s="63"/>
      <c r="L46" s="49"/>
      <c r="M46" s="63"/>
      <c r="N46" s="49"/>
      <c r="O46" s="49"/>
      <c r="P46" s="63"/>
      <c r="Q46" s="214"/>
      <c r="R46" s="221"/>
      <c r="S46" s="221"/>
    </row>
    <row r="47" spans="3:20" x14ac:dyDescent="0.2">
      <c r="C47" s="51"/>
      <c r="D47" s="160">
        <f>R41</f>
        <v>39904</v>
      </c>
      <c r="E47" s="51"/>
      <c r="F47" s="315">
        <v>0.05</v>
      </c>
      <c r="G47" s="113"/>
      <c r="H47"/>
      <c r="J47"/>
      <c r="L47" s="52"/>
      <c r="M47" s="97"/>
      <c r="N47" s="52"/>
      <c r="O47" s="51"/>
      <c r="P47" s="120"/>
      <c r="R47" s="218" t="s">
        <v>117</v>
      </c>
      <c r="S47" s="218">
        <v>1</v>
      </c>
      <c r="T47" s="218">
        <v>2008</v>
      </c>
    </row>
    <row r="48" spans="3:20" x14ac:dyDescent="0.2">
      <c r="C48" s="51"/>
      <c r="D48" s="160">
        <f t="shared" ref="D48:D58" si="0">EDATE(D47,1)</f>
        <v>39934</v>
      </c>
      <c r="E48" s="51"/>
      <c r="F48" s="315">
        <v>0.05</v>
      </c>
      <c r="G48" s="113"/>
      <c r="H48"/>
      <c r="J48"/>
      <c r="L48" s="52"/>
      <c r="M48" s="97"/>
      <c r="N48" s="52"/>
      <c r="O48" s="51"/>
      <c r="P48" s="120"/>
      <c r="R48" s="218" t="s">
        <v>118</v>
      </c>
      <c r="S48" s="218">
        <v>2</v>
      </c>
      <c r="T48" s="218">
        <v>2009</v>
      </c>
    </row>
    <row r="49" spans="1:20" x14ac:dyDescent="0.2">
      <c r="C49" s="51"/>
      <c r="D49" s="160">
        <f t="shared" si="0"/>
        <v>39965</v>
      </c>
      <c r="E49" s="51"/>
      <c r="F49" s="315">
        <v>0.05</v>
      </c>
      <c r="G49" s="113"/>
      <c r="H49"/>
      <c r="J49" s="5"/>
      <c r="K49" s="74"/>
      <c r="L49" s="52"/>
      <c r="M49" s="97"/>
      <c r="N49" s="52"/>
      <c r="O49" s="51"/>
      <c r="P49" s="120"/>
      <c r="R49" s="218" t="s">
        <v>119</v>
      </c>
      <c r="S49" s="218">
        <v>3</v>
      </c>
      <c r="T49" s="218">
        <v>2010</v>
      </c>
    </row>
    <row r="50" spans="1:20" x14ac:dyDescent="0.2">
      <c r="C50" s="51"/>
      <c r="D50" s="160">
        <f t="shared" si="0"/>
        <v>39995</v>
      </c>
      <c r="E50" s="51"/>
      <c r="F50" s="315">
        <v>0.55000000000000004</v>
      </c>
      <c r="G50" s="113"/>
      <c r="H50" s="51"/>
      <c r="I50" s="120"/>
      <c r="J50" s="52"/>
      <c r="K50" s="97"/>
      <c r="L50" s="52"/>
      <c r="M50" s="97"/>
      <c r="N50" s="52"/>
      <c r="O50" s="51"/>
      <c r="P50" s="120"/>
      <c r="R50" s="218" t="s">
        <v>120</v>
      </c>
      <c r="S50" s="218">
        <v>4</v>
      </c>
      <c r="T50" s="218">
        <v>2011</v>
      </c>
    </row>
    <row r="51" spans="1:20" x14ac:dyDescent="0.2">
      <c r="C51" s="51"/>
      <c r="D51" s="160">
        <f t="shared" si="0"/>
        <v>40026</v>
      </c>
      <c r="E51" s="51"/>
      <c r="F51" s="315">
        <v>0.25</v>
      </c>
      <c r="G51" s="113"/>
      <c r="H51" s="51"/>
      <c r="I51" s="120"/>
      <c r="J51" s="52"/>
      <c r="K51" s="97"/>
      <c r="L51" s="52"/>
      <c r="M51" s="97"/>
      <c r="N51" s="52"/>
      <c r="O51" s="51"/>
      <c r="P51" s="120"/>
      <c r="R51" s="218" t="s">
        <v>121</v>
      </c>
      <c r="S51" s="218">
        <v>5</v>
      </c>
      <c r="T51" s="218">
        <v>2012</v>
      </c>
    </row>
    <row r="52" spans="1:20" x14ac:dyDescent="0.2">
      <c r="C52" s="51"/>
      <c r="D52" s="160">
        <f t="shared" si="0"/>
        <v>40057</v>
      </c>
      <c r="E52" s="51"/>
      <c r="F52" s="315">
        <v>0.05</v>
      </c>
      <c r="G52" s="113"/>
      <c r="H52" s="51"/>
      <c r="I52" s="120"/>
      <c r="J52" s="52"/>
      <c r="K52" s="97"/>
      <c r="L52" s="52"/>
      <c r="M52" s="97"/>
      <c r="N52" s="52"/>
      <c r="O52" s="51"/>
      <c r="P52" s="120"/>
      <c r="R52" s="218" t="s">
        <v>122</v>
      </c>
      <c r="S52" s="218">
        <v>6</v>
      </c>
      <c r="T52" s="218">
        <v>2013</v>
      </c>
    </row>
    <row r="53" spans="1:20" x14ac:dyDescent="0.2">
      <c r="C53" s="51"/>
      <c r="D53" s="160">
        <f t="shared" si="0"/>
        <v>40087</v>
      </c>
      <c r="E53" s="51"/>
      <c r="F53" s="315">
        <v>0</v>
      </c>
      <c r="G53" s="113"/>
      <c r="H53" s="51"/>
      <c r="I53" s="120"/>
      <c r="J53" s="52"/>
      <c r="K53" s="97"/>
      <c r="L53" s="52"/>
      <c r="M53" s="97"/>
      <c r="N53" s="49"/>
      <c r="O53" s="51"/>
      <c r="P53" s="120"/>
      <c r="R53" s="218" t="s">
        <v>123</v>
      </c>
      <c r="S53" s="218">
        <v>7</v>
      </c>
      <c r="T53" s="218">
        <v>2014</v>
      </c>
    </row>
    <row r="54" spans="1:20" x14ac:dyDescent="0.2">
      <c r="C54" s="51"/>
      <c r="D54" s="160">
        <f t="shared" si="0"/>
        <v>40118</v>
      </c>
      <c r="E54" s="51"/>
      <c r="F54" s="315">
        <v>0</v>
      </c>
      <c r="G54" s="113"/>
      <c r="H54" s="51"/>
      <c r="I54" s="120"/>
      <c r="J54" s="52"/>
      <c r="K54" s="97"/>
      <c r="L54" s="52"/>
      <c r="M54" s="97"/>
      <c r="N54" s="49"/>
      <c r="O54" s="51"/>
      <c r="P54" s="120"/>
      <c r="R54" s="218" t="s">
        <v>124</v>
      </c>
      <c r="S54" s="218">
        <v>8</v>
      </c>
      <c r="T54" s="218">
        <v>2015</v>
      </c>
    </row>
    <row r="55" spans="1:20" x14ac:dyDescent="0.2">
      <c r="C55" s="51"/>
      <c r="D55" s="160">
        <f t="shared" si="0"/>
        <v>40148</v>
      </c>
      <c r="E55" s="51"/>
      <c r="F55" s="315">
        <v>0</v>
      </c>
      <c r="G55" s="113"/>
      <c r="H55" s="51"/>
      <c r="I55" s="120"/>
      <c r="J55" s="52"/>
      <c r="K55" s="97"/>
      <c r="L55" s="52"/>
      <c r="M55" s="97"/>
      <c r="N55" s="49"/>
      <c r="O55" s="51"/>
      <c r="P55" s="120"/>
      <c r="R55" s="218" t="s">
        <v>125</v>
      </c>
      <c r="S55" s="218">
        <v>9</v>
      </c>
      <c r="T55" s="218">
        <v>2016</v>
      </c>
    </row>
    <row r="56" spans="1:20" s="217" customFormat="1" x14ac:dyDescent="0.2">
      <c r="A56" s="74"/>
      <c r="B56" s="149"/>
      <c r="C56" s="51"/>
      <c r="D56" s="160">
        <f t="shared" si="0"/>
        <v>40179</v>
      </c>
      <c r="E56" s="5"/>
      <c r="F56" s="315">
        <v>0</v>
      </c>
      <c r="G56" s="113"/>
      <c r="H56" s="51"/>
      <c r="I56" s="120"/>
      <c r="J56" s="52"/>
      <c r="K56" s="97"/>
      <c r="L56" s="52"/>
      <c r="M56" s="97"/>
      <c r="N56" s="49"/>
      <c r="O56" s="51"/>
      <c r="P56" s="120"/>
      <c r="Q56" s="211"/>
      <c r="R56" s="218" t="s">
        <v>126</v>
      </c>
      <c r="S56" s="218">
        <v>10</v>
      </c>
      <c r="T56" s="218">
        <v>2017</v>
      </c>
    </row>
    <row r="57" spans="1:20" s="217" customFormat="1" x14ac:dyDescent="0.2">
      <c r="A57" s="74"/>
      <c r="B57" s="149"/>
      <c r="C57" s="51"/>
      <c r="D57" s="160">
        <f t="shared" si="0"/>
        <v>40210</v>
      </c>
      <c r="E57" s="5"/>
      <c r="F57" s="315">
        <v>0</v>
      </c>
      <c r="G57" s="113"/>
      <c r="H57" s="51"/>
      <c r="I57" s="120"/>
      <c r="J57" s="52"/>
      <c r="K57" s="97"/>
      <c r="L57" s="52"/>
      <c r="M57" s="97"/>
      <c r="N57" s="49"/>
      <c r="O57" s="51"/>
      <c r="P57" s="120"/>
      <c r="Q57" s="211"/>
      <c r="R57" s="218" t="s">
        <v>127</v>
      </c>
      <c r="S57" s="218">
        <v>11</v>
      </c>
      <c r="T57" s="218">
        <v>2018</v>
      </c>
    </row>
    <row r="58" spans="1:20" s="217" customFormat="1" x14ac:dyDescent="0.2">
      <c r="A58" s="74"/>
      <c r="B58" s="149"/>
      <c r="C58" s="51"/>
      <c r="D58" s="160">
        <f t="shared" si="0"/>
        <v>40238</v>
      </c>
      <c r="E58" s="5"/>
      <c r="F58" s="315">
        <v>0</v>
      </c>
      <c r="G58" s="113"/>
      <c r="H58" s="51"/>
      <c r="I58" s="120"/>
      <c r="J58" s="52"/>
      <c r="K58" s="97"/>
      <c r="L58" s="52"/>
      <c r="M58" s="97"/>
      <c r="N58" s="49"/>
      <c r="O58" s="51"/>
      <c r="P58" s="120"/>
      <c r="Q58" s="211"/>
      <c r="R58" s="218" t="s">
        <v>129</v>
      </c>
      <c r="S58" s="218">
        <v>12</v>
      </c>
    </row>
    <row r="59" spans="1:20" s="222" customFormat="1" ht="5.25" x14ac:dyDescent="0.15">
      <c r="A59" s="216"/>
      <c r="B59" s="150"/>
      <c r="C59" s="98"/>
      <c r="D59" s="98"/>
      <c r="E59" s="99"/>
      <c r="F59" s="286"/>
      <c r="G59" s="125"/>
      <c r="H59" s="98"/>
      <c r="I59" s="134"/>
      <c r="J59" s="100"/>
      <c r="K59" s="141"/>
      <c r="L59" s="100"/>
      <c r="M59" s="141"/>
      <c r="N59" s="101"/>
      <c r="O59" s="98"/>
      <c r="P59" s="134"/>
      <c r="Q59" s="215"/>
      <c r="R59" s="219"/>
      <c r="S59" s="219"/>
    </row>
    <row r="60" spans="1:20" s="217" customFormat="1" x14ac:dyDescent="0.2">
      <c r="A60" s="74"/>
      <c r="B60" s="149"/>
      <c r="C60" s="51"/>
      <c r="D60" s="51"/>
      <c r="E60" s="51"/>
      <c r="F60" s="287">
        <f>SUM(F47:F58)</f>
        <v>1</v>
      </c>
      <c r="G60" s="113"/>
      <c r="H60" s="146"/>
      <c r="I60" s="135"/>
      <c r="J60" s="52"/>
      <c r="K60" s="97"/>
      <c r="L60" s="52"/>
      <c r="M60" s="97"/>
      <c r="N60" s="49"/>
      <c r="O60" s="51"/>
      <c r="P60" s="120"/>
      <c r="Q60" s="211"/>
    </row>
    <row r="61" spans="1:20" x14ac:dyDescent="0.2">
      <c r="C61" s="51"/>
      <c r="D61" s="51"/>
      <c r="E61" s="51"/>
      <c r="F61" s="49"/>
      <c r="G61" s="63"/>
      <c r="H61" s="51"/>
      <c r="I61" s="120"/>
      <c r="J61" s="49"/>
      <c r="K61" s="63"/>
      <c r="L61" s="49"/>
      <c r="M61" s="63"/>
      <c r="N61" s="49"/>
      <c r="O61" s="49"/>
      <c r="P61" s="63"/>
      <c r="Q61" s="214"/>
      <c r="R61" s="221"/>
      <c r="S61" s="221"/>
    </row>
    <row r="62" spans="1:20" x14ac:dyDescent="0.2">
      <c r="C62" s="370" t="s">
        <v>260</v>
      </c>
      <c r="D62" s="370"/>
      <c r="E62" s="51"/>
      <c r="F62" s="49"/>
      <c r="G62" s="63"/>
      <c r="H62" s="55"/>
      <c r="I62" s="120"/>
      <c r="J62" s="49"/>
      <c r="K62" s="63"/>
      <c r="L62" s="49"/>
      <c r="M62" s="63"/>
      <c r="N62" s="49"/>
      <c r="O62" s="49"/>
      <c r="P62" s="63"/>
      <c r="Q62" s="214"/>
      <c r="R62" s="221"/>
      <c r="S62" s="221"/>
    </row>
    <row r="63" spans="1:20" x14ac:dyDescent="0.2">
      <c r="C63" s="51"/>
      <c r="D63" s="161" t="s">
        <v>224</v>
      </c>
      <c r="E63"/>
      <c r="F63" s="316" t="s">
        <v>193</v>
      </c>
      <c r="H63" s="207"/>
      <c r="I63" s="120"/>
      <c r="J63" s="336" t="s">
        <v>225</v>
      </c>
      <c r="K63" s="337"/>
      <c r="L63" s="336"/>
      <c r="M63" s="337"/>
      <c r="N63" s="338"/>
      <c r="O63" s="49"/>
      <c r="P63" s="63"/>
      <c r="Q63" s="214"/>
      <c r="R63" s="221"/>
      <c r="S63" s="221"/>
    </row>
    <row r="64" spans="1:20" x14ac:dyDescent="0.2">
      <c r="C64" s="51"/>
      <c r="D64" s="51" t="s">
        <v>17</v>
      </c>
      <c r="E64" s="51"/>
      <c r="F64" s="309">
        <v>37</v>
      </c>
      <c r="H64" s="51"/>
      <c r="I64" s="120"/>
      <c r="J64" s="336"/>
      <c r="K64" s="337"/>
      <c r="L64" s="336"/>
      <c r="M64" s="337"/>
      <c r="N64" s="338"/>
      <c r="O64" s="49"/>
      <c r="P64" s="63"/>
      <c r="Q64" s="214"/>
      <c r="R64" s="221"/>
      <c r="S64" s="221"/>
    </row>
    <row r="65" spans="3:19" x14ac:dyDescent="0.2">
      <c r="C65" s="51"/>
      <c r="D65" s="161"/>
      <c r="E65"/>
      <c r="F65"/>
      <c r="H65" s="51"/>
      <c r="I65" s="120"/>
      <c r="J65" s="336"/>
      <c r="K65" s="337"/>
      <c r="L65" s="336"/>
      <c r="M65" s="337"/>
      <c r="N65" s="338"/>
      <c r="O65" s="49"/>
      <c r="P65" s="63"/>
      <c r="Q65" s="214"/>
      <c r="R65" s="221"/>
      <c r="S65" s="221"/>
    </row>
    <row r="66" spans="3:19" x14ac:dyDescent="0.2">
      <c r="C66" s="51"/>
      <c r="D66" s="51" t="s">
        <v>233</v>
      </c>
      <c r="E66" s="51"/>
      <c r="F66" s="317">
        <v>2400</v>
      </c>
      <c r="G66" s="126"/>
      <c r="H66" s="49"/>
      <c r="I66" s="63"/>
      <c r="J66" s="339"/>
      <c r="K66" s="339"/>
      <c r="L66" s="339"/>
      <c r="M66" s="339"/>
      <c r="N66" s="339"/>
      <c r="O66" s="49"/>
      <c r="P66" s="63"/>
      <c r="Q66" s="214"/>
      <c r="R66" s="221"/>
      <c r="S66" s="221"/>
    </row>
    <row r="67" spans="3:19" x14ac:dyDescent="0.2">
      <c r="C67" s="51"/>
      <c r="D67" s="51" t="s">
        <v>234</v>
      </c>
      <c r="E67" s="51"/>
      <c r="F67" s="318">
        <v>2</v>
      </c>
      <c r="G67" s="127"/>
      <c r="H67" s="49"/>
      <c r="I67" s="63"/>
      <c r="J67" s="339"/>
      <c r="K67" s="339"/>
      <c r="L67" s="339"/>
      <c r="M67" s="339"/>
      <c r="N67" s="339"/>
      <c r="O67" s="49"/>
      <c r="P67" s="63"/>
      <c r="Q67" s="214"/>
      <c r="R67" s="221"/>
      <c r="S67" s="221"/>
    </row>
    <row r="68" spans="3:19" x14ac:dyDescent="0.2">
      <c r="C68" s="51"/>
      <c r="D68" s="51" t="s">
        <v>235</v>
      </c>
      <c r="E68" s="51"/>
      <c r="F68" s="317">
        <v>5</v>
      </c>
      <c r="G68" s="126"/>
      <c r="H68" s="53"/>
      <c r="I68" s="129"/>
      <c r="J68" s="340"/>
      <c r="K68" s="339"/>
      <c r="L68" s="340"/>
      <c r="M68" s="339"/>
      <c r="N68" s="341"/>
      <c r="O68" s="49"/>
      <c r="P68" s="63"/>
      <c r="Q68" s="214"/>
      <c r="R68" s="221"/>
      <c r="S68" s="221"/>
    </row>
    <row r="69" spans="3:19" x14ac:dyDescent="0.2">
      <c r="C69" s="51"/>
      <c r="D69" s="51" t="s">
        <v>236</v>
      </c>
      <c r="E69" s="51"/>
      <c r="F69" s="319">
        <v>2.3E-2</v>
      </c>
      <c r="G69" s="113"/>
      <c r="H69" s="54"/>
      <c r="I69" s="133"/>
      <c r="J69" s="336" t="s">
        <v>249</v>
      </c>
      <c r="K69" s="337"/>
      <c r="L69" s="336"/>
      <c r="M69" s="337"/>
      <c r="N69" s="342">
        <f>F66*(1-F69)</f>
        <v>2344.7999999999997</v>
      </c>
      <c r="O69" s="49"/>
      <c r="P69" s="63"/>
      <c r="Q69" s="214"/>
      <c r="R69" s="221"/>
      <c r="S69" s="221"/>
    </row>
    <row r="70" spans="3:19" x14ac:dyDescent="0.2">
      <c r="C70" s="51"/>
      <c r="D70" s="51" t="s">
        <v>237</v>
      </c>
      <c r="E70" s="51"/>
      <c r="F70" s="319">
        <v>0</v>
      </c>
      <c r="G70" s="113"/>
      <c r="H70" s="55"/>
      <c r="I70" s="136"/>
      <c r="J70" s="343"/>
      <c r="K70" s="344"/>
      <c r="L70" s="343"/>
      <c r="M70" s="344"/>
      <c r="N70" s="341"/>
      <c r="O70" s="49"/>
      <c r="P70" s="63"/>
      <c r="Q70" s="214"/>
      <c r="R70" s="221"/>
      <c r="S70" s="221"/>
    </row>
    <row r="71" spans="3:19" x14ac:dyDescent="0.2">
      <c r="C71" s="51"/>
      <c r="D71" s="51" t="s">
        <v>238</v>
      </c>
      <c r="E71" s="51"/>
      <c r="F71" s="309">
        <v>0</v>
      </c>
      <c r="G71" s="122"/>
      <c r="H71" s="54"/>
      <c r="I71" s="133"/>
      <c r="J71" s="336" t="s">
        <v>248</v>
      </c>
      <c r="K71" s="337"/>
      <c r="L71" s="336"/>
      <c r="M71" s="337"/>
      <c r="N71" s="342">
        <f>F66*(1-(F69+F70))</f>
        <v>2344.7999999999997</v>
      </c>
      <c r="O71" s="51"/>
      <c r="P71" s="120"/>
    </row>
    <row r="72" spans="3:19" x14ac:dyDescent="0.2">
      <c r="C72" s="51"/>
      <c r="D72" s="51" t="s">
        <v>239</v>
      </c>
      <c r="E72" s="51"/>
      <c r="F72" s="319">
        <v>0</v>
      </c>
      <c r="G72" s="128"/>
      <c r="H72" s="54"/>
      <c r="I72" s="133"/>
      <c r="J72" s="345"/>
      <c r="K72" s="346"/>
      <c r="L72" s="345"/>
      <c r="M72" s="346"/>
      <c r="N72" s="347"/>
      <c r="O72" s="51"/>
      <c r="P72" s="120"/>
    </row>
    <row r="73" spans="3:19" x14ac:dyDescent="0.2">
      <c r="C73" s="51"/>
      <c r="D73" s="51" t="s">
        <v>240</v>
      </c>
      <c r="E73" s="51"/>
      <c r="F73" s="309">
        <v>0</v>
      </c>
      <c r="G73" s="122"/>
      <c r="H73" s="55"/>
      <c r="I73" s="136"/>
      <c r="J73" s="336" t="s">
        <v>250</v>
      </c>
      <c r="K73" s="337"/>
      <c r="L73" s="336"/>
      <c r="M73" s="337"/>
      <c r="N73" s="348">
        <f>(F71*N71*F72)+(F73*N71)+(N69*F75)+(F74*N69)</f>
        <v>0</v>
      </c>
      <c r="O73" s="51"/>
      <c r="P73" s="120"/>
    </row>
    <row r="74" spans="3:19" x14ac:dyDescent="0.2">
      <c r="C74" s="51"/>
      <c r="D74" s="51" t="s">
        <v>241</v>
      </c>
      <c r="E74" s="51"/>
      <c r="F74" s="309">
        <v>0</v>
      </c>
      <c r="G74" s="122"/>
      <c r="H74" s="53"/>
      <c r="I74" s="129"/>
      <c r="J74" s="349"/>
      <c r="K74" s="338"/>
      <c r="L74" s="349"/>
      <c r="M74" s="338"/>
      <c r="N74" s="349"/>
      <c r="O74" s="51"/>
      <c r="P74" s="120"/>
    </row>
    <row r="75" spans="3:19" x14ac:dyDescent="0.2">
      <c r="C75" s="51"/>
      <c r="D75" s="51" t="s">
        <v>242</v>
      </c>
      <c r="E75" s="51"/>
      <c r="F75" s="309">
        <v>0</v>
      </c>
      <c r="G75" s="122"/>
      <c r="H75" s="52"/>
      <c r="I75" s="97"/>
      <c r="J75" s="336" t="s">
        <v>277</v>
      </c>
      <c r="K75" s="337"/>
      <c r="L75" s="336"/>
      <c r="M75" s="337"/>
      <c r="N75" s="348">
        <f>((F79-F77)*F76)*N69</f>
        <v>0</v>
      </c>
      <c r="O75" s="51"/>
      <c r="P75" s="120"/>
    </row>
    <row r="76" spans="3:19" x14ac:dyDescent="0.2">
      <c r="C76" s="51"/>
      <c r="D76" s="51" t="s">
        <v>243</v>
      </c>
      <c r="E76" s="51"/>
      <c r="F76" s="309">
        <v>0</v>
      </c>
      <c r="G76" s="122"/>
      <c r="H76" s="53"/>
      <c r="I76" s="129"/>
      <c r="J76" s="349"/>
      <c r="K76" s="338"/>
      <c r="L76" s="349"/>
      <c r="M76" s="338"/>
      <c r="N76" s="338"/>
      <c r="O76" s="51"/>
      <c r="P76" s="120"/>
    </row>
    <row r="77" spans="3:19" x14ac:dyDescent="0.2">
      <c r="C77" s="51"/>
      <c r="D77" s="51" t="s">
        <v>244</v>
      </c>
      <c r="E77" s="51"/>
      <c r="F77" s="317">
        <v>0</v>
      </c>
      <c r="G77" s="126"/>
      <c r="H77" s="49"/>
      <c r="I77" s="63"/>
      <c r="J77" s="339"/>
      <c r="K77" s="339"/>
      <c r="L77" s="339"/>
      <c r="M77" s="339"/>
      <c r="N77" s="339"/>
      <c r="O77" s="51"/>
      <c r="P77" s="120"/>
    </row>
    <row r="78" spans="3:19" x14ac:dyDescent="0.2">
      <c r="C78" s="51"/>
      <c r="D78" s="51" t="s">
        <v>245</v>
      </c>
      <c r="E78" s="51"/>
      <c r="F78" s="309">
        <v>0</v>
      </c>
      <c r="G78" s="122"/>
      <c r="H78" s="53"/>
      <c r="I78" s="129"/>
      <c r="J78" s="53"/>
      <c r="K78" s="129"/>
      <c r="L78" s="53"/>
      <c r="M78" s="129"/>
      <c r="N78" s="53"/>
      <c r="O78" s="51"/>
      <c r="P78" s="120"/>
    </row>
    <row r="79" spans="3:19" x14ac:dyDescent="0.2">
      <c r="C79" s="51"/>
      <c r="D79" s="51" t="s">
        <v>246</v>
      </c>
      <c r="E79" s="51"/>
      <c r="F79" s="317">
        <v>0</v>
      </c>
      <c r="G79" s="126"/>
      <c r="H79" s="49"/>
      <c r="I79" s="63"/>
      <c r="J79" s="55"/>
      <c r="K79" s="136"/>
      <c r="L79" s="55"/>
      <c r="M79" s="136"/>
      <c r="N79" s="49"/>
      <c r="O79" s="51"/>
      <c r="P79" s="120"/>
    </row>
    <row r="80" spans="3:19" x14ac:dyDescent="0.2">
      <c r="C80" s="51"/>
      <c r="D80" s="51" t="s">
        <v>247</v>
      </c>
      <c r="E80" s="51"/>
      <c r="F80" s="309">
        <v>0</v>
      </c>
      <c r="G80" s="122"/>
      <c r="H80" s="55"/>
      <c r="I80" s="136"/>
      <c r="J80" s="53"/>
      <c r="K80" s="129"/>
      <c r="L80" s="53"/>
      <c r="M80" s="129"/>
      <c r="N80" s="55"/>
      <c r="O80" s="51"/>
      <c r="P80" s="120"/>
    </row>
    <row r="81" spans="1:17" x14ac:dyDescent="0.2">
      <c r="C81" s="51"/>
      <c r="E81" s="120"/>
      <c r="G81" s="126"/>
      <c r="H81" s="129"/>
      <c r="I81" s="129"/>
      <c r="J81" s="129"/>
      <c r="K81" s="129"/>
      <c r="L81" s="129"/>
      <c r="M81" s="129"/>
      <c r="N81" s="129"/>
      <c r="O81" s="51"/>
      <c r="P81" s="120"/>
    </row>
    <row r="82" spans="1:17" x14ac:dyDescent="0.2">
      <c r="C82" s="51"/>
      <c r="D82" s="51" t="s">
        <v>251</v>
      </c>
      <c r="E82" s="120"/>
      <c r="F82" s="104">
        <f>IF(F63="yes",(F64*F66),0)</f>
        <v>88800</v>
      </c>
      <c r="G82" s="120"/>
      <c r="I82" s="136"/>
      <c r="J82" s="129"/>
      <c r="K82" s="129"/>
      <c r="L82" s="129"/>
      <c r="M82" s="129"/>
      <c r="N82" s="136"/>
      <c r="O82" s="51"/>
      <c r="P82" s="120"/>
    </row>
    <row r="83" spans="1:17" x14ac:dyDescent="0.2">
      <c r="C83" s="51"/>
      <c r="D83" s="51" t="s">
        <v>252</v>
      </c>
      <c r="E83" s="120"/>
      <c r="F83" s="104">
        <f>F82/12</f>
        <v>7400</v>
      </c>
      <c r="G83" s="120"/>
      <c r="I83" s="129"/>
      <c r="O83" s="51"/>
      <c r="P83" s="120"/>
    </row>
    <row r="84" spans="1:17" x14ac:dyDescent="0.2">
      <c r="C84" s="51"/>
      <c r="D84"/>
      <c r="E84"/>
      <c r="F84" s="5"/>
      <c r="G84" s="74"/>
      <c r="H84" s="129"/>
      <c r="I84" s="129"/>
      <c r="O84" s="51"/>
      <c r="P84" s="120"/>
    </row>
    <row r="85" spans="1:17" x14ac:dyDescent="0.2">
      <c r="C85" s="370" t="s">
        <v>261</v>
      </c>
      <c r="D85" s="370"/>
      <c r="E85" s="51"/>
      <c r="F85" s="49"/>
      <c r="G85" s="63"/>
      <c r="H85" s="53"/>
      <c r="I85" s="129"/>
      <c r="J85" s="49"/>
      <c r="K85" s="63"/>
      <c r="L85" s="49"/>
      <c r="M85" s="63"/>
      <c r="N85" s="49"/>
      <c r="O85" s="51"/>
      <c r="P85" s="120"/>
    </row>
    <row r="86" spans="1:17" ht="12.75" customHeight="1" x14ac:dyDescent="0.2">
      <c r="C86" s="93"/>
      <c r="D86" s="51" t="s">
        <v>253</v>
      </c>
      <c r="E86" s="51"/>
      <c r="F86" s="320">
        <v>52000</v>
      </c>
      <c r="G86" s="63"/>
      <c r="H86" s="368" t="s">
        <v>317</v>
      </c>
      <c r="I86" s="368"/>
      <c r="J86" s="368"/>
      <c r="K86" s="368"/>
      <c r="L86" s="368"/>
      <c r="M86" s="368"/>
      <c r="N86" s="368"/>
      <c r="O86" s="51"/>
      <c r="P86" s="120"/>
    </row>
    <row r="87" spans="1:17" x14ac:dyDescent="0.2">
      <c r="C87" s="93"/>
      <c r="D87" s="162"/>
      <c r="E87" s="51"/>
      <c r="F87" s="49"/>
      <c r="G87" s="63"/>
      <c r="H87" s="368"/>
      <c r="I87" s="368"/>
      <c r="J87" s="368"/>
      <c r="K87" s="368"/>
      <c r="L87" s="368"/>
      <c r="M87" s="368"/>
      <c r="N87" s="368"/>
      <c r="O87" s="51"/>
      <c r="P87" s="120"/>
    </row>
    <row r="88" spans="1:17" x14ac:dyDescent="0.2">
      <c r="C88" s="93"/>
      <c r="D88" s="163"/>
      <c r="E88" s="51"/>
      <c r="F88" s="49"/>
      <c r="G88" s="63"/>
      <c r="H88" s="53"/>
      <c r="I88" s="129"/>
      <c r="J88" s="49"/>
      <c r="K88" s="63"/>
      <c r="L88" s="49"/>
      <c r="M88" s="63"/>
      <c r="N88" s="49"/>
      <c r="O88" s="51"/>
      <c r="P88" s="120"/>
    </row>
    <row r="89" spans="1:17" x14ac:dyDescent="0.2">
      <c r="D89" s="51" t="s">
        <v>227</v>
      </c>
      <c r="E89" s="51"/>
      <c r="F89" s="53" t="s">
        <v>188</v>
      </c>
      <c r="G89" s="129"/>
      <c r="H89" s="53" t="s">
        <v>189</v>
      </c>
      <c r="I89" s="129"/>
      <c r="J89" s="53" t="s">
        <v>190</v>
      </c>
      <c r="K89" s="129"/>
      <c r="L89" s="53" t="s">
        <v>191</v>
      </c>
      <c r="M89" s="129"/>
      <c r="N89" s="53" t="s">
        <v>192</v>
      </c>
      <c r="O89" s="51"/>
      <c r="P89" s="120"/>
    </row>
    <row r="90" spans="1:17" s="219" customFormat="1" ht="5.25" x14ac:dyDescent="0.15">
      <c r="A90" s="111"/>
      <c r="B90" s="148"/>
      <c r="C90" s="117"/>
      <c r="D90" s="117"/>
      <c r="E90" s="94"/>
      <c r="F90" s="115"/>
      <c r="G90" s="130"/>
      <c r="H90" s="115"/>
      <c r="I90" s="130"/>
      <c r="J90" s="115"/>
      <c r="K90" s="130"/>
      <c r="L90" s="115"/>
      <c r="M90" s="130"/>
      <c r="N90" s="115"/>
      <c r="O90" s="94"/>
      <c r="P90" s="107"/>
      <c r="Q90" s="213"/>
    </row>
    <row r="91" spans="1:17" x14ac:dyDescent="0.2">
      <c r="C91" s="51"/>
      <c r="D91" s="112" t="s">
        <v>200</v>
      </c>
      <c r="E91" s="51"/>
      <c r="F91" s="321">
        <v>0</v>
      </c>
      <c r="G91" s="104"/>
      <c r="H91" s="321">
        <v>0</v>
      </c>
      <c r="I91" s="104"/>
      <c r="J91" s="321">
        <v>0</v>
      </c>
      <c r="K91" s="104"/>
      <c r="L91" s="321">
        <v>0</v>
      </c>
      <c r="M91" s="104"/>
      <c r="N91" s="321">
        <v>0</v>
      </c>
      <c r="O91" s="51"/>
      <c r="P91" s="120"/>
    </row>
    <row r="92" spans="1:17" x14ac:dyDescent="0.2">
      <c r="C92" s="51"/>
      <c r="D92" s="112" t="s">
        <v>196</v>
      </c>
      <c r="E92" s="51"/>
      <c r="F92" s="322">
        <v>0</v>
      </c>
      <c r="G92" s="132"/>
      <c r="H92" s="322">
        <v>0</v>
      </c>
      <c r="I92" s="132"/>
      <c r="J92" s="322">
        <v>0</v>
      </c>
      <c r="K92" s="132"/>
      <c r="L92" s="322">
        <v>0</v>
      </c>
      <c r="M92" s="132"/>
      <c r="N92" s="322">
        <v>0</v>
      </c>
      <c r="O92" s="51"/>
      <c r="P92" s="120"/>
    </row>
    <row r="93" spans="1:17" x14ac:dyDescent="0.2">
      <c r="C93" s="51"/>
      <c r="D93" s="112" t="s">
        <v>76</v>
      </c>
      <c r="E93" s="51"/>
      <c r="F93" s="316" t="s">
        <v>177</v>
      </c>
      <c r="G93" s="132"/>
      <c r="H93" s="316" t="s">
        <v>177</v>
      </c>
      <c r="I93" s="132"/>
      <c r="J93" s="316" t="s">
        <v>177</v>
      </c>
      <c r="K93" s="132"/>
      <c r="L93" s="316" t="s">
        <v>177</v>
      </c>
      <c r="M93" s="132"/>
      <c r="N93" s="316" t="s">
        <v>177</v>
      </c>
      <c r="O93" s="51"/>
      <c r="P93" s="120"/>
    </row>
    <row r="94" spans="1:17" x14ac:dyDescent="0.2">
      <c r="C94" s="51"/>
      <c r="D94" s="112" t="s">
        <v>197</v>
      </c>
      <c r="E94" s="51"/>
      <c r="F94" s="323">
        <v>39692</v>
      </c>
      <c r="G94" s="145"/>
      <c r="H94" s="323">
        <v>39692</v>
      </c>
      <c r="I94" s="145"/>
      <c r="J94" s="323">
        <v>39692</v>
      </c>
      <c r="K94" s="145"/>
      <c r="L94" s="323">
        <v>39692</v>
      </c>
      <c r="M94" s="145"/>
      <c r="N94" s="323">
        <v>39692</v>
      </c>
      <c r="O94" s="51"/>
      <c r="P94" s="120"/>
    </row>
    <row r="95" spans="1:17" x14ac:dyDescent="0.2">
      <c r="C95" s="51"/>
      <c r="D95" s="112" t="s">
        <v>198</v>
      </c>
      <c r="E95" s="51"/>
      <c r="F95" s="324">
        <v>0</v>
      </c>
      <c r="G95" s="131"/>
      <c r="H95" s="324">
        <v>0</v>
      </c>
      <c r="I95" s="131"/>
      <c r="J95" s="324">
        <v>0</v>
      </c>
      <c r="K95" s="131"/>
      <c r="L95" s="324">
        <v>0</v>
      </c>
      <c r="M95" s="131"/>
      <c r="N95" s="324">
        <v>0</v>
      </c>
      <c r="O95" s="51"/>
      <c r="P95" s="120"/>
    </row>
    <row r="96" spans="1:17" x14ac:dyDescent="0.2">
      <c r="C96" s="51"/>
      <c r="D96" s="112" t="s">
        <v>199</v>
      </c>
      <c r="E96" s="51"/>
      <c r="F96" s="322">
        <v>0</v>
      </c>
      <c r="G96" s="132"/>
      <c r="H96" s="322">
        <v>0</v>
      </c>
      <c r="I96" s="132"/>
      <c r="J96" s="322">
        <v>0</v>
      </c>
      <c r="K96" s="132"/>
      <c r="L96" s="322">
        <v>0</v>
      </c>
      <c r="M96" s="132"/>
      <c r="N96" s="322">
        <v>0</v>
      </c>
      <c r="O96" s="51"/>
      <c r="P96" s="120"/>
    </row>
    <row r="97" spans="1:17" s="219" customFormat="1" ht="5.0999999999999996" customHeight="1" x14ac:dyDescent="0.15">
      <c r="A97" s="111"/>
      <c r="B97" s="148"/>
      <c r="C97" s="94"/>
      <c r="D97" s="164"/>
      <c r="E97" s="94"/>
      <c r="F97" s="115"/>
      <c r="G97" s="130"/>
      <c r="H97" s="115"/>
      <c r="I97" s="130"/>
      <c r="J97" s="115"/>
      <c r="K97" s="130"/>
      <c r="L97" s="115"/>
      <c r="M97" s="130"/>
      <c r="N97" s="116"/>
      <c r="O97" s="94"/>
      <c r="P97" s="107"/>
      <c r="Q97" s="213"/>
    </row>
    <row r="98" spans="1:17" x14ac:dyDescent="0.2">
      <c r="C98" s="51"/>
      <c r="D98" s="112" t="s">
        <v>203</v>
      </c>
      <c r="E98" s="51"/>
      <c r="F98" s="288">
        <f>AmortOld!E25</f>
        <v>0</v>
      </c>
      <c r="G98" s="288"/>
      <c r="H98" s="288">
        <f>AmortOld!N25</f>
        <v>0</v>
      </c>
      <c r="I98" s="288"/>
      <c r="J98" s="288">
        <f>AmortOld!W25</f>
        <v>0</v>
      </c>
      <c r="K98" s="288"/>
      <c r="L98" s="288">
        <f>AmortOld!AF25</f>
        <v>0</v>
      </c>
      <c r="M98" s="288"/>
      <c r="N98" s="288">
        <f>AmortOld!AO25</f>
        <v>0</v>
      </c>
      <c r="O98" s="51"/>
      <c r="P98" s="120"/>
    </row>
    <row r="99" spans="1:17" x14ac:dyDescent="0.2">
      <c r="C99" s="51"/>
      <c r="D99" s="51"/>
      <c r="E99" s="51"/>
      <c r="F99" s="49"/>
      <c r="G99" s="63"/>
      <c r="H99" s="49"/>
      <c r="I99" s="63"/>
      <c r="J99" s="49"/>
      <c r="K99" s="63"/>
      <c r="L99" s="49"/>
      <c r="M99" s="63"/>
      <c r="N99" s="49"/>
      <c r="O99" s="51"/>
      <c r="P99" s="120"/>
    </row>
    <row r="100" spans="1:17" x14ac:dyDescent="0.2">
      <c r="C100" s="51"/>
      <c r="D100" s="51" t="s">
        <v>228</v>
      </c>
      <c r="E100" s="51"/>
      <c r="F100" s="53" t="s">
        <v>188</v>
      </c>
      <c r="G100" s="129"/>
      <c r="H100" s="53" t="s">
        <v>189</v>
      </c>
      <c r="I100" s="129"/>
      <c r="J100" s="53" t="s">
        <v>190</v>
      </c>
      <c r="K100" s="129"/>
      <c r="L100" s="53" t="s">
        <v>191</v>
      </c>
      <c r="M100" s="129"/>
      <c r="N100" s="64"/>
      <c r="O100" s="51"/>
      <c r="P100" s="120"/>
    </row>
    <row r="101" spans="1:17" s="219" customFormat="1" ht="5.0999999999999996" customHeight="1" x14ac:dyDescent="0.15">
      <c r="A101" s="111"/>
      <c r="B101" s="148"/>
      <c r="C101" s="94"/>
      <c r="D101" s="94"/>
      <c r="E101" s="94"/>
      <c r="F101" s="115"/>
      <c r="G101" s="130"/>
      <c r="H101" s="115"/>
      <c r="I101" s="130"/>
      <c r="J101" s="115"/>
      <c r="K101" s="130"/>
      <c r="L101" s="115"/>
      <c r="M101" s="130"/>
      <c r="N101" s="116"/>
      <c r="O101" s="94"/>
      <c r="P101" s="107"/>
      <c r="Q101" s="213"/>
    </row>
    <row r="102" spans="1:17" x14ac:dyDescent="0.2">
      <c r="C102" s="51"/>
      <c r="D102" s="112" t="s">
        <v>201</v>
      </c>
      <c r="E102" s="51"/>
      <c r="F102" s="321">
        <v>468000</v>
      </c>
      <c r="G102" s="104"/>
      <c r="H102" s="321">
        <v>0</v>
      </c>
      <c r="I102" s="104"/>
      <c r="J102" s="321">
        <v>0</v>
      </c>
      <c r="K102" s="104"/>
      <c r="L102" s="321">
        <v>0</v>
      </c>
      <c r="M102" s="104"/>
      <c r="N102" s="65"/>
      <c r="O102" s="51"/>
      <c r="P102" s="120"/>
    </row>
    <row r="103" spans="1:17" x14ac:dyDescent="0.2">
      <c r="C103" s="51"/>
      <c r="D103" s="112" t="s">
        <v>196</v>
      </c>
      <c r="E103" s="51"/>
      <c r="F103" s="322">
        <v>10</v>
      </c>
      <c r="G103" s="132"/>
      <c r="H103" s="322">
        <v>10</v>
      </c>
      <c r="I103" s="132"/>
      <c r="J103" s="322">
        <v>0</v>
      </c>
      <c r="K103" s="132"/>
      <c r="L103" s="322">
        <v>0</v>
      </c>
      <c r="M103" s="132"/>
      <c r="N103" s="65"/>
      <c r="O103" s="51"/>
      <c r="P103" s="120"/>
    </row>
    <row r="104" spans="1:17" x14ac:dyDescent="0.2">
      <c r="C104" s="51"/>
      <c r="D104" s="112" t="s">
        <v>76</v>
      </c>
      <c r="E104" s="51"/>
      <c r="F104" s="316" t="s">
        <v>177</v>
      </c>
      <c r="G104" s="132"/>
      <c r="H104" s="316" t="s">
        <v>177</v>
      </c>
      <c r="I104" s="132"/>
      <c r="J104" s="316" t="s">
        <v>177</v>
      </c>
      <c r="K104" s="132"/>
      <c r="L104" s="316" t="s">
        <v>177</v>
      </c>
      <c r="M104" s="132"/>
      <c r="N104" s="65"/>
      <c r="O104" s="51"/>
      <c r="P104" s="120"/>
    </row>
    <row r="105" spans="1:17" x14ac:dyDescent="0.2">
      <c r="C105" s="51"/>
      <c r="D105" s="112" t="s">
        <v>202</v>
      </c>
      <c r="E105" s="51"/>
      <c r="F105" s="323">
        <v>40057</v>
      </c>
      <c r="G105" s="145"/>
      <c r="H105" s="323">
        <v>1</v>
      </c>
      <c r="I105" s="145"/>
      <c r="J105" s="323">
        <v>1</v>
      </c>
      <c r="K105" s="145"/>
      <c r="L105" s="323">
        <v>1</v>
      </c>
      <c r="M105" s="145"/>
      <c r="N105" s="65"/>
      <c r="O105" s="51"/>
      <c r="P105" s="120"/>
    </row>
    <row r="106" spans="1:17" x14ac:dyDescent="0.2">
      <c r="C106" s="51"/>
      <c r="D106" s="112" t="s">
        <v>198</v>
      </c>
      <c r="E106" s="51"/>
      <c r="F106" s="324">
        <v>0.08</v>
      </c>
      <c r="G106" s="131"/>
      <c r="H106" s="324">
        <v>0.1</v>
      </c>
      <c r="I106" s="131"/>
      <c r="J106" s="324">
        <v>0</v>
      </c>
      <c r="K106" s="131"/>
      <c r="L106" s="324">
        <v>0</v>
      </c>
      <c r="M106" s="131"/>
      <c r="N106" s="114"/>
      <c r="O106" s="51"/>
      <c r="P106" s="120"/>
    </row>
    <row r="107" spans="1:17" s="219" customFormat="1" ht="5.0999999999999996" customHeight="1" x14ac:dyDescent="0.15">
      <c r="A107" s="111"/>
      <c r="B107" s="148"/>
      <c r="C107" s="94"/>
      <c r="D107" s="164"/>
      <c r="E107" s="94"/>
      <c r="F107" s="115"/>
      <c r="G107" s="130"/>
      <c r="H107" s="115"/>
      <c r="I107" s="130"/>
      <c r="J107" s="115"/>
      <c r="K107" s="130"/>
      <c r="L107" s="115"/>
      <c r="M107" s="130"/>
      <c r="N107" s="116"/>
      <c r="O107" s="94"/>
      <c r="P107" s="107"/>
      <c r="Q107" s="213"/>
    </row>
    <row r="108" spans="1:17" x14ac:dyDescent="0.2">
      <c r="C108" s="51"/>
      <c r="D108" s="112" t="s">
        <v>203</v>
      </c>
      <c r="E108" s="51"/>
      <c r="F108" s="288">
        <f>AmortNew!H23</f>
        <v>5678.1314158307041</v>
      </c>
      <c r="G108" s="288"/>
      <c r="H108" s="288">
        <f>AmortNew!P23</f>
        <v>0</v>
      </c>
      <c r="I108" s="288"/>
      <c r="J108" s="288">
        <f>AmortNew!X23</f>
        <v>0</v>
      </c>
      <c r="K108" s="288"/>
      <c r="L108" s="288">
        <f>AmortNew!AF23</f>
        <v>0</v>
      </c>
      <c r="M108" s="63"/>
      <c r="N108" s="63"/>
      <c r="O108" s="51"/>
      <c r="P108" s="120"/>
    </row>
    <row r="109" spans="1:17" x14ac:dyDescent="0.2">
      <c r="C109" s="51"/>
      <c r="D109" s="333"/>
      <c r="E109" s="333"/>
      <c r="F109" s="333"/>
      <c r="G109" s="333"/>
      <c r="H109" s="368" t="s">
        <v>319</v>
      </c>
      <c r="I109" s="368"/>
      <c r="J109" s="368"/>
      <c r="K109" s="368"/>
      <c r="L109" s="368"/>
      <c r="M109" s="368"/>
      <c r="N109" s="368"/>
      <c r="O109" s="51"/>
      <c r="P109" s="120"/>
    </row>
    <row r="110" spans="1:17" x14ac:dyDescent="0.2">
      <c r="C110" s="51"/>
      <c r="D110" s="51"/>
      <c r="E110" s="51"/>
      <c r="F110" s="63"/>
      <c r="G110" s="63"/>
      <c r="H110" s="368"/>
      <c r="I110" s="368"/>
      <c r="J110" s="368"/>
      <c r="K110" s="368"/>
      <c r="L110" s="368"/>
      <c r="M110" s="368"/>
      <c r="N110" s="368"/>
      <c r="O110" s="51"/>
      <c r="P110" s="120"/>
    </row>
    <row r="111" spans="1:17" x14ac:dyDescent="0.2">
      <c r="C111" s="51"/>
      <c r="D111" s="57" t="s">
        <v>262</v>
      </c>
      <c r="E111" s="51"/>
      <c r="F111" s="63"/>
      <c r="G111" s="63"/>
      <c r="H111" s="63"/>
      <c r="I111" s="63"/>
      <c r="J111" s="63"/>
      <c r="K111" s="63"/>
      <c r="L111" s="63"/>
      <c r="M111" s="63"/>
      <c r="N111" s="63"/>
      <c r="O111" s="51"/>
      <c r="P111" s="120"/>
    </row>
    <row r="112" spans="1:17" ht="12.75" customHeight="1" x14ac:dyDescent="0.2">
      <c r="C112" s="51"/>
      <c r="D112" s="112" t="s">
        <v>226</v>
      </c>
      <c r="E112" s="51"/>
      <c r="F112" s="325">
        <v>0.08</v>
      </c>
      <c r="G112" s="131"/>
      <c r="H112" s="369" t="s">
        <v>229</v>
      </c>
      <c r="I112" s="369"/>
      <c r="J112" s="369"/>
      <c r="K112" s="369"/>
      <c r="L112" s="369"/>
      <c r="M112" s="369"/>
      <c r="N112" s="369"/>
      <c r="O112" s="51"/>
      <c r="P112" s="120"/>
    </row>
    <row r="113" spans="1:17" x14ac:dyDescent="0.2">
      <c r="C113" s="51"/>
      <c r="D113" s="51"/>
      <c r="E113" s="51"/>
      <c r="F113" s="63"/>
      <c r="G113" s="104"/>
      <c r="H113" s="369"/>
      <c r="I113" s="369"/>
      <c r="J113" s="369"/>
      <c r="K113" s="369"/>
      <c r="L113" s="369"/>
      <c r="M113" s="369"/>
      <c r="N113" s="369"/>
      <c r="O113" s="51"/>
      <c r="P113" s="120"/>
    </row>
    <row r="114" spans="1:17" ht="5.0999999999999996" customHeight="1" x14ac:dyDescent="0.2">
      <c r="C114" s="51"/>
      <c r="D114" s="51"/>
      <c r="E114" s="51"/>
      <c r="F114" s="63"/>
      <c r="G114" s="104"/>
      <c r="H114" s="328"/>
      <c r="I114" s="328"/>
      <c r="J114" s="328"/>
      <c r="K114" s="328"/>
      <c r="L114" s="328"/>
      <c r="M114" s="328"/>
      <c r="N114" s="328"/>
      <c r="O114" s="51"/>
      <c r="P114" s="120"/>
    </row>
    <row r="115" spans="1:17" x14ac:dyDescent="0.2">
      <c r="C115" s="51"/>
      <c r="D115" s="112" t="s">
        <v>196</v>
      </c>
      <c r="E115" s="51"/>
      <c r="F115" s="316">
        <v>1</v>
      </c>
      <c r="G115" s="132"/>
      <c r="H115" s="65"/>
      <c r="I115" s="65"/>
      <c r="J115" s="63"/>
      <c r="K115" s="63"/>
      <c r="L115" s="63"/>
      <c r="M115" s="63"/>
      <c r="N115" s="63"/>
      <c r="O115" s="51"/>
      <c r="P115" s="120"/>
    </row>
    <row r="116" spans="1:17" x14ac:dyDescent="0.2">
      <c r="C116" s="51"/>
      <c r="D116" s="112" t="s">
        <v>76</v>
      </c>
      <c r="E116" s="51"/>
      <c r="F116" s="316" t="s">
        <v>177</v>
      </c>
      <c r="G116" s="132"/>
      <c r="H116" s="35"/>
      <c r="J116" s="63"/>
      <c r="K116" s="63"/>
      <c r="L116" s="63"/>
      <c r="M116" s="63"/>
      <c r="N116" s="63"/>
      <c r="O116" s="51"/>
      <c r="P116" s="120"/>
    </row>
    <row r="117" spans="1:17" x14ac:dyDescent="0.2">
      <c r="C117" s="51"/>
      <c r="D117" s="51"/>
      <c r="E117" s="51"/>
      <c r="F117"/>
      <c r="G117" s="132"/>
      <c r="H117"/>
      <c r="I117" s="132"/>
      <c r="J117" s="334">
        <f>DATE(H118,VLOOKUP(F118,R47:S58,2,FALSE),1)</f>
        <v>40087</v>
      </c>
      <c r="K117" s="63"/>
      <c r="L117" s="63"/>
      <c r="M117" s="63"/>
      <c r="N117" s="63"/>
      <c r="O117" s="51"/>
      <c r="P117" s="120"/>
    </row>
    <row r="118" spans="1:17" x14ac:dyDescent="0.2">
      <c r="C118" s="51"/>
      <c r="D118" s="112" t="s">
        <v>194</v>
      </c>
      <c r="E118" s="51"/>
      <c r="F118" s="326" t="s">
        <v>126</v>
      </c>
      <c r="G118" s="145"/>
      <c r="H118" s="326">
        <v>2009</v>
      </c>
      <c r="I118" s="63"/>
      <c r="J118" s="368" t="s">
        <v>318</v>
      </c>
      <c r="K118" s="368"/>
      <c r="L118" s="368"/>
      <c r="M118" s="368"/>
      <c r="N118" s="368"/>
      <c r="O118" s="51"/>
      <c r="P118" s="120"/>
    </row>
    <row r="119" spans="1:17" x14ac:dyDescent="0.2">
      <c r="C119" s="51"/>
      <c r="D119" s="156"/>
      <c r="E119" s="51"/>
      <c r="F119" s="51"/>
      <c r="G119" s="51"/>
      <c r="H119" s="51"/>
      <c r="I119" s="63"/>
      <c r="J119" s="368"/>
      <c r="K119" s="368"/>
      <c r="L119" s="368"/>
      <c r="M119" s="368"/>
      <c r="N119" s="368"/>
      <c r="O119" s="51"/>
      <c r="P119" s="120"/>
    </row>
    <row r="120" spans="1:17" x14ac:dyDescent="0.2">
      <c r="C120" s="51"/>
      <c r="D120" s="218"/>
      <c r="E120" s="218"/>
      <c r="F120" s="218"/>
      <c r="G120" s="51"/>
      <c r="H120" s="51"/>
      <c r="I120" s="63"/>
      <c r="J120" s="159" t="s">
        <v>195</v>
      </c>
      <c r="K120" s="51"/>
      <c r="L120" s="218"/>
      <c r="M120" s="144"/>
      <c r="N120" s="335">
        <f>MAX(AmortNew!BP31:CH31)</f>
        <v>40057</v>
      </c>
      <c r="O120" s="51"/>
      <c r="P120" s="120"/>
    </row>
    <row r="121" spans="1:17" ht="5.0999999999999996" customHeight="1" x14ac:dyDescent="0.2">
      <c r="C121" s="51"/>
      <c r="D121" s="51"/>
      <c r="E121" s="51"/>
      <c r="F121" s="51"/>
      <c r="G121" s="51"/>
      <c r="H121" s="51"/>
      <c r="I121" s="63"/>
      <c r="J121" s="92"/>
      <c r="K121" s="136"/>
      <c r="L121" s="92"/>
      <c r="M121" s="144"/>
      <c r="N121"/>
      <c r="O121" s="51"/>
      <c r="P121" s="120"/>
    </row>
    <row r="122" spans="1:17" x14ac:dyDescent="0.2">
      <c r="C122" s="51"/>
      <c r="D122" s="112" t="s">
        <v>254</v>
      </c>
      <c r="E122" s="51"/>
      <c r="F122" s="325">
        <v>0.09</v>
      </c>
      <c r="G122" s="131"/>
      <c r="H122"/>
      <c r="J122" s="63"/>
      <c r="K122" s="63"/>
      <c r="L122" s="63"/>
      <c r="M122" s="63"/>
      <c r="N122" s="63"/>
      <c r="O122" s="51"/>
      <c r="P122" s="120"/>
    </row>
    <row r="123" spans="1:17" s="219" customFormat="1" ht="5.25" x14ac:dyDescent="0.15">
      <c r="A123" s="111"/>
      <c r="B123" s="148"/>
      <c r="C123" s="94"/>
      <c r="D123" s="94"/>
      <c r="E123" s="94"/>
      <c r="F123" s="119"/>
      <c r="G123" s="119"/>
      <c r="H123" s="103"/>
      <c r="I123" s="111"/>
      <c r="J123" s="118"/>
      <c r="K123" s="118"/>
      <c r="L123" s="118"/>
      <c r="M123" s="118"/>
      <c r="N123" s="118"/>
      <c r="O123" s="94"/>
      <c r="P123" s="107"/>
      <c r="Q123" s="213"/>
    </row>
    <row r="124" spans="1:17" x14ac:dyDescent="0.2">
      <c r="C124" s="51"/>
      <c r="D124" s="112" t="s">
        <v>255</v>
      </c>
      <c r="E124" s="51"/>
      <c r="F124" s="104">
        <f>AmortNew!AN22</f>
        <v>456.64731961564922</v>
      </c>
      <c r="G124" s="63"/>
      <c r="H124"/>
      <c r="J124" s="63"/>
      <c r="K124" s="63"/>
      <c r="L124"/>
      <c r="N124" s="63"/>
      <c r="O124" s="51"/>
      <c r="P124" s="120"/>
    </row>
    <row r="125" spans="1:17" x14ac:dyDescent="0.2">
      <c r="C125" s="51"/>
      <c r="D125" s="51"/>
      <c r="E125" s="51"/>
      <c r="F125" s="49"/>
      <c r="G125" s="63"/>
      <c r="H125" s="49"/>
      <c r="I125" s="63"/>
      <c r="J125" s="49"/>
      <c r="K125" s="63"/>
      <c r="L125" s="49"/>
      <c r="M125" s="63"/>
      <c r="N125" s="49"/>
      <c r="O125" s="51"/>
      <c r="P125" s="120"/>
    </row>
    <row r="126" spans="1:17" x14ac:dyDescent="0.2">
      <c r="C126" s="51"/>
      <c r="D126" s="57" t="s">
        <v>230</v>
      </c>
      <c r="E126" s="51"/>
      <c r="F126" s="49"/>
      <c r="G126" s="63"/>
      <c r="H126" s="51"/>
      <c r="I126" s="120"/>
      <c r="J126" s="51"/>
      <c r="K126" s="120"/>
      <c r="L126" s="51"/>
      <c r="M126" s="120"/>
      <c r="N126" s="51"/>
      <c r="O126" s="51"/>
      <c r="P126" s="120"/>
    </row>
    <row r="127" spans="1:17" x14ac:dyDescent="0.2">
      <c r="C127" s="51"/>
      <c r="D127" s="112" t="s">
        <v>231</v>
      </c>
      <c r="E127" s="51"/>
      <c r="F127" s="325">
        <v>0.09</v>
      </c>
      <c r="G127" s="113"/>
      <c r="H127" s="218"/>
      <c r="I127" s="120"/>
      <c r="J127" s="51"/>
      <c r="K127" s="120"/>
      <c r="L127" s="51"/>
      <c r="M127" s="120"/>
      <c r="N127" s="51"/>
      <c r="O127" s="51"/>
      <c r="P127" s="120"/>
    </row>
    <row r="128" spans="1:17" x14ac:dyDescent="0.2">
      <c r="C128" s="51"/>
      <c r="D128" s="51"/>
      <c r="E128" s="51"/>
      <c r="F128" s="289"/>
      <c r="G128" s="113"/>
      <c r="H128" s="51"/>
      <c r="I128" s="120"/>
      <c r="J128" s="51"/>
      <c r="K128" s="120"/>
      <c r="L128" s="51"/>
      <c r="M128" s="120"/>
      <c r="N128" s="51"/>
      <c r="O128" s="51"/>
      <c r="P128" s="120"/>
    </row>
    <row r="129" spans="3:16" x14ac:dyDescent="0.2">
      <c r="C129" s="51"/>
      <c r="D129" s="112" t="s">
        <v>232</v>
      </c>
      <c r="E129" s="51"/>
      <c r="F129" s="307">
        <v>0</v>
      </c>
      <c r="G129" s="63"/>
      <c r="H129" s="372" t="s">
        <v>335</v>
      </c>
      <c r="I129" s="372"/>
      <c r="J129" s="372"/>
      <c r="K129" s="372"/>
      <c r="L129" s="372"/>
      <c r="M129" s="372"/>
      <c r="N129" s="372"/>
      <c r="O129" s="51"/>
      <c r="P129" s="120"/>
    </row>
    <row r="130" spans="3:16" x14ac:dyDescent="0.2">
      <c r="C130" s="51"/>
      <c r="D130" s="218"/>
      <c r="E130" s="51"/>
      <c r="F130" s="105"/>
      <c r="G130" s="63"/>
      <c r="H130" s="51"/>
      <c r="I130" s="120"/>
      <c r="J130" s="51"/>
      <c r="K130" s="120"/>
      <c r="L130" s="51"/>
      <c r="M130" s="120"/>
      <c r="N130" s="51"/>
      <c r="O130" s="51"/>
      <c r="P130" s="120"/>
    </row>
    <row r="131" spans="3:16" x14ac:dyDescent="0.2">
      <c r="C131" s="51"/>
      <c r="D131" s="51"/>
      <c r="E131" s="51"/>
      <c r="F131" s="105"/>
      <c r="G131" s="63"/>
      <c r="H131" s="51"/>
      <c r="I131" s="120"/>
      <c r="J131" s="51"/>
      <c r="K131" s="120"/>
      <c r="L131" s="51"/>
      <c r="M131" s="120"/>
      <c r="N131" s="51"/>
      <c r="O131" s="51"/>
      <c r="P131" s="120"/>
    </row>
    <row r="132" spans="3:16" x14ac:dyDescent="0.2">
      <c r="C132" s="370" t="s">
        <v>305</v>
      </c>
      <c r="D132" s="370"/>
      <c r="E132" s="51"/>
      <c r="F132" s="105"/>
      <c r="G132" s="63"/>
      <c r="H132" s="51"/>
      <c r="I132" s="120"/>
      <c r="J132" s="51"/>
      <c r="K132" s="120"/>
      <c r="L132" s="51"/>
      <c r="M132" s="120"/>
      <c r="N132" s="51"/>
      <c r="O132" s="51"/>
      <c r="P132" s="120"/>
    </row>
    <row r="133" spans="3:16" x14ac:dyDescent="0.2">
      <c r="C133" s="51"/>
      <c r="D133" s="51" t="s">
        <v>256</v>
      </c>
      <c r="E133" s="51"/>
      <c r="F133" s="307">
        <v>34000</v>
      </c>
      <c r="G133" s="63"/>
      <c r="H133" s="51"/>
      <c r="I133" s="120"/>
      <c r="J133" s="51"/>
      <c r="K133" s="120"/>
      <c r="L133" s="51"/>
      <c r="M133" s="120"/>
      <c r="N133" s="51"/>
      <c r="O133" s="51"/>
      <c r="P133" s="120"/>
    </row>
    <row r="134" spans="3:16" x14ac:dyDescent="0.2">
      <c r="C134" s="51"/>
      <c r="D134" s="35" t="s">
        <v>320</v>
      </c>
      <c r="E134"/>
      <c r="F134" s="316" t="s">
        <v>310</v>
      </c>
      <c r="H134" s="51"/>
      <c r="I134" s="120"/>
      <c r="J134" s="51"/>
      <c r="K134" s="120"/>
      <c r="L134" s="51"/>
      <c r="M134" s="120"/>
      <c r="N134" s="51"/>
      <c r="O134" s="51"/>
      <c r="P134" s="120"/>
    </row>
    <row r="135" spans="3:16" x14ac:dyDescent="0.2">
      <c r="C135" s="51"/>
      <c r="D135" s="51"/>
      <c r="E135" s="51"/>
      <c r="F135" s="63"/>
      <c r="G135" s="63"/>
      <c r="H135" s="51"/>
      <c r="I135" s="120"/>
      <c r="J135" s="51"/>
      <c r="K135" s="120"/>
      <c r="L135" s="51"/>
      <c r="M135" s="120"/>
      <c r="N135" s="51"/>
      <c r="O135" s="51"/>
      <c r="P135" s="120"/>
    </row>
    <row r="136" spans="3:16" x14ac:dyDescent="0.2">
      <c r="C136" s="370" t="s">
        <v>278</v>
      </c>
      <c r="D136" s="370"/>
      <c r="E136" s="51"/>
      <c r="F136" s="113"/>
      <c r="G136" s="113"/>
      <c r="H136" s="51"/>
      <c r="I136" s="120"/>
      <c r="J136" s="51"/>
      <c r="K136" s="120"/>
      <c r="L136" s="51"/>
      <c r="M136" s="120"/>
      <c r="N136" s="51"/>
      <c r="O136" s="51"/>
      <c r="P136" s="120"/>
    </row>
    <row r="137" spans="3:16" x14ac:dyDescent="0.2">
      <c r="C137" s="51"/>
      <c r="D137" s="51" t="s">
        <v>257</v>
      </c>
      <c r="E137" s="51"/>
      <c r="F137" s="325">
        <v>0.33</v>
      </c>
      <c r="G137" s="113"/>
      <c r="H137" s="51"/>
      <c r="I137" s="120"/>
      <c r="J137" s="51"/>
      <c r="K137" s="120"/>
      <c r="L137" s="51"/>
      <c r="M137" s="120"/>
      <c r="N137" s="51"/>
      <c r="O137" s="51"/>
      <c r="P137" s="120"/>
    </row>
    <row r="138" spans="3:16" x14ac:dyDescent="0.2">
      <c r="C138" s="51"/>
      <c r="D138" s="51" t="s">
        <v>157</v>
      </c>
      <c r="E138" s="51"/>
      <c r="F138" s="325">
        <v>0.124</v>
      </c>
      <c r="G138" s="113"/>
      <c r="H138" s="51"/>
      <c r="I138" s="120"/>
      <c r="J138" s="51"/>
      <c r="K138" s="120"/>
      <c r="L138" s="51"/>
      <c r="M138" s="120"/>
      <c r="N138" s="51"/>
      <c r="O138" s="51"/>
      <c r="P138" s="120"/>
    </row>
    <row r="139" spans="3:16" x14ac:dyDescent="0.2">
      <c r="C139" s="51"/>
      <c r="D139" s="51" t="s">
        <v>131</v>
      </c>
      <c r="E139" s="51"/>
      <c r="F139" s="325">
        <v>2.9000000000000001E-2</v>
      </c>
      <c r="G139" s="113"/>
      <c r="H139" s="51"/>
      <c r="I139" s="120"/>
      <c r="J139" s="51"/>
      <c r="K139" s="120"/>
      <c r="L139" s="51"/>
      <c r="M139" s="120"/>
      <c r="N139" s="51"/>
      <c r="O139" s="51"/>
      <c r="P139" s="120"/>
    </row>
    <row r="140" spans="3:16" x14ac:dyDescent="0.2">
      <c r="C140" s="51"/>
      <c r="D140"/>
      <c r="E140" s="51"/>
      <c r="F140"/>
      <c r="H140" s="51"/>
      <c r="I140" s="120"/>
      <c r="J140" s="51"/>
      <c r="K140" s="120"/>
      <c r="L140" s="51"/>
      <c r="M140" s="120"/>
      <c r="N140" s="51"/>
      <c r="O140" s="51"/>
      <c r="P140" s="120"/>
    </row>
    <row r="141" spans="3:16" x14ac:dyDescent="0.2">
      <c r="C141" s="370" t="s">
        <v>263</v>
      </c>
      <c r="D141" s="370"/>
      <c r="E141" s="51"/>
      <c r="F141" s="105"/>
      <c r="G141" s="105"/>
      <c r="H141" s="51"/>
      <c r="I141" s="120"/>
      <c r="J141" s="51"/>
      <c r="K141" s="120"/>
      <c r="L141" s="51"/>
      <c r="M141" s="120"/>
      <c r="N141" s="51"/>
      <c r="O141" s="51"/>
      <c r="P141" s="120"/>
    </row>
    <row r="142" spans="3:16" x14ac:dyDescent="0.2">
      <c r="C142" s="51"/>
      <c r="D142" s="51" t="s">
        <v>213</v>
      </c>
      <c r="E142" s="51"/>
      <c r="F142" s="307">
        <v>0</v>
      </c>
      <c r="G142" s="105"/>
      <c r="H142" s="106"/>
      <c r="I142" s="137"/>
      <c r="J142" s="49"/>
      <c r="K142" s="63"/>
      <c r="L142" s="49"/>
      <c r="M142" s="63"/>
      <c r="N142" s="49"/>
      <c r="O142" s="51"/>
      <c r="P142" s="120"/>
    </row>
    <row r="143" spans="3:16" x14ac:dyDescent="0.2">
      <c r="C143" s="51"/>
      <c r="D143" s="51" t="s">
        <v>214</v>
      </c>
      <c r="E143" s="51"/>
      <c r="F143" s="307">
        <v>0</v>
      </c>
      <c r="G143" s="105"/>
      <c r="H143" s="52"/>
      <c r="I143" s="97"/>
      <c r="J143" s="49"/>
      <c r="K143" s="63"/>
      <c r="L143" s="49"/>
      <c r="M143" s="63"/>
      <c r="N143" s="49"/>
      <c r="O143" s="51"/>
      <c r="P143" s="120"/>
    </row>
    <row r="144" spans="3:16" x14ac:dyDescent="0.2">
      <c r="C144" s="51"/>
      <c r="D144" s="51" t="s">
        <v>19</v>
      </c>
      <c r="E144" s="51"/>
      <c r="F144" s="307">
        <v>3000</v>
      </c>
      <c r="G144" s="105"/>
      <c r="H144" s="52"/>
      <c r="I144" s="97"/>
      <c r="J144" s="49"/>
      <c r="K144" s="63"/>
      <c r="L144" s="49"/>
      <c r="M144" s="63"/>
      <c r="N144" s="49"/>
      <c r="O144" s="51"/>
      <c r="P144" s="120"/>
    </row>
    <row r="145" spans="3:16" x14ac:dyDescent="0.2">
      <c r="C145" s="51"/>
      <c r="D145" s="51" t="s">
        <v>215</v>
      </c>
      <c r="E145" s="51"/>
      <c r="F145" s="307">
        <v>11500</v>
      </c>
      <c r="G145" s="105"/>
      <c r="H145" s="52"/>
      <c r="I145" s="97"/>
      <c r="J145" s="49"/>
      <c r="K145" s="63"/>
      <c r="L145" s="49"/>
      <c r="M145" s="63"/>
      <c r="N145" s="49"/>
      <c r="O145" s="51"/>
      <c r="P145" s="120"/>
    </row>
    <row r="146" spans="3:16" x14ac:dyDescent="0.2">
      <c r="C146" s="51"/>
      <c r="D146" s="51" t="s">
        <v>20</v>
      </c>
      <c r="E146" s="51"/>
      <c r="F146" s="307">
        <v>0</v>
      </c>
      <c r="G146" s="105"/>
      <c r="H146" s="52"/>
      <c r="I146" s="97"/>
      <c r="J146" s="49"/>
      <c r="K146" s="63"/>
      <c r="L146" s="49"/>
      <c r="M146" s="63"/>
      <c r="N146" s="49"/>
      <c r="O146" s="51"/>
      <c r="P146" s="120"/>
    </row>
    <row r="147" spans="3:16" x14ac:dyDescent="0.2">
      <c r="C147" s="51"/>
      <c r="D147" s="51" t="s">
        <v>216</v>
      </c>
      <c r="E147" s="51"/>
      <c r="F147" s="307">
        <v>0</v>
      </c>
      <c r="G147" s="105"/>
      <c r="H147" s="52"/>
      <c r="I147" s="97"/>
      <c r="J147" s="49"/>
      <c r="K147" s="63"/>
      <c r="L147" s="49"/>
      <c r="M147" s="63"/>
      <c r="N147" s="49"/>
      <c r="O147" s="51"/>
      <c r="P147" s="120"/>
    </row>
    <row r="148" spans="3:16" x14ac:dyDescent="0.2">
      <c r="C148" s="51"/>
      <c r="D148" s="51" t="s">
        <v>217</v>
      </c>
      <c r="E148" s="51"/>
      <c r="F148" s="307">
        <v>0</v>
      </c>
      <c r="G148" s="105"/>
      <c r="H148" s="52"/>
      <c r="I148" s="97"/>
      <c r="J148" s="49"/>
      <c r="K148" s="63"/>
      <c r="L148" s="49"/>
      <c r="M148" s="63"/>
      <c r="N148" s="49"/>
      <c r="O148" s="51"/>
      <c r="P148" s="120"/>
    </row>
    <row r="149" spans="3:16" x14ac:dyDescent="0.2">
      <c r="C149" s="51"/>
      <c r="D149" s="51" t="s">
        <v>21</v>
      </c>
      <c r="E149" s="51"/>
      <c r="F149" s="307">
        <v>6500</v>
      </c>
      <c r="G149" s="105"/>
      <c r="H149" s="52"/>
      <c r="I149" s="97"/>
      <c r="J149" s="49"/>
      <c r="K149" s="63"/>
      <c r="L149" s="49"/>
      <c r="M149" s="63"/>
      <c r="N149" s="49"/>
      <c r="O149" s="51"/>
      <c r="P149" s="120"/>
    </row>
    <row r="150" spans="3:16" x14ac:dyDescent="0.2">
      <c r="C150" s="51"/>
      <c r="D150" s="51" t="s">
        <v>22</v>
      </c>
      <c r="E150" s="51"/>
      <c r="F150" s="307">
        <v>0</v>
      </c>
      <c r="G150" s="105"/>
      <c r="H150" s="52"/>
      <c r="I150" s="97"/>
      <c r="J150" s="49"/>
      <c r="K150" s="63"/>
      <c r="L150" s="49"/>
      <c r="M150" s="63"/>
      <c r="N150" s="49"/>
      <c r="O150" s="51"/>
      <c r="P150" s="120"/>
    </row>
    <row r="151" spans="3:16" x14ac:dyDescent="0.2">
      <c r="C151" s="51"/>
      <c r="D151" s="51" t="s">
        <v>218</v>
      </c>
      <c r="E151" s="51"/>
      <c r="F151" s="307">
        <v>3500</v>
      </c>
      <c r="G151" s="105"/>
      <c r="H151" s="52"/>
      <c r="I151" s="97"/>
      <c r="J151" s="49"/>
      <c r="K151" s="63"/>
      <c r="L151" s="49"/>
      <c r="M151" s="63"/>
      <c r="N151" s="49"/>
      <c r="O151" s="51"/>
      <c r="P151" s="120"/>
    </row>
    <row r="152" spans="3:16" x14ac:dyDescent="0.2">
      <c r="C152" s="51"/>
      <c r="D152" s="51" t="s">
        <v>23</v>
      </c>
      <c r="E152" s="51"/>
      <c r="F152" s="307">
        <v>5000</v>
      </c>
      <c r="G152" s="105"/>
      <c r="H152" s="52"/>
      <c r="I152" s="97"/>
      <c r="J152" s="49"/>
      <c r="K152" s="63"/>
      <c r="L152" s="49"/>
      <c r="M152" s="63"/>
      <c r="N152" s="49"/>
      <c r="O152" s="51"/>
      <c r="P152" s="120"/>
    </row>
    <row r="153" spans="3:16" x14ac:dyDescent="0.2">
      <c r="C153" s="51"/>
      <c r="D153" s="51" t="s">
        <v>219</v>
      </c>
      <c r="E153" s="51"/>
      <c r="F153" s="307">
        <v>0</v>
      </c>
      <c r="G153" s="105"/>
      <c r="H153" s="52"/>
      <c r="I153" s="97"/>
      <c r="J153" s="49"/>
      <c r="K153" s="63"/>
      <c r="L153" s="49"/>
      <c r="M153" s="63"/>
      <c r="N153" s="49"/>
      <c r="O153" s="51"/>
      <c r="P153" s="120"/>
    </row>
    <row r="154" spans="3:16" x14ac:dyDescent="0.2">
      <c r="C154" s="51"/>
      <c r="D154" s="51" t="s">
        <v>220</v>
      </c>
      <c r="E154" s="51"/>
      <c r="F154" s="307">
        <v>7000</v>
      </c>
      <c r="G154" s="105"/>
      <c r="H154" s="52"/>
      <c r="I154" s="97"/>
      <c r="J154" s="49"/>
      <c r="K154" s="63"/>
      <c r="L154" s="49"/>
      <c r="M154" s="63"/>
      <c r="N154" s="49"/>
      <c r="O154" s="51"/>
      <c r="P154" s="120"/>
    </row>
    <row r="155" spans="3:16" x14ac:dyDescent="0.2">
      <c r="C155"/>
      <c r="D155" s="102" t="s">
        <v>186</v>
      </c>
      <c r="E155" s="51"/>
      <c r="F155" s="105"/>
      <c r="G155" s="105"/>
      <c r="H155" s="52"/>
      <c r="I155" s="97"/>
      <c r="J155" s="49"/>
      <c r="K155" s="63"/>
      <c r="L155" s="49"/>
      <c r="M155" s="63"/>
      <c r="N155" s="49"/>
      <c r="O155" s="51"/>
      <c r="P155" s="120"/>
    </row>
    <row r="156" spans="3:16" x14ac:dyDescent="0.2">
      <c r="C156" s="51"/>
      <c r="D156" s="112" t="s">
        <v>24</v>
      </c>
      <c r="E156" s="51"/>
      <c r="F156" s="307">
        <v>0</v>
      </c>
      <c r="G156" s="105"/>
      <c r="H156" s="52"/>
      <c r="I156" s="97"/>
      <c r="J156" s="49"/>
      <c r="K156" s="63"/>
      <c r="L156" s="49"/>
      <c r="M156" s="63"/>
      <c r="N156" s="49"/>
      <c r="O156" s="51"/>
      <c r="P156" s="120"/>
    </row>
    <row r="157" spans="3:16" x14ac:dyDescent="0.2">
      <c r="C157" s="51"/>
      <c r="D157" s="112" t="s">
        <v>24</v>
      </c>
      <c r="E157" s="51"/>
      <c r="F157" s="307">
        <v>0</v>
      </c>
      <c r="G157" s="105"/>
      <c r="H157" s="52"/>
      <c r="I157" s="97"/>
      <c r="J157" s="49"/>
      <c r="K157" s="63"/>
      <c r="L157" s="49"/>
      <c r="M157" s="63"/>
      <c r="N157" s="49"/>
      <c r="O157" s="51"/>
      <c r="P157" s="120"/>
    </row>
    <row r="158" spans="3:16" x14ac:dyDescent="0.2">
      <c r="C158" s="51"/>
      <c r="D158" s="112" t="s">
        <v>24</v>
      </c>
      <c r="E158" s="51"/>
      <c r="F158" s="307">
        <v>0</v>
      </c>
      <c r="G158" s="105"/>
      <c r="H158" s="52"/>
      <c r="I158" s="97"/>
      <c r="J158" s="49"/>
      <c r="K158" s="63"/>
      <c r="L158" s="49"/>
      <c r="M158" s="63"/>
      <c r="N158" s="49"/>
      <c r="O158" s="51"/>
      <c r="P158" s="120"/>
    </row>
    <row r="159" spans="3:16" x14ac:dyDescent="0.2">
      <c r="C159"/>
      <c r="D159" s="102" t="s">
        <v>187</v>
      </c>
      <c r="E159" s="51"/>
      <c r="F159" s="105"/>
      <c r="G159" s="105"/>
      <c r="H159" s="52"/>
      <c r="I159" s="97"/>
      <c r="J159" s="49"/>
      <c r="K159" s="63"/>
      <c r="L159" s="49"/>
      <c r="M159" s="63"/>
      <c r="N159" s="49"/>
      <c r="O159" s="51"/>
      <c r="P159" s="120"/>
    </row>
    <row r="160" spans="3:16" x14ac:dyDescent="0.2">
      <c r="C160" s="51"/>
      <c r="D160" s="112" t="s">
        <v>24</v>
      </c>
      <c r="E160" s="51"/>
      <c r="F160" s="307">
        <v>0</v>
      </c>
      <c r="G160" s="105"/>
      <c r="H160" s="52"/>
      <c r="I160" s="97"/>
      <c r="J160" s="49"/>
      <c r="K160" s="63"/>
      <c r="L160" s="49"/>
      <c r="M160" s="63"/>
      <c r="N160" s="49"/>
      <c r="O160" s="51"/>
      <c r="P160" s="120"/>
    </row>
    <row r="161" spans="1:17" x14ac:dyDescent="0.2">
      <c r="C161" s="51"/>
      <c r="D161" s="112" t="s">
        <v>24</v>
      </c>
      <c r="E161" s="51"/>
      <c r="F161" s="307">
        <v>0</v>
      </c>
      <c r="G161" s="105"/>
      <c r="H161" s="52"/>
      <c r="I161" s="97"/>
      <c r="J161" s="49"/>
      <c r="K161" s="63"/>
      <c r="L161" s="49"/>
      <c r="M161" s="63"/>
      <c r="N161" s="49"/>
      <c r="O161" s="51"/>
      <c r="P161" s="120"/>
    </row>
    <row r="162" spans="1:17" x14ac:dyDescent="0.2">
      <c r="C162" s="51"/>
      <c r="D162" s="112" t="s">
        <v>24</v>
      </c>
      <c r="E162" s="51"/>
      <c r="F162" s="307">
        <v>0</v>
      </c>
      <c r="G162" s="105"/>
      <c r="H162" s="50"/>
      <c r="I162" s="138"/>
      <c r="J162" s="51"/>
      <c r="K162" s="120"/>
      <c r="L162" s="51"/>
      <c r="M162" s="120"/>
      <c r="N162" s="51"/>
      <c r="O162" s="51"/>
      <c r="P162" s="120"/>
    </row>
    <row r="163" spans="1:17" x14ac:dyDescent="0.2">
      <c r="C163" s="51"/>
      <c r="D163" s="112" t="s">
        <v>24</v>
      </c>
      <c r="E163" s="51"/>
      <c r="F163" s="307">
        <v>0</v>
      </c>
      <c r="G163" s="105"/>
      <c r="H163" s="52"/>
      <c r="I163" s="97"/>
      <c r="J163" s="56"/>
      <c r="K163" s="142"/>
      <c r="L163" s="56"/>
      <c r="M163" s="142"/>
      <c r="N163" s="56"/>
      <c r="O163" s="51"/>
      <c r="P163" s="120"/>
    </row>
    <row r="164" spans="1:17" s="219" customFormat="1" ht="5.25" x14ac:dyDescent="0.15">
      <c r="A164" s="111"/>
      <c r="B164" s="148"/>
      <c r="C164" s="107"/>
      <c r="D164" s="107"/>
      <c r="E164" s="107"/>
      <c r="F164" s="285"/>
      <c r="G164" s="108"/>
      <c r="H164" s="109"/>
      <c r="I164" s="109"/>
      <c r="J164" s="110"/>
      <c r="K164" s="110"/>
      <c r="L164" s="110"/>
      <c r="M164" s="110"/>
      <c r="N164" s="110"/>
      <c r="O164" s="107"/>
      <c r="P164" s="107"/>
      <c r="Q164" s="213"/>
    </row>
    <row r="165" spans="1:17" x14ac:dyDescent="0.2">
      <c r="C165" s="373" t="s">
        <v>221</v>
      </c>
      <c r="D165" s="373"/>
      <c r="E165" s="51"/>
      <c r="F165" s="290">
        <f>SUM(F142:F163)</f>
        <v>36500</v>
      </c>
      <c r="G165" s="63"/>
      <c r="H165" s="51"/>
      <c r="I165" s="120"/>
      <c r="J165" s="51"/>
      <c r="K165" s="120"/>
      <c r="L165" s="51"/>
      <c r="M165" s="120"/>
      <c r="N165" s="51"/>
      <c r="O165" s="51"/>
      <c r="P165" s="120"/>
    </row>
    <row r="166" spans="1:17" x14ac:dyDescent="0.2">
      <c r="C166"/>
      <c r="D166" t="s">
        <v>25</v>
      </c>
      <c r="E166"/>
      <c r="F166"/>
      <c r="H166"/>
      <c r="J166"/>
      <c r="L166"/>
      <c r="N166"/>
      <c r="O166"/>
    </row>
    <row r="167" spans="1:17" ht="9.9499999999999993" customHeight="1" x14ac:dyDescent="0.3">
      <c r="B167" s="362"/>
      <c r="C167" s="363"/>
      <c r="D167" s="363"/>
      <c r="E167" s="363"/>
      <c r="F167" s="363"/>
      <c r="G167" s="363"/>
      <c r="H167" s="363"/>
      <c r="I167" s="363"/>
      <c r="J167" s="363"/>
      <c r="K167" s="363"/>
      <c r="L167" s="363"/>
      <c r="M167" s="363"/>
      <c r="N167" s="363"/>
      <c r="O167" s="364"/>
    </row>
  </sheetData>
  <sheetProtection sheet="1"/>
  <customSheetViews>
    <customSheetView guid="{0C8DB85B-AFC9-43DA-ACB7-1957509C70BC}" showPageBreaks="1" showGridLines="0" printArea="1">
      <selection activeCell="J19" sqref="J19"/>
      <rowBreaks count="1" manualBreakCount="1">
        <brk id="84" min="1" max="14" man="1"/>
      </rowBreaks>
      <pageMargins left="0.75" right="0.75" top="0.5" bottom="0.5" header="0.25" footer="0.25"/>
      <printOptions horizontalCentered="1" verticalCentered="1"/>
      <pageSetup scale="52" fitToHeight="3" orientation="landscape"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mergeCells count="24">
    <mergeCell ref="B2:O2"/>
    <mergeCell ref="B167:O167"/>
    <mergeCell ref="C7:D7"/>
    <mergeCell ref="C9:D9"/>
    <mergeCell ref="C36:D36"/>
    <mergeCell ref="C26:D26"/>
    <mergeCell ref="C165:D165"/>
    <mergeCell ref="C136:D136"/>
    <mergeCell ref="C141:D141"/>
    <mergeCell ref="C5:D5"/>
    <mergeCell ref="J118:N119"/>
    <mergeCell ref="F7:J7"/>
    <mergeCell ref="F5:J5"/>
    <mergeCell ref="C28:D28"/>
    <mergeCell ref="C41:D41"/>
    <mergeCell ref="H29:N30"/>
    <mergeCell ref="J43:N45"/>
    <mergeCell ref="H86:N87"/>
    <mergeCell ref="H112:N113"/>
    <mergeCell ref="H109:N110"/>
    <mergeCell ref="C132:D132"/>
    <mergeCell ref="C62:D62"/>
    <mergeCell ref="C85:D85"/>
    <mergeCell ref="H129:N129"/>
  </mergeCells>
  <phoneticPr fontId="0" type="noConversion"/>
  <conditionalFormatting sqref="F105">
    <cfRule type="expression" dxfId="10" priority="17" stopIfTrue="1">
      <formula>DAY($F$105)&lt;&gt;1</formula>
    </cfRule>
  </conditionalFormatting>
  <conditionalFormatting sqref="H105">
    <cfRule type="expression" dxfId="9" priority="18" stopIfTrue="1">
      <formula>DAY($H$105)&lt;&gt;1</formula>
    </cfRule>
  </conditionalFormatting>
  <conditionalFormatting sqref="J105">
    <cfRule type="expression" dxfId="8" priority="19" stopIfTrue="1">
      <formula>DAY($J$105)&lt;&gt;1</formula>
    </cfRule>
  </conditionalFormatting>
  <conditionalFormatting sqref="L105">
    <cfRule type="expression" dxfId="7" priority="20" stopIfTrue="1">
      <formula>DAY($L$105)&lt;&gt;1</formula>
    </cfRule>
  </conditionalFormatting>
  <conditionalFormatting sqref="F94">
    <cfRule type="expression" dxfId="6" priority="16" stopIfTrue="1">
      <formula>DAY($F$94)&lt;&gt;1</formula>
    </cfRule>
  </conditionalFormatting>
  <conditionalFormatting sqref="H94">
    <cfRule type="expression" dxfId="5" priority="15" stopIfTrue="1">
      <formula>DAY($H$94)&lt;&gt;1</formula>
    </cfRule>
  </conditionalFormatting>
  <conditionalFormatting sqref="J94">
    <cfRule type="expression" dxfId="4" priority="14" stopIfTrue="1">
      <formula>DAY($J$94)&lt;&gt;1</formula>
    </cfRule>
  </conditionalFormatting>
  <conditionalFormatting sqref="L94">
    <cfRule type="expression" dxfId="3" priority="13" stopIfTrue="1">
      <formula>DAY($L$94)&lt;&gt;1</formula>
    </cfRule>
  </conditionalFormatting>
  <conditionalFormatting sqref="N94">
    <cfRule type="expression" dxfId="2" priority="12" stopIfTrue="1">
      <formula>DAY($N$94)&lt;&gt;1</formula>
    </cfRule>
  </conditionalFormatting>
  <conditionalFormatting sqref="F60">
    <cfRule type="expression" dxfId="1" priority="26" stopIfTrue="1">
      <formula>$F$60&gt;100%</formula>
    </cfRule>
    <cfRule type="expression" dxfId="0" priority="27" stopIfTrue="1">
      <formula>$F$60&lt;100%</formula>
    </cfRule>
  </conditionalFormatting>
  <dataValidations count="4">
    <dataValidation type="list" allowBlank="1" showInputMessage="1" showErrorMessage="1" sqref="F118 F43:F44">
      <formula1>$R$47:$R$58</formula1>
    </dataValidation>
    <dataValidation type="list" allowBlank="1" showInputMessage="1" showErrorMessage="1" sqref="H118 H43:H44 K121">
      <formula1>$T$47:$T$57</formula1>
    </dataValidation>
    <dataValidation type="list" allowBlank="1" showInputMessage="1" showErrorMessage="1" sqref="F116 N93 F93 H93 J93 L93 L104 J104 F104 H104">
      <formula1>"Monthly, Quarterly, Semi-annual, Annual"</formula1>
    </dataValidation>
    <dataValidation type="list" allowBlank="1" showInputMessage="1" showErrorMessage="1" sqref="F134 F63">
      <formula1>"Yes, No"</formula1>
    </dataValidation>
  </dataValidations>
  <printOptions horizontalCentered="1" verticalCentered="1"/>
  <pageMargins left="0.25" right="0.25" top="0.75" bottom="0.75" header="0.3" footer="0.3"/>
  <pageSetup scale="68" fitToHeight="2" orientation="portrait" r:id="rId2"/>
  <headerFooter alignWithMargins="0">
    <oddFooter>&amp;C&amp;12Prepared on: &amp;D
Copyrighted by The Curators of the University of Missouri, 2008</oddFooter>
  </headerFooter>
  <rowBreaks count="1" manualBreakCount="1">
    <brk id="84" min="1" max="14"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showGridLines="0" topLeftCell="A25" zoomScaleNormal="100" zoomScalePageLayoutView="60" workbookViewId="0">
      <selection activeCell="N30" sqref="N30"/>
    </sheetView>
  </sheetViews>
  <sheetFormatPr defaultRowHeight="12.75" x14ac:dyDescent="0.2"/>
  <cols>
    <col min="1" max="2" width="2.28515625" style="73" customWidth="1"/>
    <col min="3" max="3" width="54.140625" style="73" customWidth="1"/>
    <col min="4" max="4" width="18.7109375" style="73" customWidth="1"/>
    <col min="5" max="5" width="2.28515625" style="73" customWidth="1"/>
    <col min="6" max="6" width="18.7109375" style="73" customWidth="1"/>
    <col min="7" max="7" width="2.28515625" style="73" customWidth="1"/>
    <col min="8" max="8" width="1.7109375" style="212" customWidth="1"/>
    <col min="9" max="16384" width="9.140625" style="212"/>
  </cols>
  <sheetData>
    <row r="1" spans="2:10" ht="12.75" customHeight="1" x14ac:dyDescent="0.2"/>
    <row r="2" spans="2:10" s="73" customFormat="1" ht="20.25" x14ac:dyDescent="0.3">
      <c r="B2" s="362" t="s">
        <v>314</v>
      </c>
      <c r="C2" s="363"/>
      <c r="D2" s="363"/>
      <c r="E2" s="363"/>
      <c r="F2" s="363"/>
      <c r="G2" s="364"/>
    </row>
    <row r="3" spans="2:10" s="73" customFormat="1" ht="12.75" customHeight="1" x14ac:dyDescent="0.3">
      <c r="B3" s="235"/>
      <c r="C3" s="235"/>
      <c r="D3" s="235"/>
      <c r="E3" s="235"/>
      <c r="F3" s="235"/>
      <c r="G3" s="235"/>
    </row>
    <row r="4" spans="2:10" ht="18" x14ac:dyDescent="0.25">
      <c r="B4" s="21"/>
      <c r="C4" s="374" t="s">
        <v>169</v>
      </c>
      <c r="D4" s="374"/>
      <c r="E4" s="374"/>
      <c r="F4" s="374"/>
      <c r="G4"/>
    </row>
    <row r="5" spans="2:10" ht="5.0999999999999996" customHeight="1" x14ac:dyDescent="0.25">
      <c r="B5" s="21"/>
      <c r="C5" s="167"/>
      <c r="D5" s="167"/>
      <c r="E5" s="167"/>
      <c r="F5" s="167"/>
      <c r="G5"/>
    </row>
    <row r="6" spans="2:10" x14ac:dyDescent="0.2">
      <c r="B6" s="21"/>
      <c r="C6" s="375" t="str">
        <f>DataInput!F5</f>
        <v>Sample Farm</v>
      </c>
      <c r="D6" s="375"/>
      <c r="E6" s="375"/>
      <c r="F6" s="375"/>
      <c r="G6"/>
      <c r="J6" s="208"/>
    </row>
    <row r="7" spans="2:10" x14ac:dyDescent="0.2">
      <c r="B7" s="21"/>
      <c r="C7" s="375" t="str">
        <f>IF(DataInput!F63="yes",DataInput!F66&amp;" Head Contract Finishing Facility (at $"&amp;DataInput!F64&amp;" per pig space)",DataInput!F66&amp;" Head Contract Finishing Facility")</f>
        <v>2400 Head Contract Finishing Facility (at $37 per pig space)</v>
      </c>
      <c r="D7" s="375"/>
      <c r="E7" s="375"/>
      <c r="F7" s="375"/>
      <c r="G7"/>
      <c r="J7" s="208"/>
    </row>
    <row r="8" spans="2:10" x14ac:dyDescent="0.2">
      <c r="B8" s="21"/>
      <c r="C8" s="21"/>
      <c r="D8" s="5"/>
      <c r="E8"/>
      <c r="F8"/>
      <c r="G8"/>
    </row>
    <row r="9" spans="2:10" x14ac:dyDescent="0.2">
      <c r="B9" s="21"/>
      <c r="C9" s="21"/>
      <c r="D9" s="86" t="s">
        <v>264</v>
      </c>
      <c r="E9" s="14"/>
      <c r="F9" s="14" t="s">
        <v>264</v>
      </c>
      <c r="G9"/>
    </row>
    <row r="10" spans="2:10" x14ac:dyDescent="0.2">
      <c r="B10" s="21"/>
      <c r="C10" s="22" t="s">
        <v>163</v>
      </c>
      <c r="D10" s="172" t="s">
        <v>265</v>
      </c>
      <c r="E10" s="71"/>
      <c r="F10" s="71" t="s">
        <v>266</v>
      </c>
      <c r="G10" s="31"/>
    </row>
    <row r="11" spans="2:10" x14ac:dyDescent="0.2">
      <c r="B11" s="21"/>
      <c r="C11" s="68" t="s">
        <v>258</v>
      </c>
      <c r="D11" s="169">
        <f>AVERAGE(CashFlows!D546:M546)</f>
        <v>0</v>
      </c>
      <c r="E11" s="35"/>
      <c r="F11" s="169">
        <f>AVERAGE(CashFlows!F546:O546)</f>
        <v>0</v>
      </c>
      <c r="G11"/>
    </row>
    <row r="12" spans="2:10" x14ac:dyDescent="0.2">
      <c r="B12" s="21"/>
      <c r="C12" s="68" t="s">
        <v>259</v>
      </c>
      <c r="D12" s="169">
        <f>AVERAGE(CashFlows!D547:M547)</f>
        <v>0</v>
      </c>
      <c r="E12" s="35"/>
      <c r="F12" s="169">
        <f>AVERAGE(CashFlows!F547:O547)</f>
        <v>0</v>
      </c>
      <c r="G12"/>
    </row>
    <row r="13" spans="2:10" x14ac:dyDescent="0.2">
      <c r="B13" s="21"/>
      <c r="C13" s="68" t="s">
        <v>27</v>
      </c>
      <c r="D13" s="169">
        <f>AVERAGE(CashFlows!D548:M548)</f>
        <v>0</v>
      </c>
      <c r="E13" s="35"/>
      <c r="F13" s="169">
        <f>AVERAGE(CashFlows!F548:O548)</f>
        <v>0</v>
      </c>
      <c r="G13"/>
    </row>
    <row r="14" spans="2:10" x14ac:dyDescent="0.2">
      <c r="B14" s="21"/>
      <c r="C14" s="68" t="s">
        <v>269</v>
      </c>
      <c r="D14" s="169">
        <f>AVERAGE(CashFlows!D549:M549)</f>
        <v>85100</v>
      </c>
      <c r="E14" s="35"/>
      <c r="F14" s="169">
        <f>DataInput!F66*DataInput!F64</f>
        <v>88800</v>
      </c>
      <c r="G14"/>
    </row>
    <row r="15" spans="2:10" x14ac:dyDescent="0.2">
      <c r="B15" s="21"/>
      <c r="C15" s="68" t="s">
        <v>272</v>
      </c>
      <c r="D15" s="170">
        <f>AVERAGE(CashFlows!D550:M550)</f>
        <v>32300</v>
      </c>
      <c r="E15" s="35"/>
      <c r="F15" s="170">
        <f>DataInput!F133</f>
        <v>34000</v>
      </c>
      <c r="G15"/>
    </row>
    <row r="16" spans="2:10" x14ac:dyDescent="0.2">
      <c r="B16" s="21"/>
      <c r="C16" s="21" t="s">
        <v>164</v>
      </c>
      <c r="D16" s="169">
        <f>SUM(D11:D15)</f>
        <v>117400</v>
      </c>
      <c r="E16" s="35"/>
      <c r="F16" s="169">
        <f>SUM(F11:F15)</f>
        <v>122800</v>
      </c>
      <c r="G16"/>
    </row>
    <row r="17" spans="2:7" x14ac:dyDescent="0.2">
      <c r="B17" s="21"/>
      <c r="C17" s="21"/>
      <c r="D17" s="169"/>
      <c r="E17" s="35"/>
      <c r="F17" s="169"/>
      <c r="G17"/>
    </row>
    <row r="18" spans="2:7" x14ac:dyDescent="0.2">
      <c r="B18" s="21"/>
      <c r="C18" s="22" t="s">
        <v>165</v>
      </c>
      <c r="D18" s="169"/>
      <c r="E18" s="35"/>
      <c r="F18" s="169"/>
      <c r="G18"/>
    </row>
    <row r="19" spans="2:7" x14ac:dyDescent="0.2">
      <c r="B19" s="21"/>
      <c r="C19" s="69" t="str">
        <f>DataInput!D142</f>
        <v>Custom hire</v>
      </c>
      <c r="D19" s="169">
        <f>AVERAGE(CashFlows!D558:M558)</f>
        <v>0</v>
      </c>
      <c r="E19" s="35"/>
      <c r="F19" s="169">
        <f>DataInput!F142</f>
        <v>0</v>
      </c>
      <c r="G19"/>
    </row>
    <row r="20" spans="2:7" x14ac:dyDescent="0.2">
      <c r="B20" s="21"/>
      <c r="C20" s="69" t="str">
        <f>DataInput!D143</f>
        <v>Fuel, oil &amp; gasoline</v>
      </c>
      <c r="D20" s="169">
        <f>AVERAGE(CashFlows!D559:M559)</f>
        <v>0</v>
      </c>
      <c r="E20" s="35"/>
      <c r="F20" s="169">
        <f>DataInput!F143</f>
        <v>0</v>
      </c>
      <c r="G20"/>
    </row>
    <row r="21" spans="2:7" x14ac:dyDescent="0.2">
      <c r="B21" s="21"/>
      <c r="C21" s="69" t="str">
        <f>DataInput!D144</f>
        <v>Insurance</v>
      </c>
      <c r="D21" s="169">
        <f>AVERAGE(CashFlows!D560:M560)</f>
        <v>2923.75</v>
      </c>
      <c r="E21" s="35"/>
      <c r="F21" s="169">
        <f>DataInput!F144</f>
        <v>3000</v>
      </c>
      <c r="G21"/>
    </row>
    <row r="22" spans="2:7" x14ac:dyDescent="0.2">
      <c r="B22" s="21"/>
      <c r="C22" s="69" t="str">
        <f>DataInput!D145</f>
        <v>Hired labor</v>
      </c>
      <c r="D22" s="169">
        <f>AVERAGE(CashFlows!D561:M561)</f>
        <v>11020.833333333334</v>
      </c>
      <c r="E22" s="35"/>
      <c r="F22" s="169">
        <f>DataInput!F145</f>
        <v>11500</v>
      </c>
      <c r="G22"/>
    </row>
    <row r="23" spans="2:7" x14ac:dyDescent="0.2">
      <c r="B23" s="21"/>
      <c r="C23" s="69" t="str">
        <f>DataInput!D146</f>
        <v>Miscellaneous</v>
      </c>
      <c r="D23" s="169">
        <f>AVERAGE(CashFlows!D562:M562)</f>
        <v>0</v>
      </c>
      <c r="E23" s="35"/>
      <c r="F23" s="169">
        <f>DataInput!F146</f>
        <v>0</v>
      </c>
      <c r="G23"/>
    </row>
    <row r="24" spans="2:7" x14ac:dyDescent="0.2">
      <c r="B24" s="21"/>
      <c r="C24" s="69" t="str">
        <f>DataInput!D147</f>
        <v xml:space="preserve">Professional fees </v>
      </c>
      <c r="D24" s="169">
        <f>AVERAGE(CashFlows!D563:M563)</f>
        <v>0</v>
      </c>
      <c r="E24" s="35"/>
      <c r="F24" s="169">
        <f>DataInput!F147</f>
        <v>0</v>
      </c>
      <c r="G24"/>
    </row>
    <row r="25" spans="2:7" x14ac:dyDescent="0.2">
      <c r="B25" s="21"/>
      <c r="C25" s="69" t="str">
        <f>DataInput!D148</f>
        <v>Rent or lease</v>
      </c>
      <c r="D25" s="169">
        <f>AVERAGE(CashFlows!D564:M564)</f>
        <v>0</v>
      </c>
      <c r="E25" s="35"/>
      <c r="F25" s="169">
        <f>DataInput!F148</f>
        <v>0</v>
      </c>
      <c r="G25"/>
    </row>
    <row r="26" spans="2:7" x14ac:dyDescent="0.2">
      <c r="B26" s="21"/>
      <c r="C26" s="69" t="str">
        <f>DataInput!D149</f>
        <v>Repairs</v>
      </c>
      <c r="D26" s="169">
        <f>AVERAGE(CashFlows!D565:M565)</f>
        <v>6229.166666666667</v>
      </c>
      <c r="E26" s="35"/>
      <c r="F26" s="169">
        <f>DataInput!F149</f>
        <v>6500</v>
      </c>
      <c r="G26"/>
    </row>
    <row r="27" spans="2:7" x14ac:dyDescent="0.2">
      <c r="B27" s="21"/>
      <c r="C27" s="69" t="str">
        <f>DataInput!D150</f>
        <v>Supplies</v>
      </c>
      <c r="D27" s="169">
        <f>AVERAGE(CashFlows!D566:M566)</f>
        <v>0</v>
      </c>
      <c r="E27" s="35"/>
      <c r="F27" s="169">
        <f>DataInput!F150</f>
        <v>0</v>
      </c>
      <c r="G27"/>
    </row>
    <row r="28" spans="2:7" x14ac:dyDescent="0.2">
      <c r="B28" s="21"/>
      <c r="C28" s="69" t="str">
        <f>DataInput!D151</f>
        <v>Property taxes</v>
      </c>
      <c r="D28" s="169">
        <f>AVERAGE(CashFlows!D567:M567)</f>
        <v>3411.0416666666665</v>
      </c>
      <c r="E28" s="35"/>
      <c r="F28" s="169">
        <f>DataInput!F151</f>
        <v>3500</v>
      </c>
      <c r="G28"/>
    </row>
    <row r="29" spans="2:7" x14ac:dyDescent="0.2">
      <c r="B29" s="21"/>
      <c r="C29" s="69" t="str">
        <f>DataInput!D152</f>
        <v>Utilities</v>
      </c>
      <c r="D29" s="169">
        <f>AVERAGE(CashFlows!D568:M568)</f>
        <v>4872.9166666666661</v>
      </c>
      <c r="E29" s="35"/>
      <c r="F29" s="169">
        <f>DataInput!F152</f>
        <v>5000</v>
      </c>
      <c r="G29"/>
    </row>
    <row r="30" spans="2:7" x14ac:dyDescent="0.2">
      <c r="B30" s="21"/>
      <c r="C30" s="69" t="str">
        <f>DataInput!D153</f>
        <v>Pressure washing</v>
      </c>
      <c r="D30" s="169">
        <f>AVERAGE(CashFlows!D569:M569)</f>
        <v>0</v>
      </c>
      <c r="E30" s="35"/>
      <c r="F30" s="169">
        <f>DataInput!F153</f>
        <v>0</v>
      </c>
      <c r="G30"/>
    </row>
    <row r="31" spans="2:7" x14ac:dyDescent="0.2">
      <c r="B31" s="21"/>
      <c r="C31" s="69" t="str">
        <f>DataInput!D154</f>
        <v>Manure hauling costs</v>
      </c>
      <c r="D31" s="169">
        <f>AVERAGE(CashFlows!D570:M570)</f>
        <v>6650</v>
      </c>
      <c r="E31" s="35"/>
      <c r="F31" s="169">
        <f>DataInput!F154</f>
        <v>7000</v>
      </c>
      <c r="G31"/>
    </row>
    <row r="32" spans="2:7" x14ac:dyDescent="0.2">
      <c r="B32" s="21"/>
      <c r="C32" s="69" t="str">
        <f>DataInput!D156</f>
        <v>Other (overwrite this)</v>
      </c>
      <c r="D32" s="169">
        <f>AVERAGE(CashFlows!D571:M571)</f>
        <v>0</v>
      </c>
      <c r="E32" s="35"/>
      <c r="F32" s="169">
        <f>DataInput!F156</f>
        <v>0</v>
      </c>
      <c r="G32"/>
    </row>
    <row r="33" spans="2:7" x14ac:dyDescent="0.2">
      <c r="B33" s="21"/>
      <c r="C33" s="69" t="str">
        <f>DataInput!D157</f>
        <v>Other (overwrite this)</v>
      </c>
      <c r="D33" s="169">
        <f>AVERAGE(CashFlows!D572:M572)</f>
        <v>0</v>
      </c>
      <c r="E33" s="35"/>
      <c r="F33" s="169">
        <f>DataInput!F157</f>
        <v>0</v>
      </c>
      <c r="G33"/>
    </row>
    <row r="34" spans="2:7" x14ac:dyDescent="0.2">
      <c r="B34" s="21"/>
      <c r="C34" s="69" t="str">
        <f>DataInput!D158</f>
        <v>Other (overwrite this)</v>
      </c>
      <c r="D34" s="169">
        <f>AVERAGE(CashFlows!D573:M573)</f>
        <v>0</v>
      </c>
      <c r="E34" s="35"/>
      <c r="F34" s="169">
        <f>DataInput!F158</f>
        <v>0</v>
      </c>
      <c r="G34"/>
    </row>
    <row r="35" spans="2:7" x14ac:dyDescent="0.2">
      <c r="B35" s="21"/>
      <c r="C35" s="69" t="str">
        <f>DataInput!D160</f>
        <v>Other (overwrite this)</v>
      </c>
      <c r="D35" s="169">
        <f>AVERAGE(CashFlows!D574:M574)</f>
        <v>0</v>
      </c>
      <c r="E35" s="35"/>
      <c r="F35" s="169">
        <f>DataInput!F160</f>
        <v>0</v>
      </c>
      <c r="G35"/>
    </row>
    <row r="36" spans="2:7" x14ac:dyDescent="0.2">
      <c r="B36" s="21"/>
      <c r="C36" s="69" t="str">
        <f>DataInput!D161</f>
        <v>Other (overwrite this)</v>
      </c>
      <c r="D36" s="169">
        <f>AVERAGE(CashFlows!D575:M575)</f>
        <v>0</v>
      </c>
      <c r="E36" s="35"/>
      <c r="F36" s="169">
        <f>DataInput!F161</f>
        <v>0</v>
      </c>
      <c r="G36"/>
    </row>
    <row r="37" spans="2:7" x14ac:dyDescent="0.2">
      <c r="B37" s="21"/>
      <c r="C37" s="69" t="str">
        <f>DataInput!D162</f>
        <v>Other (overwrite this)</v>
      </c>
      <c r="D37" s="169">
        <f>AVERAGE(CashFlows!D576:M576)</f>
        <v>0</v>
      </c>
      <c r="E37" s="35"/>
      <c r="F37" s="169">
        <f>DataInput!F162</f>
        <v>0</v>
      </c>
      <c r="G37"/>
    </row>
    <row r="38" spans="2:7" x14ac:dyDescent="0.2">
      <c r="B38" s="21"/>
      <c r="C38" s="69" t="str">
        <f>DataInput!D163</f>
        <v>Other (overwrite this)</v>
      </c>
      <c r="D38" s="170">
        <f>AVERAGE(CashFlows!D577:M577)</f>
        <v>0</v>
      </c>
      <c r="E38" s="35"/>
      <c r="F38" s="170">
        <f>DataInput!F163</f>
        <v>0</v>
      </c>
      <c r="G38"/>
    </row>
    <row r="39" spans="2:7" x14ac:dyDescent="0.2">
      <c r="B39" s="21"/>
      <c r="C39" s="23" t="s">
        <v>166</v>
      </c>
      <c r="D39" s="169">
        <f>SUM(D19:D38)</f>
        <v>35107.708333333336</v>
      </c>
      <c r="E39" s="35"/>
      <c r="F39" s="169">
        <f>SUM(F19:F38)</f>
        <v>36500</v>
      </c>
      <c r="G39"/>
    </row>
    <row r="40" spans="2:7" x14ac:dyDescent="0.2">
      <c r="B40" s="21"/>
      <c r="C40" s="13"/>
      <c r="D40" s="169"/>
      <c r="E40" s="35"/>
      <c r="F40" s="169"/>
      <c r="G40"/>
    </row>
    <row r="41" spans="2:7" x14ac:dyDescent="0.2">
      <c r="B41" s="21"/>
      <c r="C41" s="23" t="s">
        <v>160</v>
      </c>
      <c r="D41" s="169">
        <f>D16-D39</f>
        <v>82292.291666666657</v>
      </c>
      <c r="E41" s="35"/>
      <c r="F41" s="169">
        <f>F16-F39</f>
        <v>86300</v>
      </c>
      <c r="G41"/>
    </row>
    <row r="42" spans="2:7" x14ac:dyDescent="0.2">
      <c r="B42" s="21"/>
      <c r="C42" s="13"/>
      <c r="D42" s="171"/>
      <c r="E42" s="23"/>
      <c r="F42" s="171"/>
      <c r="G42"/>
    </row>
    <row r="43" spans="2:7" x14ac:dyDescent="0.2">
      <c r="B43" s="21"/>
      <c r="C43" s="69" t="s">
        <v>161</v>
      </c>
      <c r="D43" s="169"/>
      <c r="E43" s="35"/>
      <c r="F43" s="169"/>
      <c r="G43"/>
    </row>
    <row r="44" spans="2:7" x14ac:dyDescent="0.2">
      <c r="B44" s="21"/>
      <c r="C44" s="70" t="str">
        <f>CashFlows!C578</f>
        <v>Interest on Existing Term Debt</v>
      </c>
      <c r="D44" s="169">
        <f>AVERAGE(CashFlows!D578:M578)</f>
        <v>0</v>
      </c>
      <c r="E44" s="35"/>
      <c r="F44" s="169">
        <v>0</v>
      </c>
      <c r="G44"/>
    </row>
    <row r="45" spans="2:7" x14ac:dyDescent="0.2">
      <c r="B45" s="21"/>
      <c r="C45" s="70" t="str">
        <f>CashFlows!C580</f>
        <v>Interest on New Term Debt</v>
      </c>
      <c r="D45" s="169">
        <f>AVERAGE(CashFlows!D580:M580)</f>
        <v>21307.471864916872</v>
      </c>
      <c r="E45" s="35"/>
      <c r="F45" s="169">
        <v>0</v>
      </c>
      <c r="G45"/>
    </row>
    <row r="46" spans="2:7" x14ac:dyDescent="0.2">
      <c r="B46" s="21"/>
      <c r="C46" s="70" t="str">
        <f>CashFlows!C587</f>
        <v>Interest Payments Line of Credit</v>
      </c>
      <c r="D46" s="170">
        <f>AVERAGE(CashFlows!D587:M587)</f>
        <v>40.869204960527881</v>
      </c>
      <c r="E46" s="35"/>
      <c r="F46" s="170">
        <v>0</v>
      </c>
      <c r="G46"/>
    </row>
    <row r="47" spans="2:7" x14ac:dyDescent="0.2">
      <c r="B47" s="21"/>
      <c r="C47" s="69" t="s">
        <v>162</v>
      </c>
      <c r="D47" s="169">
        <f>SUM(D44:D46)</f>
        <v>21348.341069877399</v>
      </c>
      <c r="E47" s="35"/>
      <c r="F47" s="169">
        <f>SUM(F44:F46)</f>
        <v>0</v>
      </c>
      <c r="G47"/>
    </row>
    <row r="48" spans="2:7" x14ac:dyDescent="0.2">
      <c r="B48" s="21"/>
      <c r="C48" s="69" t="s">
        <v>12</v>
      </c>
      <c r="D48" s="169">
        <f>'Annual Income Stmts'!D47</f>
        <v>52000</v>
      </c>
      <c r="E48" s="35"/>
      <c r="F48" s="169">
        <v>0</v>
      </c>
      <c r="G48"/>
    </row>
    <row r="49" spans="2:7" x14ac:dyDescent="0.2">
      <c r="B49" s="21"/>
      <c r="C49" s="69"/>
      <c r="D49" s="169"/>
      <c r="E49" s="35"/>
      <c r="F49" s="169"/>
      <c r="G49"/>
    </row>
    <row r="50" spans="2:7" x14ac:dyDescent="0.2">
      <c r="B50" s="21"/>
      <c r="C50" s="10" t="s">
        <v>311</v>
      </c>
      <c r="D50" s="169">
        <f>'Annual Income Stmts'!D49</f>
        <v>8943.9505967892655</v>
      </c>
      <c r="E50" s="35"/>
      <c r="F50" s="169">
        <f>F41-F47-F48</f>
        <v>86300</v>
      </c>
      <c r="G50"/>
    </row>
    <row r="51" spans="2:7" x14ac:dyDescent="0.2">
      <c r="B51" s="21"/>
      <c r="C51" s="10"/>
      <c r="D51" s="169"/>
      <c r="E51" s="35"/>
      <c r="F51" s="169"/>
      <c r="G51"/>
    </row>
    <row r="52" spans="2:7" x14ac:dyDescent="0.2">
      <c r="B52" s="21"/>
      <c r="C52" s="10" t="str">
        <f>"Taxable Net Farm Income "&amp;IF(DataInput!F134="yes", "(includes manure value)","(excludes manure value)")</f>
        <v>Taxable Net Farm Income (excludes manure value)</v>
      </c>
      <c r="D52" s="169">
        <f>'Annual Income Stmts'!D51</f>
        <v>-23356.049403210731</v>
      </c>
      <c r="E52" s="35"/>
      <c r="F52" s="169">
        <f>IF(DataInput!$F$134="yes",F50,F50-F15)</f>
        <v>52300</v>
      </c>
      <c r="G52"/>
    </row>
    <row r="53" spans="2:7" x14ac:dyDescent="0.2">
      <c r="B53" s="21"/>
      <c r="C53" s="69" t="s">
        <v>270</v>
      </c>
      <c r="D53" s="169">
        <f>'Annual Income Stmts'!D55</f>
        <v>0</v>
      </c>
      <c r="E53" s="35"/>
      <c r="F53" s="169">
        <f>IF(F52&gt;0,F52*SUM(DataInput!$F$137:$F$139),0)</f>
        <v>25260.9</v>
      </c>
      <c r="G53"/>
    </row>
    <row r="54" spans="2:7" x14ac:dyDescent="0.2">
      <c r="B54" s="21"/>
      <c r="C54" s="22" t="s">
        <v>168</v>
      </c>
      <c r="D54" s="169">
        <f>D52-D53</f>
        <v>-23356.049403210731</v>
      </c>
      <c r="E54" s="35"/>
      <c r="F54" s="169">
        <f>F52-F53</f>
        <v>27039.1</v>
      </c>
      <c r="G54"/>
    </row>
    <row r="55" spans="2:7" x14ac:dyDescent="0.2">
      <c r="B55" s="21"/>
      <c r="C55"/>
      <c r="D55" s="169"/>
      <c r="E55" s="35"/>
      <c r="F55" s="169"/>
      <c r="G55"/>
    </row>
    <row r="56" spans="2:7" x14ac:dyDescent="0.2">
      <c r="B56" s="21"/>
      <c r="C56" s="22" t="s">
        <v>271</v>
      </c>
      <c r="D56" s="169">
        <f>'Annual Income Stmts'!D57</f>
        <v>15173.47859056507</v>
      </c>
      <c r="E56" s="35"/>
      <c r="F56" s="169">
        <f>F54</f>
        <v>27039.1</v>
      </c>
      <c r="G56"/>
    </row>
    <row r="57" spans="2:7" x14ac:dyDescent="0.2">
      <c r="B57" s="21"/>
      <c r="C57" s="22" t="s">
        <v>158</v>
      </c>
      <c r="D57"/>
      <c r="E57" s="13"/>
      <c r="F57"/>
      <c r="G57"/>
    </row>
    <row r="58" spans="2:7" x14ac:dyDescent="0.2">
      <c r="B58" s="21"/>
      <c r="C58"/>
      <c r="D58"/>
      <c r="E58"/>
      <c r="F58"/>
      <c r="G58"/>
    </row>
    <row r="59" spans="2:7" ht="12.75" customHeight="1" x14ac:dyDescent="0.3">
      <c r="B59" s="362"/>
      <c r="C59" s="363"/>
      <c r="D59" s="363"/>
      <c r="E59" s="363"/>
      <c r="F59" s="363"/>
      <c r="G59" s="364"/>
    </row>
  </sheetData>
  <sheetProtection sheet="1"/>
  <customSheetViews>
    <customSheetView guid="{0C8DB85B-AFC9-43DA-ACB7-1957509C70BC}" showPageBreaks="1" showGridLines="0" fitToPage="1" printArea="1">
      <selection activeCell="B2" sqref="B2:G2"/>
      <pageMargins left="0.75" right="0.75" top="0.5" bottom="0.5" header="0.25" footer="0.25"/>
      <printOptions horizontalCentered="1" verticalCentered="1"/>
      <pageSetup scale="85" orientation="landscape" horizontalDpi="300" verticalDpi="300" r:id="rId1"/>
      <headerFooter alignWithMargins="0">
        <oddHeader>&amp;C&amp;"Arial,Bold"&amp;14Missouri Swine Enterprise Analysis Program</oddHeader>
      </headerFooter>
    </customSheetView>
  </customSheetViews>
  <mergeCells count="5">
    <mergeCell ref="B59:G59"/>
    <mergeCell ref="C4:F4"/>
    <mergeCell ref="C7:F7"/>
    <mergeCell ref="B2:G2"/>
    <mergeCell ref="C6:F6"/>
  </mergeCells>
  <phoneticPr fontId="0" type="noConversion"/>
  <printOptions horizontalCentered="1" verticalCentered="1"/>
  <pageMargins left="0.75" right="0.75" top="0.5" bottom="0.5" header="0.25" footer="0.25"/>
  <pageSetup scale="92" orientation="portrait" r:id="rId2"/>
  <headerFooter alignWithMargins="0">
    <oddFooter>&amp;CPrepared on: &amp;D
Copyrighted by The Curators of the University of Missouri,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zoomScaleNormal="100" zoomScaleSheetLayoutView="70" workbookViewId="0">
      <selection activeCell="T18" sqref="T18"/>
    </sheetView>
  </sheetViews>
  <sheetFormatPr defaultRowHeight="12.75" x14ac:dyDescent="0.2"/>
  <cols>
    <col min="1" max="2" width="2.28515625" style="74" customWidth="1"/>
    <col min="3" max="3" width="40.42578125" style="74" customWidth="1"/>
    <col min="4" max="15" width="13.7109375" style="74" customWidth="1"/>
    <col min="16" max="16" width="2.28515625" style="74" customWidth="1"/>
    <col min="17" max="17" width="1.7109375" style="74" customWidth="1"/>
    <col min="18" max="16384" width="9.140625" style="74"/>
  </cols>
  <sheetData>
    <row r="1" spans="2:16" ht="12.75" customHeight="1" x14ac:dyDescent="0.2"/>
    <row r="2" spans="2:16" ht="20.25" x14ac:dyDescent="0.3">
      <c r="B2" s="362" t="s">
        <v>314</v>
      </c>
      <c r="C2" s="363"/>
      <c r="D2" s="363"/>
      <c r="E2" s="363"/>
      <c r="F2" s="363"/>
      <c r="G2" s="363"/>
      <c r="H2" s="363"/>
      <c r="I2" s="363"/>
      <c r="J2" s="363"/>
      <c r="K2" s="363"/>
      <c r="L2" s="363"/>
      <c r="M2" s="363"/>
      <c r="N2" s="363"/>
      <c r="O2" s="363"/>
      <c r="P2" s="364"/>
    </row>
    <row r="3" spans="2:16" x14ac:dyDescent="0.2">
      <c r="B3" s="21"/>
      <c r="C3" s="21"/>
      <c r="D3" s="5"/>
      <c r="E3" s="5"/>
      <c r="F3" s="5"/>
      <c r="G3" s="5"/>
      <c r="H3" s="5"/>
      <c r="I3" s="5"/>
      <c r="J3" s="5"/>
      <c r="K3" s="5"/>
      <c r="L3" s="5"/>
      <c r="M3" s="5"/>
      <c r="N3" s="5"/>
      <c r="O3" s="5"/>
      <c r="P3" s="5"/>
    </row>
    <row r="4" spans="2:16" ht="18" x14ac:dyDescent="0.25">
      <c r="B4" s="21"/>
      <c r="C4" s="374" t="s">
        <v>273</v>
      </c>
      <c r="D4" s="374"/>
      <c r="E4" s="374"/>
      <c r="F4" s="374"/>
      <c r="G4" s="374"/>
      <c r="H4" s="374"/>
      <c r="I4" s="374"/>
      <c r="J4" s="374"/>
      <c r="K4" s="374"/>
      <c r="L4" s="374"/>
      <c r="M4" s="374"/>
      <c r="N4" s="374"/>
      <c r="O4" s="374"/>
      <c r="P4" s="5"/>
    </row>
    <row r="5" spans="2:16" ht="14.25" x14ac:dyDescent="0.2">
      <c r="B5" s="21"/>
      <c r="C5" s="377" t="str">
        <f>DataInput!F5</f>
        <v>Sample Farm</v>
      </c>
      <c r="D5" s="377"/>
      <c r="E5" s="377"/>
      <c r="F5" s="377"/>
      <c r="G5" s="377"/>
      <c r="H5" s="377"/>
      <c r="I5" s="377"/>
      <c r="J5" s="377"/>
      <c r="K5" s="377"/>
      <c r="L5" s="377"/>
      <c r="M5" s="377"/>
      <c r="N5" s="377"/>
      <c r="O5" s="377"/>
      <c r="P5" s="5"/>
    </row>
    <row r="6" spans="2:16" ht="14.25" x14ac:dyDescent="0.2">
      <c r="B6" s="21"/>
      <c r="C6" s="377" t="str">
        <f>IF(DataInput!F63="yes",DataInput!F66&amp;" Head Contract Finishing Facility (at $"&amp;DataInput!F64&amp;" per pig space)",DataInput!F66&amp;" Head Contract Finishing Facility")</f>
        <v>2400 Head Contract Finishing Facility (at $37 per pig space)</v>
      </c>
      <c r="D6" s="377"/>
      <c r="E6" s="377"/>
      <c r="F6" s="377"/>
      <c r="G6" s="377"/>
      <c r="H6" s="377"/>
      <c r="I6" s="377"/>
      <c r="J6" s="377"/>
      <c r="K6" s="377"/>
      <c r="L6" s="377"/>
      <c r="M6" s="377"/>
      <c r="N6" s="377"/>
      <c r="O6" s="377"/>
      <c r="P6" s="5"/>
    </row>
    <row r="7" spans="2:16" x14ac:dyDescent="0.2">
      <c r="B7" s="21"/>
      <c r="C7" s="10"/>
      <c r="D7" s="5"/>
      <c r="E7" s="5"/>
      <c r="F7" s="5"/>
      <c r="G7" s="5"/>
      <c r="H7" s="5"/>
      <c r="I7" s="5"/>
      <c r="J7" s="5"/>
      <c r="K7" s="5"/>
      <c r="L7" s="5"/>
      <c r="M7" s="5"/>
      <c r="N7" s="5"/>
      <c r="O7" s="5"/>
      <c r="P7" s="5"/>
    </row>
    <row r="8" spans="2:16" x14ac:dyDescent="0.2">
      <c r="B8" s="21"/>
      <c r="C8" s="21"/>
      <c r="D8" s="174" t="s">
        <v>275</v>
      </c>
      <c r="E8" s="174" t="s">
        <v>36</v>
      </c>
      <c r="F8" s="174" t="s">
        <v>37</v>
      </c>
      <c r="G8" s="174" t="s">
        <v>38</v>
      </c>
      <c r="H8" s="174" t="s">
        <v>39</v>
      </c>
      <c r="I8" s="174" t="s">
        <v>40</v>
      </c>
      <c r="J8" s="174" t="s">
        <v>41</v>
      </c>
      <c r="K8" s="174" t="s">
        <v>42</v>
      </c>
      <c r="L8" s="174" t="s">
        <v>43</v>
      </c>
      <c r="M8" s="174" t="s">
        <v>44</v>
      </c>
      <c r="N8" s="174" t="s">
        <v>45</v>
      </c>
      <c r="O8" s="174" t="s">
        <v>280</v>
      </c>
      <c r="P8" s="5"/>
    </row>
    <row r="9" spans="2:16" s="178" customFormat="1" x14ac:dyDescent="0.2">
      <c r="B9" s="21"/>
      <c r="C9" s="178" t="s">
        <v>163</v>
      </c>
      <c r="P9" s="173"/>
    </row>
    <row r="10" spans="2:16" x14ac:dyDescent="0.2">
      <c r="B10" s="21"/>
      <c r="C10" s="68" t="s">
        <v>258</v>
      </c>
      <c r="D10" s="292">
        <f>AVERAGE(CashFlows!D546:M546)</f>
        <v>0</v>
      </c>
      <c r="E10" s="293">
        <f>CashFlows!D546</f>
        <v>0</v>
      </c>
      <c r="F10" s="293">
        <f>CashFlows!E546</f>
        <v>0</v>
      </c>
      <c r="G10" s="293">
        <f>CashFlows!F546</f>
        <v>0</v>
      </c>
      <c r="H10" s="293">
        <f>CashFlows!G546</f>
        <v>0</v>
      </c>
      <c r="I10" s="293">
        <f>CashFlows!H546</f>
        <v>0</v>
      </c>
      <c r="J10" s="293">
        <f>CashFlows!I546</f>
        <v>0</v>
      </c>
      <c r="K10" s="293">
        <f>CashFlows!J546</f>
        <v>0</v>
      </c>
      <c r="L10" s="293">
        <f>CashFlows!K546</f>
        <v>0</v>
      </c>
      <c r="M10" s="293">
        <f>CashFlows!L546</f>
        <v>0</v>
      </c>
      <c r="N10" s="293">
        <f>CashFlows!M546</f>
        <v>0</v>
      </c>
      <c r="O10" s="293">
        <f>N10</f>
        <v>0</v>
      </c>
      <c r="P10" s="11"/>
    </row>
    <row r="11" spans="2:16" x14ac:dyDescent="0.2">
      <c r="B11" s="21"/>
      <c r="C11" s="68" t="s">
        <v>259</v>
      </c>
      <c r="D11" s="292">
        <f>AVERAGE(CashFlows!D547:M547)</f>
        <v>0</v>
      </c>
      <c r="E11" s="293">
        <f>CashFlows!D547</f>
        <v>0</v>
      </c>
      <c r="F11" s="293">
        <f>CashFlows!E547</f>
        <v>0</v>
      </c>
      <c r="G11" s="293">
        <f>CashFlows!F547</f>
        <v>0</v>
      </c>
      <c r="H11" s="293">
        <f>CashFlows!G547</f>
        <v>0</v>
      </c>
      <c r="I11" s="293">
        <f>CashFlows!H547</f>
        <v>0</v>
      </c>
      <c r="J11" s="293">
        <f>CashFlows!I547</f>
        <v>0</v>
      </c>
      <c r="K11" s="293">
        <f>CashFlows!J547</f>
        <v>0</v>
      </c>
      <c r="L11" s="293">
        <f>CashFlows!K547</f>
        <v>0</v>
      </c>
      <c r="M11" s="293">
        <f>CashFlows!L547</f>
        <v>0</v>
      </c>
      <c r="N11" s="293">
        <f>CashFlows!M547</f>
        <v>0</v>
      </c>
      <c r="O11" s="293">
        <f>N11</f>
        <v>0</v>
      </c>
      <c r="P11" s="11"/>
    </row>
    <row r="12" spans="2:16" x14ac:dyDescent="0.2">
      <c r="B12" s="21"/>
      <c r="C12" s="68" t="s">
        <v>27</v>
      </c>
      <c r="D12" s="292">
        <f>AVERAGE(CashFlows!D548:M548)</f>
        <v>0</v>
      </c>
      <c r="E12" s="293">
        <f>CashFlows!D548</f>
        <v>0</v>
      </c>
      <c r="F12" s="293">
        <f>CashFlows!E548</f>
        <v>0</v>
      </c>
      <c r="G12" s="293">
        <f>CashFlows!F548</f>
        <v>0</v>
      </c>
      <c r="H12" s="293">
        <f>CashFlows!G548</f>
        <v>0</v>
      </c>
      <c r="I12" s="293">
        <f>CashFlows!H548</f>
        <v>0</v>
      </c>
      <c r="J12" s="293">
        <f>CashFlows!I548</f>
        <v>0</v>
      </c>
      <c r="K12" s="293">
        <f>CashFlows!J548</f>
        <v>0</v>
      </c>
      <c r="L12" s="293">
        <f>CashFlows!K548</f>
        <v>0</v>
      </c>
      <c r="M12" s="293">
        <f>CashFlows!L548</f>
        <v>0</v>
      </c>
      <c r="N12" s="293">
        <f>CashFlows!M548</f>
        <v>0</v>
      </c>
      <c r="O12" s="293">
        <f>N12</f>
        <v>0</v>
      </c>
      <c r="P12" s="11"/>
    </row>
    <row r="13" spans="2:16" x14ac:dyDescent="0.2">
      <c r="B13" s="21"/>
      <c r="C13" s="68" t="s">
        <v>269</v>
      </c>
      <c r="D13" s="292">
        <f>AVERAGE(CashFlows!D549:M549)</f>
        <v>85100</v>
      </c>
      <c r="E13" s="293">
        <f>CashFlows!D549</f>
        <v>51800</v>
      </c>
      <c r="F13" s="293">
        <f>CashFlows!E549</f>
        <v>88800</v>
      </c>
      <c r="G13" s="293">
        <f>CashFlows!F549</f>
        <v>88800</v>
      </c>
      <c r="H13" s="293">
        <f>CashFlows!G549</f>
        <v>88800</v>
      </c>
      <c r="I13" s="293">
        <f>CashFlows!H549</f>
        <v>88800</v>
      </c>
      <c r="J13" s="293">
        <f>CashFlows!I549</f>
        <v>88800</v>
      </c>
      <c r="K13" s="293">
        <f>CashFlows!J549</f>
        <v>88800</v>
      </c>
      <c r="L13" s="293">
        <f>CashFlows!K549</f>
        <v>88800</v>
      </c>
      <c r="M13" s="293">
        <f>CashFlows!L549</f>
        <v>88800</v>
      </c>
      <c r="N13" s="293">
        <f>CashFlows!M549</f>
        <v>88800</v>
      </c>
      <c r="O13" s="293">
        <f>N13</f>
        <v>88800</v>
      </c>
      <c r="P13" s="11"/>
    </row>
    <row r="14" spans="2:16" x14ac:dyDescent="0.2">
      <c r="B14" s="21"/>
      <c r="C14" s="175" t="s">
        <v>272</v>
      </c>
      <c r="D14" s="294">
        <f>AVERAGE(CashFlows!D550:M550)</f>
        <v>32300</v>
      </c>
      <c r="E14" s="295">
        <f>CashFlows!D550</f>
        <v>17000</v>
      </c>
      <c r="F14" s="295">
        <f>CashFlows!E550</f>
        <v>34000</v>
      </c>
      <c r="G14" s="295">
        <f>CashFlows!F550</f>
        <v>34000</v>
      </c>
      <c r="H14" s="295">
        <f>CashFlows!G550</f>
        <v>34000</v>
      </c>
      <c r="I14" s="295">
        <f>CashFlows!H550</f>
        <v>34000</v>
      </c>
      <c r="J14" s="295">
        <f>CashFlows!I550</f>
        <v>34000</v>
      </c>
      <c r="K14" s="295">
        <f>CashFlows!J550</f>
        <v>34000</v>
      </c>
      <c r="L14" s="295">
        <f>CashFlows!K550</f>
        <v>34000</v>
      </c>
      <c r="M14" s="295">
        <f>CashFlows!L550</f>
        <v>34000</v>
      </c>
      <c r="N14" s="295">
        <f>CashFlows!M550</f>
        <v>34000</v>
      </c>
      <c r="O14" s="295">
        <f>N14</f>
        <v>34000</v>
      </c>
      <c r="P14" s="11"/>
    </row>
    <row r="15" spans="2:16" x14ac:dyDescent="0.2">
      <c r="B15" s="21"/>
      <c r="C15" s="21" t="s">
        <v>164</v>
      </c>
      <c r="D15" s="292">
        <f>SUM(D10:D14)</f>
        <v>117400</v>
      </c>
      <c r="E15" s="292">
        <f>SUM(E10:E14)</f>
        <v>68800</v>
      </c>
      <c r="F15" s="292">
        <f t="shared" ref="F15:O15" si="0">SUM(F10:F14)</f>
        <v>122800</v>
      </c>
      <c r="G15" s="292">
        <f t="shared" si="0"/>
        <v>122800</v>
      </c>
      <c r="H15" s="292">
        <f t="shared" si="0"/>
        <v>122800</v>
      </c>
      <c r="I15" s="292">
        <f t="shared" si="0"/>
        <v>122800</v>
      </c>
      <c r="J15" s="292">
        <f t="shared" si="0"/>
        <v>122800</v>
      </c>
      <c r="K15" s="292">
        <f t="shared" si="0"/>
        <v>122800</v>
      </c>
      <c r="L15" s="292">
        <f t="shared" si="0"/>
        <v>122800</v>
      </c>
      <c r="M15" s="292">
        <f t="shared" si="0"/>
        <v>122800</v>
      </c>
      <c r="N15" s="292">
        <f t="shared" si="0"/>
        <v>122800</v>
      </c>
      <c r="O15" s="292">
        <f t="shared" si="0"/>
        <v>122800</v>
      </c>
      <c r="P15" s="13"/>
    </row>
    <row r="16" spans="2:16" x14ac:dyDescent="0.2">
      <c r="B16" s="21"/>
      <c r="C16" s="21"/>
      <c r="D16" s="292"/>
      <c r="E16" s="296"/>
      <c r="F16" s="296"/>
      <c r="G16" s="296"/>
      <c r="H16" s="296"/>
      <c r="I16" s="296"/>
      <c r="J16" s="296"/>
      <c r="K16" s="296"/>
      <c r="L16" s="296"/>
      <c r="M16" s="296"/>
      <c r="N16" s="296"/>
      <c r="O16" s="296"/>
      <c r="P16" s="5"/>
    </row>
    <row r="17" spans="2:16" x14ac:dyDescent="0.2">
      <c r="B17" s="21"/>
      <c r="C17" s="21" t="s">
        <v>165</v>
      </c>
      <c r="D17" s="292"/>
      <c r="E17" s="296"/>
      <c r="F17" s="296"/>
      <c r="G17" s="296"/>
      <c r="H17" s="296"/>
      <c r="I17" s="296"/>
      <c r="J17" s="296"/>
      <c r="K17" s="296"/>
      <c r="L17" s="296"/>
      <c r="M17" s="296"/>
      <c r="N17" s="296"/>
      <c r="O17" s="296"/>
      <c r="P17" s="5"/>
    </row>
    <row r="18" spans="2:16" x14ac:dyDescent="0.2">
      <c r="B18" s="21"/>
      <c r="C18" s="69" t="str">
        <f>DataInput!D142</f>
        <v>Custom hire</v>
      </c>
      <c r="D18" s="292">
        <f>AVERAGE(CashFlows!D558:M558)</f>
        <v>0</v>
      </c>
      <c r="E18" s="292">
        <f>CashFlows!D558</f>
        <v>0</v>
      </c>
      <c r="F18" s="292">
        <f>CashFlows!E558</f>
        <v>0</v>
      </c>
      <c r="G18" s="292">
        <f>CashFlows!F558</f>
        <v>0</v>
      </c>
      <c r="H18" s="292">
        <f>CashFlows!G558</f>
        <v>0</v>
      </c>
      <c r="I18" s="292">
        <f>CashFlows!H558</f>
        <v>0</v>
      </c>
      <c r="J18" s="292">
        <f>CashFlows!I558</f>
        <v>0</v>
      </c>
      <c r="K18" s="292">
        <f>CashFlows!J558</f>
        <v>0</v>
      </c>
      <c r="L18" s="292">
        <f>CashFlows!K558</f>
        <v>0</v>
      </c>
      <c r="M18" s="292">
        <f>CashFlows!L558</f>
        <v>0</v>
      </c>
      <c r="N18" s="292">
        <f>CashFlows!M558</f>
        <v>0</v>
      </c>
      <c r="O18" s="292">
        <f t="shared" ref="O18:O37" si="1">N18</f>
        <v>0</v>
      </c>
      <c r="P18" s="23"/>
    </row>
    <row r="19" spans="2:16" x14ac:dyDescent="0.2">
      <c r="B19" s="21"/>
      <c r="C19" s="69" t="str">
        <f>DataInput!D143</f>
        <v>Fuel, oil &amp; gasoline</v>
      </c>
      <c r="D19" s="292">
        <f>AVERAGE(CashFlows!D559:M559)</f>
        <v>0</v>
      </c>
      <c r="E19" s="292">
        <f>CashFlows!D559</f>
        <v>0</v>
      </c>
      <c r="F19" s="292">
        <f>CashFlows!E559</f>
        <v>0</v>
      </c>
      <c r="G19" s="292">
        <f>CashFlows!F559</f>
        <v>0</v>
      </c>
      <c r="H19" s="292">
        <f>CashFlows!G559</f>
        <v>0</v>
      </c>
      <c r="I19" s="292">
        <f>CashFlows!H559</f>
        <v>0</v>
      </c>
      <c r="J19" s="292">
        <f>CashFlows!I559</f>
        <v>0</v>
      </c>
      <c r="K19" s="292">
        <f>CashFlows!J559</f>
        <v>0</v>
      </c>
      <c r="L19" s="292">
        <f>CashFlows!K559</f>
        <v>0</v>
      </c>
      <c r="M19" s="292">
        <f>CashFlows!L559</f>
        <v>0</v>
      </c>
      <c r="N19" s="292">
        <f>CashFlows!M559</f>
        <v>0</v>
      </c>
      <c r="O19" s="292">
        <f t="shared" si="1"/>
        <v>0</v>
      </c>
      <c r="P19" s="23"/>
    </row>
    <row r="20" spans="2:16" x14ac:dyDescent="0.2">
      <c r="B20" s="21"/>
      <c r="C20" s="69" t="str">
        <f>DataInput!D144</f>
        <v>Insurance</v>
      </c>
      <c r="D20" s="292">
        <f>AVERAGE(CashFlows!D560:M560)</f>
        <v>2923.75</v>
      </c>
      <c r="E20" s="292">
        <f>CashFlows!D560</f>
        <v>2237.5</v>
      </c>
      <c r="F20" s="292">
        <f>CashFlows!E560</f>
        <v>3000</v>
      </c>
      <c r="G20" s="292">
        <f>CashFlows!F560</f>
        <v>3000</v>
      </c>
      <c r="H20" s="292">
        <f>CashFlows!G560</f>
        <v>3000</v>
      </c>
      <c r="I20" s="292">
        <f>CashFlows!H560</f>
        <v>3000</v>
      </c>
      <c r="J20" s="292">
        <f>CashFlows!I560</f>
        <v>3000</v>
      </c>
      <c r="K20" s="292">
        <f>CashFlows!J560</f>
        <v>3000</v>
      </c>
      <c r="L20" s="292">
        <f>CashFlows!K560</f>
        <v>3000</v>
      </c>
      <c r="M20" s="292">
        <f>CashFlows!L560</f>
        <v>3000</v>
      </c>
      <c r="N20" s="292">
        <f>CashFlows!M560</f>
        <v>3000</v>
      </c>
      <c r="O20" s="292">
        <f t="shared" si="1"/>
        <v>3000</v>
      </c>
      <c r="P20" s="23"/>
    </row>
    <row r="21" spans="2:16" x14ac:dyDescent="0.2">
      <c r="B21" s="21"/>
      <c r="C21" s="69" t="str">
        <f>DataInput!D145</f>
        <v>Hired labor</v>
      </c>
      <c r="D21" s="292">
        <f>AVERAGE(CashFlows!D561:M561)</f>
        <v>11020.833333333334</v>
      </c>
      <c r="E21" s="292">
        <f>CashFlows!D561</f>
        <v>6708.333333333333</v>
      </c>
      <c r="F21" s="292">
        <f>CashFlows!E561</f>
        <v>11500.000000000002</v>
      </c>
      <c r="G21" s="292">
        <f>CashFlows!F561</f>
        <v>11500.000000000002</v>
      </c>
      <c r="H21" s="292">
        <f>CashFlows!G561</f>
        <v>11500.000000000002</v>
      </c>
      <c r="I21" s="292">
        <f>CashFlows!H561</f>
        <v>11500.000000000002</v>
      </c>
      <c r="J21" s="292">
        <f>CashFlows!I561</f>
        <v>11500.000000000002</v>
      </c>
      <c r="K21" s="292">
        <f>CashFlows!J561</f>
        <v>11500.000000000002</v>
      </c>
      <c r="L21" s="292">
        <f>CashFlows!K561</f>
        <v>11500.000000000002</v>
      </c>
      <c r="M21" s="292">
        <f>CashFlows!L561</f>
        <v>11500.000000000002</v>
      </c>
      <c r="N21" s="292">
        <f>CashFlows!M561</f>
        <v>11500.000000000002</v>
      </c>
      <c r="O21" s="292">
        <f t="shared" si="1"/>
        <v>11500.000000000002</v>
      </c>
      <c r="P21" s="23"/>
    </row>
    <row r="22" spans="2:16" x14ac:dyDescent="0.2">
      <c r="B22" s="21"/>
      <c r="C22" s="69" t="str">
        <f>DataInput!D146</f>
        <v>Miscellaneous</v>
      </c>
      <c r="D22" s="292">
        <f>AVERAGE(CashFlows!D562:M562)</f>
        <v>0</v>
      </c>
      <c r="E22" s="292">
        <f>CashFlows!D562</f>
        <v>0</v>
      </c>
      <c r="F22" s="292">
        <f>CashFlows!E562</f>
        <v>0</v>
      </c>
      <c r="G22" s="292">
        <f>CashFlows!F562</f>
        <v>0</v>
      </c>
      <c r="H22" s="292">
        <f>CashFlows!G562</f>
        <v>0</v>
      </c>
      <c r="I22" s="292">
        <f>CashFlows!H562</f>
        <v>0</v>
      </c>
      <c r="J22" s="292">
        <f>CashFlows!I562</f>
        <v>0</v>
      </c>
      <c r="K22" s="292">
        <f>CashFlows!J562</f>
        <v>0</v>
      </c>
      <c r="L22" s="292">
        <f>CashFlows!K562</f>
        <v>0</v>
      </c>
      <c r="M22" s="292">
        <f>CashFlows!L562</f>
        <v>0</v>
      </c>
      <c r="N22" s="292">
        <f>CashFlows!M562</f>
        <v>0</v>
      </c>
      <c r="O22" s="292">
        <f t="shared" si="1"/>
        <v>0</v>
      </c>
      <c r="P22" s="23"/>
    </row>
    <row r="23" spans="2:16" x14ac:dyDescent="0.2">
      <c r="B23" s="21"/>
      <c r="C23" s="69" t="str">
        <f>DataInput!D147</f>
        <v xml:space="preserve">Professional fees </v>
      </c>
      <c r="D23" s="292">
        <f>AVERAGE(CashFlows!D563:M563)</f>
        <v>0</v>
      </c>
      <c r="E23" s="292">
        <f>CashFlows!D563</f>
        <v>0</v>
      </c>
      <c r="F23" s="292">
        <f>CashFlows!E563</f>
        <v>0</v>
      </c>
      <c r="G23" s="292">
        <f>CashFlows!F563</f>
        <v>0</v>
      </c>
      <c r="H23" s="292">
        <f>CashFlows!G563</f>
        <v>0</v>
      </c>
      <c r="I23" s="292">
        <f>CashFlows!H563</f>
        <v>0</v>
      </c>
      <c r="J23" s="292">
        <f>CashFlows!I563</f>
        <v>0</v>
      </c>
      <c r="K23" s="292">
        <f>CashFlows!J563</f>
        <v>0</v>
      </c>
      <c r="L23" s="292">
        <f>CashFlows!K563</f>
        <v>0</v>
      </c>
      <c r="M23" s="292">
        <f>CashFlows!L563</f>
        <v>0</v>
      </c>
      <c r="N23" s="292">
        <f>CashFlows!M563</f>
        <v>0</v>
      </c>
      <c r="O23" s="292">
        <f t="shared" si="1"/>
        <v>0</v>
      </c>
      <c r="P23" s="23"/>
    </row>
    <row r="24" spans="2:16" x14ac:dyDescent="0.2">
      <c r="B24" s="21"/>
      <c r="C24" s="69" t="str">
        <f>DataInput!D148</f>
        <v>Rent or lease</v>
      </c>
      <c r="D24" s="292">
        <f>AVERAGE(CashFlows!D564:M564)</f>
        <v>0</v>
      </c>
      <c r="E24" s="292">
        <f>CashFlows!D564</f>
        <v>0</v>
      </c>
      <c r="F24" s="292">
        <f>CashFlows!E564</f>
        <v>0</v>
      </c>
      <c r="G24" s="292">
        <f>CashFlows!F564</f>
        <v>0</v>
      </c>
      <c r="H24" s="292">
        <f>CashFlows!G564</f>
        <v>0</v>
      </c>
      <c r="I24" s="292">
        <f>CashFlows!H564</f>
        <v>0</v>
      </c>
      <c r="J24" s="292">
        <f>CashFlows!I564</f>
        <v>0</v>
      </c>
      <c r="K24" s="292">
        <f>CashFlows!J564</f>
        <v>0</v>
      </c>
      <c r="L24" s="292">
        <f>CashFlows!K564</f>
        <v>0</v>
      </c>
      <c r="M24" s="292">
        <f>CashFlows!L564</f>
        <v>0</v>
      </c>
      <c r="N24" s="292">
        <f>CashFlows!M564</f>
        <v>0</v>
      </c>
      <c r="O24" s="292">
        <f t="shared" si="1"/>
        <v>0</v>
      </c>
      <c r="P24" s="23"/>
    </row>
    <row r="25" spans="2:16" x14ac:dyDescent="0.2">
      <c r="B25" s="21"/>
      <c r="C25" s="69" t="str">
        <f>DataInput!D149</f>
        <v>Repairs</v>
      </c>
      <c r="D25" s="292">
        <f>AVERAGE(CashFlows!D565:M565)</f>
        <v>6229.166666666667</v>
      </c>
      <c r="E25" s="292">
        <f>CashFlows!D565</f>
        <v>3791.6666666666661</v>
      </c>
      <c r="F25" s="292">
        <f>CashFlows!E565</f>
        <v>6500.0000000000009</v>
      </c>
      <c r="G25" s="292">
        <f>CashFlows!F565</f>
        <v>6500.0000000000009</v>
      </c>
      <c r="H25" s="292">
        <f>CashFlows!G565</f>
        <v>6500.0000000000009</v>
      </c>
      <c r="I25" s="292">
        <f>CashFlows!H565</f>
        <v>6500.0000000000009</v>
      </c>
      <c r="J25" s="292">
        <f>CashFlows!I565</f>
        <v>6500.0000000000009</v>
      </c>
      <c r="K25" s="292">
        <f>CashFlows!J565</f>
        <v>6500.0000000000009</v>
      </c>
      <c r="L25" s="292">
        <f>CashFlows!K565</f>
        <v>6500.0000000000009</v>
      </c>
      <c r="M25" s="292">
        <f>CashFlows!L565</f>
        <v>6500.0000000000009</v>
      </c>
      <c r="N25" s="292">
        <f>CashFlows!M565</f>
        <v>6500.0000000000009</v>
      </c>
      <c r="O25" s="292">
        <f t="shared" si="1"/>
        <v>6500.0000000000009</v>
      </c>
      <c r="P25" s="23"/>
    </row>
    <row r="26" spans="2:16" x14ac:dyDescent="0.2">
      <c r="B26" s="21"/>
      <c r="C26" s="69" t="str">
        <f>DataInput!D150</f>
        <v>Supplies</v>
      </c>
      <c r="D26" s="292">
        <f>AVERAGE(CashFlows!D566:M566)</f>
        <v>0</v>
      </c>
      <c r="E26" s="292">
        <f>CashFlows!D566</f>
        <v>0</v>
      </c>
      <c r="F26" s="292">
        <f>CashFlows!E566</f>
        <v>0</v>
      </c>
      <c r="G26" s="292">
        <f>CashFlows!F566</f>
        <v>0</v>
      </c>
      <c r="H26" s="292">
        <f>CashFlows!G566</f>
        <v>0</v>
      </c>
      <c r="I26" s="292">
        <f>CashFlows!H566</f>
        <v>0</v>
      </c>
      <c r="J26" s="292">
        <f>CashFlows!I566</f>
        <v>0</v>
      </c>
      <c r="K26" s="292">
        <f>CashFlows!J566</f>
        <v>0</v>
      </c>
      <c r="L26" s="292">
        <f>CashFlows!K566</f>
        <v>0</v>
      </c>
      <c r="M26" s="292">
        <f>CashFlows!L566</f>
        <v>0</v>
      </c>
      <c r="N26" s="292">
        <f>CashFlows!M566</f>
        <v>0</v>
      </c>
      <c r="O26" s="292">
        <f t="shared" si="1"/>
        <v>0</v>
      </c>
      <c r="P26" s="23"/>
    </row>
    <row r="27" spans="2:16" x14ac:dyDescent="0.2">
      <c r="B27" s="21"/>
      <c r="C27" s="69" t="str">
        <f>DataInput!D151</f>
        <v>Property taxes</v>
      </c>
      <c r="D27" s="292">
        <f>AVERAGE(CashFlows!D567:M567)</f>
        <v>3411.0416666666665</v>
      </c>
      <c r="E27" s="292">
        <f>CashFlows!D567</f>
        <v>2610.416666666667</v>
      </c>
      <c r="F27" s="292">
        <f>CashFlows!E567</f>
        <v>3499.9999999999995</v>
      </c>
      <c r="G27" s="292">
        <f>CashFlows!F567</f>
        <v>3499.9999999999995</v>
      </c>
      <c r="H27" s="292">
        <f>CashFlows!G567</f>
        <v>3499.9999999999995</v>
      </c>
      <c r="I27" s="292">
        <f>CashFlows!H567</f>
        <v>3499.9999999999995</v>
      </c>
      <c r="J27" s="292">
        <f>CashFlows!I567</f>
        <v>3499.9999999999995</v>
      </c>
      <c r="K27" s="292">
        <f>CashFlows!J567</f>
        <v>3499.9999999999995</v>
      </c>
      <c r="L27" s="292">
        <f>CashFlows!K567</f>
        <v>3499.9999999999995</v>
      </c>
      <c r="M27" s="292">
        <f>CashFlows!L567</f>
        <v>3499.9999999999995</v>
      </c>
      <c r="N27" s="292">
        <f>CashFlows!M567</f>
        <v>3499.9999999999995</v>
      </c>
      <c r="O27" s="292">
        <f t="shared" si="1"/>
        <v>3499.9999999999995</v>
      </c>
      <c r="P27" s="23"/>
    </row>
    <row r="28" spans="2:16" x14ac:dyDescent="0.2">
      <c r="B28" s="21"/>
      <c r="C28" s="69" t="str">
        <f>DataInput!D152</f>
        <v>Utilities</v>
      </c>
      <c r="D28" s="292">
        <f>AVERAGE(CashFlows!D568:M568)</f>
        <v>4872.9166666666661</v>
      </c>
      <c r="E28" s="292">
        <f>CashFlows!D568</f>
        <v>3729.1666666666661</v>
      </c>
      <c r="F28" s="292">
        <f>CashFlows!E568</f>
        <v>5000</v>
      </c>
      <c r="G28" s="292">
        <f>CashFlows!F568</f>
        <v>5000</v>
      </c>
      <c r="H28" s="292">
        <f>CashFlows!G568</f>
        <v>5000</v>
      </c>
      <c r="I28" s="292">
        <f>CashFlows!H568</f>
        <v>5000</v>
      </c>
      <c r="J28" s="292">
        <f>CashFlows!I568</f>
        <v>5000</v>
      </c>
      <c r="K28" s="292">
        <f>CashFlows!J568</f>
        <v>5000</v>
      </c>
      <c r="L28" s="292">
        <f>CashFlows!K568</f>
        <v>5000</v>
      </c>
      <c r="M28" s="292">
        <f>CashFlows!L568</f>
        <v>5000</v>
      </c>
      <c r="N28" s="292">
        <f>CashFlows!M568</f>
        <v>5000</v>
      </c>
      <c r="O28" s="292">
        <f t="shared" si="1"/>
        <v>5000</v>
      </c>
      <c r="P28" s="23"/>
    </row>
    <row r="29" spans="2:16" x14ac:dyDescent="0.2">
      <c r="B29" s="21"/>
      <c r="C29" s="69" t="str">
        <f>DataInput!D153</f>
        <v>Pressure washing</v>
      </c>
      <c r="D29" s="292">
        <f>AVERAGE(CashFlows!D569:M569)</f>
        <v>0</v>
      </c>
      <c r="E29" s="292">
        <f>CashFlows!D569</f>
        <v>0</v>
      </c>
      <c r="F29" s="292">
        <f>CashFlows!E569</f>
        <v>0</v>
      </c>
      <c r="G29" s="292">
        <f>CashFlows!F569</f>
        <v>0</v>
      </c>
      <c r="H29" s="292">
        <f>CashFlows!G569</f>
        <v>0</v>
      </c>
      <c r="I29" s="292">
        <f>CashFlows!H569</f>
        <v>0</v>
      </c>
      <c r="J29" s="292">
        <f>CashFlows!I569</f>
        <v>0</v>
      </c>
      <c r="K29" s="292">
        <f>CashFlows!J569</f>
        <v>0</v>
      </c>
      <c r="L29" s="292">
        <f>CashFlows!K569</f>
        <v>0</v>
      </c>
      <c r="M29" s="292">
        <f>CashFlows!L569</f>
        <v>0</v>
      </c>
      <c r="N29" s="292">
        <f>CashFlows!M569</f>
        <v>0</v>
      </c>
      <c r="O29" s="292">
        <f t="shared" si="1"/>
        <v>0</v>
      </c>
      <c r="P29" s="23"/>
    </row>
    <row r="30" spans="2:16" x14ac:dyDescent="0.2">
      <c r="B30" s="21"/>
      <c r="C30" s="69" t="str">
        <f>DataInput!D154</f>
        <v>Manure hauling costs</v>
      </c>
      <c r="D30" s="292">
        <f>AVERAGE(CashFlows!D570:M570)</f>
        <v>6650</v>
      </c>
      <c r="E30" s="292">
        <f>CashFlows!D570</f>
        <v>3500</v>
      </c>
      <c r="F30" s="292">
        <f>CashFlows!E570</f>
        <v>7000</v>
      </c>
      <c r="G30" s="292">
        <f>CashFlows!F570</f>
        <v>7000</v>
      </c>
      <c r="H30" s="292">
        <f>CashFlows!G570</f>
        <v>7000</v>
      </c>
      <c r="I30" s="292">
        <f>CashFlows!H570</f>
        <v>7000</v>
      </c>
      <c r="J30" s="292">
        <f>CashFlows!I570</f>
        <v>7000</v>
      </c>
      <c r="K30" s="292">
        <f>CashFlows!J570</f>
        <v>7000</v>
      </c>
      <c r="L30" s="292">
        <f>CashFlows!K570</f>
        <v>7000</v>
      </c>
      <c r="M30" s="292">
        <f>CashFlows!L570</f>
        <v>7000</v>
      </c>
      <c r="N30" s="292">
        <f>CashFlows!M570</f>
        <v>7000</v>
      </c>
      <c r="O30" s="292">
        <f t="shared" si="1"/>
        <v>7000</v>
      </c>
      <c r="P30" s="23"/>
    </row>
    <row r="31" spans="2:16" x14ac:dyDescent="0.2">
      <c r="B31" s="21"/>
      <c r="C31" s="69" t="str">
        <f>DataInput!D156</f>
        <v>Other (overwrite this)</v>
      </c>
      <c r="D31" s="292">
        <f>AVERAGE(CashFlows!D571:M571)</f>
        <v>0</v>
      </c>
      <c r="E31" s="292">
        <f>CashFlows!D571</f>
        <v>0</v>
      </c>
      <c r="F31" s="292">
        <f>CashFlows!E571</f>
        <v>0</v>
      </c>
      <c r="G31" s="292">
        <f>CashFlows!F571</f>
        <v>0</v>
      </c>
      <c r="H31" s="292">
        <f>CashFlows!G571</f>
        <v>0</v>
      </c>
      <c r="I31" s="292">
        <f>CashFlows!H571</f>
        <v>0</v>
      </c>
      <c r="J31" s="292">
        <f>CashFlows!I571</f>
        <v>0</v>
      </c>
      <c r="K31" s="292">
        <f>CashFlows!J571</f>
        <v>0</v>
      </c>
      <c r="L31" s="292">
        <f>CashFlows!K571</f>
        <v>0</v>
      </c>
      <c r="M31" s="292">
        <f>CashFlows!L571</f>
        <v>0</v>
      </c>
      <c r="N31" s="292">
        <f>CashFlows!M571</f>
        <v>0</v>
      </c>
      <c r="O31" s="292">
        <f t="shared" si="1"/>
        <v>0</v>
      </c>
      <c r="P31" s="23"/>
    </row>
    <row r="32" spans="2:16" x14ac:dyDescent="0.2">
      <c r="B32" s="21"/>
      <c r="C32" s="69" t="str">
        <f>DataInput!D157</f>
        <v>Other (overwrite this)</v>
      </c>
      <c r="D32" s="292">
        <f>AVERAGE(CashFlows!D572:M572)</f>
        <v>0</v>
      </c>
      <c r="E32" s="292">
        <f>CashFlows!D572</f>
        <v>0</v>
      </c>
      <c r="F32" s="292">
        <f>CashFlows!E572</f>
        <v>0</v>
      </c>
      <c r="G32" s="292">
        <f>CashFlows!F572</f>
        <v>0</v>
      </c>
      <c r="H32" s="292">
        <f>CashFlows!G572</f>
        <v>0</v>
      </c>
      <c r="I32" s="292">
        <f>CashFlows!H572</f>
        <v>0</v>
      </c>
      <c r="J32" s="292">
        <f>CashFlows!I572</f>
        <v>0</v>
      </c>
      <c r="K32" s="292">
        <f>CashFlows!J572</f>
        <v>0</v>
      </c>
      <c r="L32" s="292">
        <f>CashFlows!K572</f>
        <v>0</v>
      </c>
      <c r="M32" s="292">
        <f>CashFlows!L572</f>
        <v>0</v>
      </c>
      <c r="N32" s="292">
        <f>CashFlows!M572</f>
        <v>0</v>
      </c>
      <c r="O32" s="292">
        <f t="shared" si="1"/>
        <v>0</v>
      </c>
      <c r="P32" s="23"/>
    </row>
    <row r="33" spans="2:16" x14ac:dyDescent="0.2">
      <c r="B33" s="21"/>
      <c r="C33" s="69" t="str">
        <f>DataInput!D158</f>
        <v>Other (overwrite this)</v>
      </c>
      <c r="D33" s="292">
        <f>AVERAGE(CashFlows!D573:M573)</f>
        <v>0</v>
      </c>
      <c r="E33" s="292">
        <f>CashFlows!D573</f>
        <v>0</v>
      </c>
      <c r="F33" s="292">
        <f>CashFlows!E573</f>
        <v>0</v>
      </c>
      <c r="G33" s="292">
        <f>CashFlows!F573</f>
        <v>0</v>
      </c>
      <c r="H33" s="292">
        <f>CashFlows!G573</f>
        <v>0</v>
      </c>
      <c r="I33" s="292">
        <f>CashFlows!H573</f>
        <v>0</v>
      </c>
      <c r="J33" s="292">
        <f>CashFlows!I573</f>
        <v>0</v>
      </c>
      <c r="K33" s="292">
        <f>CashFlows!J573</f>
        <v>0</v>
      </c>
      <c r="L33" s="292">
        <f>CashFlows!K573</f>
        <v>0</v>
      </c>
      <c r="M33" s="292">
        <f>CashFlows!L573</f>
        <v>0</v>
      </c>
      <c r="N33" s="292">
        <f>CashFlows!M573</f>
        <v>0</v>
      </c>
      <c r="O33" s="292">
        <f t="shared" si="1"/>
        <v>0</v>
      </c>
      <c r="P33" s="23"/>
    </row>
    <row r="34" spans="2:16" x14ac:dyDescent="0.2">
      <c r="B34" s="21"/>
      <c r="C34" s="69" t="str">
        <f>DataInput!D160</f>
        <v>Other (overwrite this)</v>
      </c>
      <c r="D34" s="292">
        <f>AVERAGE(CashFlows!D574:M574)</f>
        <v>0</v>
      </c>
      <c r="E34" s="292">
        <f>CashFlows!D574</f>
        <v>0</v>
      </c>
      <c r="F34" s="292">
        <f>CashFlows!E574</f>
        <v>0</v>
      </c>
      <c r="G34" s="292">
        <f>CashFlows!F574</f>
        <v>0</v>
      </c>
      <c r="H34" s="292">
        <f>CashFlows!G574</f>
        <v>0</v>
      </c>
      <c r="I34" s="292">
        <f>CashFlows!H574</f>
        <v>0</v>
      </c>
      <c r="J34" s="292">
        <f>CashFlows!I574</f>
        <v>0</v>
      </c>
      <c r="K34" s="292">
        <f>CashFlows!J574</f>
        <v>0</v>
      </c>
      <c r="L34" s="292">
        <f>CashFlows!K574</f>
        <v>0</v>
      </c>
      <c r="M34" s="292">
        <f>CashFlows!L574</f>
        <v>0</v>
      </c>
      <c r="N34" s="292">
        <f>CashFlows!M574</f>
        <v>0</v>
      </c>
      <c r="O34" s="292">
        <f t="shared" si="1"/>
        <v>0</v>
      </c>
      <c r="P34" s="23"/>
    </row>
    <row r="35" spans="2:16" x14ac:dyDescent="0.2">
      <c r="B35" s="21"/>
      <c r="C35" s="69" t="str">
        <f>DataInput!D161</f>
        <v>Other (overwrite this)</v>
      </c>
      <c r="D35" s="292">
        <f>AVERAGE(CashFlows!D575:M575)</f>
        <v>0</v>
      </c>
      <c r="E35" s="292">
        <f>CashFlows!D575</f>
        <v>0</v>
      </c>
      <c r="F35" s="292">
        <f>CashFlows!E575</f>
        <v>0</v>
      </c>
      <c r="G35" s="292">
        <f>CashFlows!F575</f>
        <v>0</v>
      </c>
      <c r="H35" s="292">
        <f>CashFlows!G575</f>
        <v>0</v>
      </c>
      <c r="I35" s="292">
        <f>CashFlows!H575</f>
        <v>0</v>
      </c>
      <c r="J35" s="292">
        <f>CashFlows!I575</f>
        <v>0</v>
      </c>
      <c r="K35" s="292">
        <f>CashFlows!J575</f>
        <v>0</v>
      </c>
      <c r="L35" s="292">
        <f>CashFlows!K575</f>
        <v>0</v>
      </c>
      <c r="M35" s="292">
        <f>CashFlows!L575</f>
        <v>0</v>
      </c>
      <c r="N35" s="292">
        <f>CashFlows!M575</f>
        <v>0</v>
      </c>
      <c r="O35" s="292">
        <f t="shared" si="1"/>
        <v>0</v>
      </c>
      <c r="P35" s="23"/>
    </row>
    <row r="36" spans="2:16" x14ac:dyDescent="0.2">
      <c r="B36" s="21"/>
      <c r="C36" s="69" t="str">
        <f>DataInput!D162</f>
        <v>Other (overwrite this)</v>
      </c>
      <c r="D36" s="292">
        <f>AVERAGE(CashFlows!D576:M576)</f>
        <v>0</v>
      </c>
      <c r="E36" s="292">
        <f>CashFlows!D576</f>
        <v>0</v>
      </c>
      <c r="F36" s="292">
        <f>CashFlows!E576</f>
        <v>0</v>
      </c>
      <c r="G36" s="292">
        <f>CashFlows!F576</f>
        <v>0</v>
      </c>
      <c r="H36" s="292">
        <f>CashFlows!G576</f>
        <v>0</v>
      </c>
      <c r="I36" s="292">
        <f>CashFlows!H576</f>
        <v>0</v>
      </c>
      <c r="J36" s="292">
        <f>CashFlows!I576</f>
        <v>0</v>
      </c>
      <c r="K36" s="292">
        <f>CashFlows!J576</f>
        <v>0</v>
      </c>
      <c r="L36" s="292">
        <f>CashFlows!K576</f>
        <v>0</v>
      </c>
      <c r="M36" s="292">
        <f>CashFlows!L576</f>
        <v>0</v>
      </c>
      <c r="N36" s="292">
        <f>CashFlows!M576</f>
        <v>0</v>
      </c>
      <c r="O36" s="292">
        <f t="shared" si="1"/>
        <v>0</v>
      </c>
      <c r="P36" s="23"/>
    </row>
    <row r="37" spans="2:16" x14ac:dyDescent="0.2">
      <c r="B37" s="21"/>
      <c r="C37" s="168" t="str">
        <f>DataInput!D163</f>
        <v>Other (overwrite this)</v>
      </c>
      <c r="D37" s="294">
        <f>AVERAGE(CashFlows!D577:M577)</f>
        <v>0</v>
      </c>
      <c r="E37" s="294">
        <f>CashFlows!D577</f>
        <v>0</v>
      </c>
      <c r="F37" s="294">
        <f>CashFlows!E577</f>
        <v>0</v>
      </c>
      <c r="G37" s="294">
        <f>CashFlows!F577</f>
        <v>0</v>
      </c>
      <c r="H37" s="294">
        <f>CashFlows!G577</f>
        <v>0</v>
      </c>
      <c r="I37" s="294">
        <f>CashFlows!H577</f>
        <v>0</v>
      </c>
      <c r="J37" s="294">
        <f>CashFlows!I577</f>
        <v>0</v>
      </c>
      <c r="K37" s="294">
        <f>CashFlows!J577</f>
        <v>0</v>
      </c>
      <c r="L37" s="294">
        <f>CashFlows!K577</f>
        <v>0</v>
      </c>
      <c r="M37" s="294">
        <f>CashFlows!L577</f>
        <v>0</v>
      </c>
      <c r="N37" s="294">
        <f>CashFlows!M577</f>
        <v>0</v>
      </c>
      <c r="O37" s="294">
        <f t="shared" si="1"/>
        <v>0</v>
      </c>
      <c r="P37" s="23"/>
    </row>
    <row r="38" spans="2:16" x14ac:dyDescent="0.2">
      <c r="B38" s="21"/>
      <c r="C38" s="23" t="s">
        <v>166</v>
      </c>
      <c r="D38" s="292">
        <f>AVERAGE(E38:N38)</f>
        <v>35107.708333333328</v>
      </c>
      <c r="E38" s="292">
        <f t="shared" ref="E38:O38" si="2">SUM(E18:E37)</f>
        <v>22577.083333333328</v>
      </c>
      <c r="F38" s="292">
        <f t="shared" si="2"/>
        <v>36500</v>
      </c>
      <c r="G38" s="292">
        <f t="shared" si="2"/>
        <v>36500</v>
      </c>
      <c r="H38" s="292">
        <f t="shared" si="2"/>
        <v>36500</v>
      </c>
      <c r="I38" s="292">
        <f t="shared" si="2"/>
        <v>36500</v>
      </c>
      <c r="J38" s="292">
        <f t="shared" si="2"/>
        <v>36500</v>
      </c>
      <c r="K38" s="292">
        <f t="shared" si="2"/>
        <v>36500</v>
      </c>
      <c r="L38" s="292">
        <f t="shared" si="2"/>
        <v>36500</v>
      </c>
      <c r="M38" s="292">
        <f t="shared" si="2"/>
        <v>36500</v>
      </c>
      <c r="N38" s="292">
        <f t="shared" si="2"/>
        <v>36500</v>
      </c>
      <c r="O38" s="292">
        <f t="shared" si="2"/>
        <v>36500</v>
      </c>
      <c r="P38" s="13"/>
    </row>
    <row r="39" spans="2:16" ht="5.0999999999999996" customHeight="1" x14ac:dyDescent="0.2">
      <c r="B39" s="21"/>
      <c r="C39" s="23"/>
      <c r="D39" s="292"/>
      <c r="E39" s="292"/>
      <c r="F39" s="292"/>
      <c r="G39" s="292"/>
      <c r="H39" s="292"/>
      <c r="I39" s="292"/>
      <c r="J39" s="292"/>
      <c r="K39" s="292"/>
      <c r="L39" s="292"/>
      <c r="M39" s="292"/>
      <c r="N39" s="292"/>
      <c r="O39" s="292"/>
      <c r="P39" s="13"/>
    </row>
    <row r="40" spans="2:16" ht="25.5" x14ac:dyDescent="0.2">
      <c r="B40" s="21"/>
      <c r="C40" s="350" t="s">
        <v>160</v>
      </c>
      <c r="D40" s="292">
        <f>AVERAGE(E40:N40)</f>
        <v>82292.291666666672</v>
      </c>
      <c r="E40" s="292">
        <f t="shared" ref="E40:O40" si="3">E15-E38</f>
        <v>46222.916666666672</v>
      </c>
      <c r="F40" s="292">
        <f t="shared" si="3"/>
        <v>86300</v>
      </c>
      <c r="G40" s="292">
        <f t="shared" si="3"/>
        <v>86300</v>
      </c>
      <c r="H40" s="292">
        <f t="shared" si="3"/>
        <v>86300</v>
      </c>
      <c r="I40" s="292">
        <f t="shared" si="3"/>
        <v>86300</v>
      </c>
      <c r="J40" s="292">
        <f t="shared" si="3"/>
        <v>86300</v>
      </c>
      <c r="K40" s="292">
        <f t="shared" si="3"/>
        <v>86300</v>
      </c>
      <c r="L40" s="292">
        <f t="shared" si="3"/>
        <v>86300</v>
      </c>
      <c r="M40" s="292">
        <f t="shared" si="3"/>
        <v>86300</v>
      </c>
      <c r="N40" s="292">
        <f t="shared" si="3"/>
        <v>86300</v>
      </c>
      <c r="O40" s="292">
        <f t="shared" si="3"/>
        <v>86300</v>
      </c>
      <c r="P40" s="5"/>
    </row>
    <row r="41" spans="2:16" x14ac:dyDescent="0.2">
      <c r="B41" s="21"/>
      <c r="C41" s="23"/>
      <c r="D41" s="292"/>
      <c r="E41" s="296"/>
      <c r="F41" s="296"/>
      <c r="G41" s="296"/>
      <c r="H41" s="296"/>
      <c r="I41" s="296"/>
      <c r="J41" s="296"/>
      <c r="K41" s="296"/>
      <c r="L41" s="296"/>
      <c r="M41" s="296"/>
      <c r="N41" s="296"/>
      <c r="O41" s="296"/>
      <c r="P41" s="5"/>
    </row>
    <row r="42" spans="2:16" x14ac:dyDescent="0.2">
      <c r="B42" s="21"/>
      <c r="C42" s="69" t="str">
        <f>CashFlows!C578</f>
        <v>Interest on Existing Term Debt</v>
      </c>
      <c r="D42" s="292">
        <f>AVERAGE(CashFlows!D578:M578)</f>
        <v>0</v>
      </c>
      <c r="E42" s="292">
        <f>CashFlows!D578</f>
        <v>0</v>
      </c>
      <c r="F42" s="292">
        <f>CashFlows!E578</f>
        <v>0</v>
      </c>
      <c r="G42" s="292">
        <f>CashFlows!F578</f>
        <v>0</v>
      </c>
      <c r="H42" s="292">
        <f>CashFlows!G578</f>
        <v>0</v>
      </c>
      <c r="I42" s="292">
        <f>CashFlows!H578</f>
        <v>0</v>
      </c>
      <c r="J42" s="292">
        <f>CashFlows!I578</f>
        <v>0</v>
      </c>
      <c r="K42" s="292">
        <f>CashFlows!J578</f>
        <v>0</v>
      </c>
      <c r="L42" s="292">
        <f>CashFlows!K578</f>
        <v>0</v>
      </c>
      <c r="M42" s="292">
        <f>CashFlows!L578</f>
        <v>0</v>
      </c>
      <c r="N42" s="292">
        <f>CashFlows!M578</f>
        <v>0</v>
      </c>
      <c r="O42" s="292">
        <v>0</v>
      </c>
      <c r="P42" s="23"/>
    </row>
    <row r="43" spans="2:16" x14ac:dyDescent="0.2">
      <c r="B43" s="21"/>
      <c r="C43" s="69" t="str">
        <f>CashFlows!C580</f>
        <v>Interest on New Term Debt</v>
      </c>
      <c r="D43" s="292">
        <f>AVERAGE(CashFlows!D580:M580)</f>
        <v>21307.471864916872</v>
      </c>
      <c r="E43" s="292">
        <f>CashFlows!D580</f>
        <v>21665.393836012459</v>
      </c>
      <c r="F43" s="292">
        <f>CashFlows!E580</f>
        <v>34843.21421544718</v>
      </c>
      <c r="G43" s="292">
        <f>CashFlows!F580</f>
        <v>32003.43901563836</v>
      </c>
      <c r="H43" s="292">
        <f>CashFlows!G580</f>
        <v>29004.323384854415</v>
      </c>
      <c r="I43" s="292">
        <f>CashFlows!H580</f>
        <v>25756.282635856711</v>
      </c>
      <c r="J43" s="292">
        <f>CashFlows!I580</f>
        <v>22238.656106601498</v>
      </c>
      <c r="K43" s="292">
        <f>CashFlows!J580</f>
        <v>18429.068310285085</v>
      </c>
      <c r="L43" s="292">
        <f>CashFlows!K580</f>
        <v>14303.286605734496</v>
      </c>
      <c r="M43" s="292">
        <f>CashFlows!L580</f>
        <v>9835.0670545107587</v>
      </c>
      <c r="N43" s="292">
        <f>CashFlows!M580</f>
        <v>4995.987484227775</v>
      </c>
      <c r="O43" s="292">
        <v>0</v>
      </c>
      <c r="P43" s="23"/>
    </row>
    <row r="44" spans="2:16" x14ac:dyDescent="0.2">
      <c r="B44" s="21"/>
      <c r="C44" s="168" t="str">
        <f>CashFlows!C587</f>
        <v>Interest Payments Line of Credit</v>
      </c>
      <c r="D44" s="294">
        <f>AVERAGE(CashFlows!D587:M587)</f>
        <v>40.869204960527881</v>
      </c>
      <c r="E44" s="294">
        <f>CashFlows!D587</f>
        <v>321.22338790916615</v>
      </c>
      <c r="F44" s="294">
        <f>CashFlows!E587</f>
        <v>87.468661696112619</v>
      </c>
      <c r="G44" s="294">
        <f>CashFlows!F587</f>
        <v>0</v>
      </c>
      <c r="H44" s="294">
        <f>CashFlows!G587</f>
        <v>0</v>
      </c>
      <c r="I44" s="294">
        <f>CashFlows!H587</f>
        <v>0</v>
      </c>
      <c r="J44" s="294">
        <f>CashFlows!I587</f>
        <v>0</v>
      </c>
      <c r="K44" s="294">
        <f>CashFlows!J587</f>
        <v>0</v>
      </c>
      <c r="L44" s="294">
        <f>CashFlows!K587</f>
        <v>0</v>
      </c>
      <c r="M44" s="294">
        <f>CashFlows!L587</f>
        <v>0</v>
      </c>
      <c r="N44" s="294">
        <f>CashFlows!M587</f>
        <v>0</v>
      </c>
      <c r="O44" s="294">
        <v>0</v>
      </c>
      <c r="P44" s="23"/>
    </row>
    <row r="45" spans="2:16" x14ac:dyDescent="0.2">
      <c r="B45" s="21"/>
      <c r="C45" s="21" t="s">
        <v>279</v>
      </c>
      <c r="D45" s="292">
        <f>AVERAGE(E45:N45)</f>
        <v>21348.341069877402</v>
      </c>
      <c r="E45" s="292">
        <f t="shared" ref="E45:O45" si="4">SUM(E42:E44)</f>
        <v>21986.617223921625</v>
      </c>
      <c r="F45" s="292">
        <f t="shared" si="4"/>
        <v>34930.682877143292</v>
      </c>
      <c r="G45" s="292">
        <f t="shared" si="4"/>
        <v>32003.43901563836</v>
      </c>
      <c r="H45" s="292">
        <f t="shared" si="4"/>
        <v>29004.323384854415</v>
      </c>
      <c r="I45" s="292">
        <f t="shared" si="4"/>
        <v>25756.282635856711</v>
      </c>
      <c r="J45" s="292">
        <f t="shared" si="4"/>
        <v>22238.656106601498</v>
      </c>
      <c r="K45" s="292">
        <f t="shared" si="4"/>
        <v>18429.068310285085</v>
      </c>
      <c r="L45" s="292">
        <f t="shared" si="4"/>
        <v>14303.286605734496</v>
      </c>
      <c r="M45" s="292">
        <f t="shared" si="4"/>
        <v>9835.0670545107587</v>
      </c>
      <c r="N45" s="292">
        <f t="shared" si="4"/>
        <v>4995.987484227775</v>
      </c>
      <c r="O45" s="292">
        <f t="shared" si="4"/>
        <v>0</v>
      </c>
      <c r="P45" s="13"/>
    </row>
    <row r="46" spans="2:16" x14ac:dyDescent="0.2">
      <c r="B46" s="21"/>
      <c r="C46" s="21"/>
      <c r="D46" s="292"/>
      <c r="E46" s="292"/>
      <c r="F46" s="292"/>
      <c r="G46" s="292"/>
      <c r="H46" s="292"/>
      <c r="I46" s="292"/>
      <c r="J46" s="292"/>
      <c r="K46" s="292"/>
      <c r="L46" s="292"/>
      <c r="M46" s="292"/>
      <c r="N46" s="292"/>
      <c r="O46" s="292"/>
      <c r="P46" s="13"/>
    </row>
    <row r="47" spans="2:16" x14ac:dyDescent="0.2">
      <c r="B47" s="21"/>
      <c r="C47" s="21" t="s">
        <v>12</v>
      </c>
      <c r="D47" s="292">
        <f>AVERAGE(E47:N47)</f>
        <v>52000</v>
      </c>
      <c r="E47" s="292">
        <f>DataInput!$F34</f>
        <v>52000</v>
      </c>
      <c r="F47" s="292">
        <f>DataInput!$F34</f>
        <v>52000</v>
      </c>
      <c r="G47" s="292">
        <f>DataInput!$F34</f>
        <v>52000</v>
      </c>
      <c r="H47" s="292">
        <f>DataInput!$F34</f>
        <v>52000</v>
      </c>
      <c r="I47" s="292">
        <f>DataInput!$F34</f>
        <v>52000</v>
      </c>
      <c r="J47" s="292">
        <f>DataInput!$F34</f>
        <v>52000</v>
      </c>
      <c r="K47" s="292">
        <f>DataInput!$F34</f>
        <v>52000</v>
      </c>
      <c r="L47" s="292">
        <f>DataInput!$F34</f>
        <v>52000</v>
      </c>
      <c r="M47" s="292">
        <f>DataInput!$F34</f>
        <v>52000</v>
      </c>
      <c r="N47" s="292">
        <f>DataInput!$F34</f>
        <v>52000</v>
      </c>
      <c r="O47" s="292">
        <v>0</v>
      </c>
      <c r="P47" s="13"/>
    </row>
    <row r="48" spans="2:16" x14ac:dyDescent="0.2">
      <c r="B48" s="21"/>
      <c r="C48" s="21"/>
      <c r="D48" s="292"/>
      <c r="E48" s="296"/>
      <c r="F48" s="296"/>
      <c r="G48" s="296"/>
      <c r="H48" s="296"/>
      <c r="I48" s="296"/>
      <c r="J48" s="296"/>
      <c r="K48" s="296"/>
      <c r="L48" s="296"/>
      <c r="M48" s="296"/>
      <c r="N48" s="296"/>
      <c r="O48" s="296"/>
      <c r="P48" s="5"/>
    </row>
    <row r="49" spans="2:17" x14ac:dyDescent="0.2">
      <c r="B49" s="21"/>
      <c r="C49" s="21" t="s">
        <v>312</v>
      </c>
      <c r="D49" s="292">
        <f>AVERAGE(E49:N49)</f>
        <v>8943.9505967892655</v>
      </c>
      <c r="E49" s="292">
        <f t="shared" ref="E49:O49" si="5">E40-E45-E47</f>
        <v>-27763.700557254953</v>
      </c>
      <c r="F49" s="292">
        <f t="shared" si="5"/>
        <v>-630.68287714329199</v>
      </c>
      <c r="G49" s="292">
        <f t="shared" si="5"/>
        <v>2296.5609843616403</v>
      </c>
      <c r="H49" s="292">
        <f t="shared" si="5"/>
        <v>5295.6766151455813</v>
      </c>
      <c r="I49" s="292">
        <f t="shared" si="5"/>
        <v>8543.7173641432892</v>
      </c>
      <c r="J49" s="292">
        <f t="shared" si="5"/>
        <v>12061.343893398502</v>
      </c>
      <c r="K49" s="292">
        <f t="shared" si="5"/>
        <v>15870.931689714911</v>
      </c>
      <c r="L49" s="292">
        <f t="shared" si="5"/>
        <v>19996.713394265505</v>
      </c>
      <c r="M49" s="292">
        <f t="shared" si="5"/>
        <v>24464.932945489243</v>
      </c>
      <c r="N49" s="292">
        <f t="shared" si="5"/>
        <v>29304.012515772221</v>
      </c>
      <c r="O49" s="292">
        <f t="shared" si="5"/>
        <v>86300</v>
      </c>
      <c r="P49" s="13"/>
    </row>
    <row r="50" spans="2:17" x14ac:dyDescent="0.2">
      <c r="B50" s="21"/>
      <c r="C50" s="21"/>
      <c r="D50" s="292"/>
      <c r="E50" s="292"/>
      <c r="F50" s="292"/>
      <c r="G50" s="292"/>
      <c r="H50" s="292"/>
      <c r="I50" s="292"/>
      <c r="J50" s="292"/>
      <c r="K50" s="292"/>
      <c r="L50" s="292"/>
      <c r="M50" s="292"/>
      <c r="N50" s="292"/>
      <c r="O50" s="292"/>
      <c r="P50" s="13"/>
    </row>
    <row r="51" spans="2:17" x14ac:dyDescent="0.2">
      <c r="B51" s="21"/>
      <c r="C51" s="21" t="s">
        <v>167</v>
      </c>
      <c r="D51" s="292">
        <f>AVERAGE(E51:N51)</f>
        <v>-23356.049403210731</v>
      </c>
      <c r="E51" s="292">
        <f>IF(DataInput!$F$134="yes",E49,E49-E14)</f>
        <v>-44763.700557254953</v>
      </c>
      <c r="F51" s="292">
        <f>IF(DataInput!$F$134="yes",F49,F49-F14)</f>
        <v>-34630.682877143292</v>
      </c>
      <c r="G51" s="292">
        <f>IF(DataInput!$F$134="yes",G49,G49-G14)</f>
        <v>-31703.43901563836</v>
      </c>
      <c r="H51" s="292">
        <f>IF(DataInput!$F$134="yes",H49,H49-H14)</f>
        <v>-28704.323384854419</v>
      </c>
      <c r="I51" s="292">
        <f>IF(DataInput!$F$134="yes",I49,I49-I14)</f>
        <v>-25456.282635856711</v>
      </c>
      <c r="J51" s="292">
        <f>IF(DataInput!$F$134="yes",J49,J49-J14)</f>
        <v>-21938.656106601498</v>
      </c>
      <c r="K51" s="292">
        <f>IF(DataInput!$F$134="yes",K49,K49-K14)</f>
        <v>-18129.068310285089</v>
      </c>
      <c r="L51" s="292">
        <f>IF(DataInput!$F$134="yes",L49,L49-L14)</f>
        <v>-14003.286605734495</v>
      </c>
      <c r="M51" s="292">
        <f>IF(DataInput!$F$134="yes",M49,M49-M14)</f>
        <v>-9535.0670545107569</v>
      </c>
      <c r="N51" s="292">
        <f>IF(DataInput!$F$134="yes",N49,N49-N14)</f>
        <v>-4695.9874842277786</v>
      </c>
      <c r="O51" s="292">
        <f>IF(DataInput!$F$134="yes",O49,O49-O14)</f>
        <v>52300</v>
      </c>
      <c r="P51" s="13"/>
    </row>
    <row r="52" spans="2:17" x14ac:dyDescent="0.2">
      <c r="B52" s="21"/>
      <c r="C52" s="21"/>
      <c r="D52" s="292"/>
      <c r="E52" s="292"/>
      <c r="F52" s="292"/>
      <c r="G52" s="292"/>
      <c r="H52" s="292"/>
      <c r="I52" s="292"/>
      <c r="J52" s="292"/>
      <c r="K52" s="292"/>
      <c r="L52" s="292"/>
      <c r="M52" s="292"/>
      <c r="N52" s="292"/>
      <c r="O52" s="292"/>
      <c r="P52" s="13"/>
    </row>
    <row r="53" spans="2:17" x14ac:dyDescent="0.2">
      <c r="B53" s="21"/>
      <c r="C53" s="21" t="s">
        <v>274</v>
      </c>
      <c r="D53" s="292"/>
      <c r="E53" s="292">
        <f>IF(E51&lt;0,E51,0)</f>
        <v>-44763.700557254953</v>
      </c>
      <c r="F53" s="292">
        <f t="shared" ref="F53:N53" si="6">IF(F51&lt;0,F51,0)</f>
        <v>-34630.682877143292</v>
      </c>
      <c r="G53" s="292">
        <f t="shared" si="6"/>
        <v>-31703.43901563836</v>
      </c>
      <c r="H53" s="292">
        <f t="shared" si="6"/>
        <v>-28704.323384854419</v>
      </c>
      <c r="I53" s="292">
        <f t="shared" si="6"/>
        <v>-25456.282635856711</v>
      </c>
      <c r="J53" s="292">
        <f t="shared" si="6"/>
        <v>-21938.656106601498</v>
      </c>
      <c r="K53" s="292">
        <f t="shared" si="6"/>
        <v>-18129.068310285089</v>
      </c>
      <c r="L53" s="292">
        <f t="shared" si="6"/>
        <v>-14003.286605734495</v>
      </c>
      <c r="M53" s="292">
        <f t="shared" si="6"/>
        <v>-9535.0670545107569</v>
      </c>
      <c r="N53" s="292">
        <f t="shared" si="6"/>
        <v>-4695.9874842277786</v>
      </c>
      <c r="O53" s="292">
        <f>IF(O51&lt;0,O51,0)</f>
        <v>0</v>
      </c>
      <c r="P53" s="13"/>
    </row>
    <row r="54" spans="2:17" x14ac:dyDescent="0.2">
      <c r="B54" s="21"/>
      <c r="C54" s="21"/>
      <c r="D54" s="292"/>
      <c r="E54" s="292"/>
      <c r="F54" s="292"/>
      <c r="G54" s="292"/>
      <c r="H54" s="292"/>
      <c r="I54" s="292"/>
      <c r="J54" s="292"/>
      <c r="K54" s="292"/>
      <c r="L54" s="292"/>
      <c r="M54" s="292"/>
      <c r="N54" s="292"/>
      <c r="O54" s="292"/>
      <c r="P54" s="13"/>
    </row>
    <row r="55" spans="2:17" x14ac:dyDescent="0.2">
      <c r="B55" s="21"/>
      <c r="C55" s="21" t="s">
        <v>270</v>
      </c>
      <c r="D55" s="292">
        <f>AVERAGE(E55:N55)</f>
        <v>0</v>
      </c>
      <c r="E55" s="292">
        <f>IF(E53+E51&gt;0,(E53+E51)*SUM(DataInput!$F137:$F139),0)</f>
        <v>0</v>
      </c>
      <c r="F55" s="292">
        <f>IF(F53+F51&gt;0,(F53+F51)*SUM(DataInput!$F137:$F139),0)</f>
        <v>0</v>
      </c>
      <c r="G55" s="292">
        <f>IF(G53+G51&gt;0,(G53+G51)*SUM(DataInput!$F137:$F139),0)</f>
        <v>0</v>
      </c>
      <c r="H55" s="292">
        <f>IF(H53+H51&gt;0,(H53+H51)*SUM(DataInput!$F137:$F139),0)</f>
        <v>0</v>
      </c>
      <c r="I55" s="292">
        <f>IF(I53+I51&gt;0,(I53+I51)*SUM(DataInput!$F137:$F139),0)</f>
        <v>0</v>
      </c>
      <c r="J55" s="292">
        <f>IF(J53+J51&gt;0,(J53+J51)*SUM(DataInput!$F137:$F139),0)</f>
        <v>0</v>
      </c>
      <c r="K55" s="292">
        <f>IF(K53+K51&gt;0,(K53+K51)*SUM(DataInput!$F137:$F139),0)</f>
        <v>0</v>
      </c>
      <c r="L55" s="292">
        <f>IF(L53+L51&gt;0,(L53+L51)*SUM(DataInput!$F137:$F139),0)</f>
        <v>0</v>
      </c>
      <c r="M55" s="292">
        <f>IF(M53+M51&gt;0,(M53+M51)*SUM(DataInput!$F137:$F139),0)</f>
        <v>0</v>
      </c>
      <c r="N55" s="292">
        <f>IF(N53+N51&gt;0,(N53+N51)*SUM(DataInput!$F137:$F139),0)</f>
        <v>0</v>
      </c>
      <c r="O55" s="292">
        <f>IF(O53+O51&gt;0,(O53+O51)*SUM(DataInput!$F137:$F139),0)</f>
        <v>25260.9</v>
      </c>
      <c r="P55" s="13"/>
    </row>
    <row r="56" spans="2:17" x14ac:dyDescent="0.2">
      <c r="B56" s="21"/>
      <c r="C56" s="21"/>
      <c r="D56" s="292"/>
      <c r="E56" s="292"/>
      <c r="F56" s="292"/>
      <c r="G56" s="292"/>
      <c r="H56" s="292"/>
      <c r="I56" s="292"/>
      <c r="J56" s="292"/>
      <c r="K56" s="292"/>
      <c r="L56" s="292"/>
      <c r="M56" s="292"/>
      <c r="N56" s="292"/>
      <c r="O56" s="292"/>
      <c r="P56" s="13"/>
    </row>
    <row r="57" spans="2:17" ht="25.5" customHeight="1" x14ac:dyDescent="0.2">
      <c r="B57" s="21"/>
      <c r="C57" s="282" t="s">
        <v>313</v>
      </c>
      <c r="D57" s="292">
        <f>AVERAGE(E57:N57)</f>
        <v>15173.47859056507</v>
      </c>
      <c r="E57" s="297">
        <f>E49+E47-(CashFlows!D579+CashFlows!D581+CashFlows!D588)-E55</f>
        <v>-5155.8856428137915</v>
      </c>
      <c r="F57" s="297">
        <f>F49+F47-(CashFlows!E579+CashFlows!E581+CashFlows!E588)-F55</f>
        <v>11591.287468212089</v>
      </c>
      <c r="G57" s="297">
        <f>G49+G47-(CashFlows!F579+CashFlows!F581+CashFlows!F588)-G55</f>
        <v>18162.423010031554</v>
      </c>
      <c r="H57" s="297">
        <f>H49+H47-(CashFlows!G579+CashFlows!G581+CashFlows!G588)-H55</f>
        <v>18162.423010031547</v>
      </c>
      <c r="I57" s="297">
        <f>I49+I47-(CashFlows!H579+CashFlows!H581+CashFlows!H588)-I55</f>
        <v>18162.423010031554</v>
      </c>
      <c r="J57" s="297">
        <f>J49+J47-(CashFlows!I579+CashFlows!I581+CashFlows!I588)-J55</f>
        <v>18162.423010031547</v>
      </c>
      <c r="K57" s="297">
        <f>K49+K47-(CashFlows!J579+CashFlows!J581+CashFlows!J588)-K55</f>
        <v>18162.423010031547</v>
      </c>
      <c r="L57" s="297">
        <f>L49+L47-(CashFlows!K579+CashFlows!K581+CashFlows!K588)-L55</f>
        <v>18162.423010031562</v>
      </c>
      <c r="M57" s="297">
        <f>M49+M47-(CashFlows!L579+CashFlows!L581+CashFlows!L588)-M55</f>
        <v>18162.42301003154</v>
      </c>
      <c r="N57" s="297">
        <f>N49+N47-(CashFlows!M579+CashFlows!M581+CashFlows!M588)-N55</f>
        <v>18162.423010031547</v>
      </c>
      <c r="O57" s="297">
        <f>O49+O47-(CashFlows!N579+CashFlows!N581+CashFlows!N588)-O55</f>
        <v>61039.1</v>
      </c>
      <c r="P57" s="13"/>
    </row>
    <row r="58" spans="2:17" ht="5.0999999999999996" customHeight="1" x14ac:dyDescent="0.2">
      <c r="B58" s="21"/>
      <c r="C58" s="177"/>
      <c r="D58" s="24"/>
      <c r="E58" s="45"/>
      <c r="F58" s="45"/>
      <c r="G58" s="45"/>
      <c r="H58" s="45"/>
      <c r="I58" s="45"/>
      <c r="J58" s="45"/>
      <c r="K58" s="45"/>
      <c r="L58" s="45"/>
      <c r="M58" s="45"/>
      <c r="N58" s="45"/>
      <c r="O58" s="45"/>
      <c r="P58" s="5"/>
    </row>
    <row r="59" spans="2:17" ht="5.0999999999999996" customHeight="1" x14ac:dyDescent="0.2">
      <c r="B59" s="5"/>
      <c r="C59" s="5"/>
      <c r="D59" s="5"/>
      <c r="E59" s="5"/>
      <c r="F59" s="5"/>
      <c r="G59" s="5"/>
      <c r="H59" s="5"/>
      <c r="I59" s="5"/>
      <c r="J59" s="5"/>
      <c r="K59" s="5"/>
      <c r="L59" s="5"/>
      <c r="M59" s="5"/>
      <c r="N59" s="5"/>
      <c r="O59" s="5"/>
      <c r="P59" s="5"/>
    </row>
    <row r="60" spans="2:17" x14ac:dyDescent="0.2">
      <c r="B60" s="5"/>
      <c r="C60" s="376" t="s">
        <v>281</v>
      </c>
      <c r="D60" s="376"/>
      <c r="E60" s="376"/>
      <c r="F60" s="376"/>
      <c r="G60" s="376"/>
      <c r="H60" s="376"/>
      <c r="I60" s="376"/>
      <c r="J60" s="376"/>
      <c r="K60" s="376"/>
      <c r="L60" s="376"/>
      <c r="M60" s="376"/>
      <c r="N60" s="376"/>
      <c r="O60" s="376"/>
      <c r="P60" s="5"/>
    </row>
    <row r="61" spans="2:17" x14ac:dyDescent="0.2">
      <c r="E61" s="240"/>
      <c r="F61" s="240"/>
      <c r="G61" s="240"/>
      <c r="H61" s="240"/>
      <c r="I61" s="240"/>
      <c r="J61" s="240"/>
      <c r="K61" s="240"/>
      <c r="L61" s="240"/>
      <c r="M61" s="240"/>
      <c r="N61" s="240"/>
      <c r="O61" s="240"/>
    </row>
    <row r="62" spans="2:17" ht="12.75" customHeight="1" x14ac:dyDescent="0.3">
      <c r="C62" s="362"/>
      <c r="D62" s="363"/>
      <c r="E62" s="363"/>
      <c r="F62" s="363"/>
      <c r="G62" s="363"/>
      <c r="H62" s="363"/>
      <c r="I62" s="363"/>
      <c r="J62" s="363"/>
      <c r="K62" s="363"/>
      <c r="L62" s="363"/>
      <c r="M62" s="363"/>
      <c r="N62" s="363"/>
      <c r="O62" s="363"/>
      <c r="P62" s="364"/>
      <c r="Q62" s="242"/>
    </row>
    <row r="63" spans="2:17" x14ac:dyDescent="0.2">
      <c r="E63" s="241"/>
    </row>
  </sheetData>
  <sheetProtection sheet="1"/>
  <customSheetViews>
    <customSheetView guid="{0C8DB85B-AFC9-43DA-ACB7-1957509C70BC}" scale="75" showPageBreaks="1" showGridLines="0" fitToPage="1" printArea="1">
      <selection activeCell="B2" sqref="B2:P2"/>
      <pageMargins left="0.75" right="0.75" top="0.5" bottom="0.5" header="0.25" footer="0.25"/>
      <printOptions horizontalCentered="1" verticalCentered="1"/>
      <pageSetup scale="58" orientation="landscape"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mergeCells count="6">
    <mergeCell ref="B2:P2"/>
    <mergeCell ref="C62:P62"/>
    <mergeCell ref="C60:O60"/>
    <mergeCell ref="C4:O4"/>
    <mergeCell ref="C6:O6"/>
    <mergeCell ref="C5:O5"/>
  </mergeCells>
  <phoneticPr fontId="0" type="noConversion"/>
  <printOptions horizontalCentered="1" verticalCentered="1"/>
  <pageMargins left="0.75" right="0.75" top="0.5" bottom="0.5" header="0.25" footer="0.25"/>
  <pageSetup scale="58" orientation="landscape" r:id="rId2"/>
  <headerFooter alignWithMargins="0">
    <oddFooter>&amp;C&amp;12Prepared on: &amp;D
Copyrighted by The Curators of the University of Missouri, 2008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31"/>
  <sheetViews>
    <sheetView showGridLines="0" zoomScaleNormal="70" workbookViewId="0"/>
  </sheetViews>
  <sheetFormatPr defaultRowHeight="12.75" x14ac:dyDescent="0.2"/>
  <cols>
    <col min="1" max="1" width="2.28515625" style="74" customWidth="1"/>
    <col min="2" max="2" width="2.28515625" style="73" customWidth="1"/>
    <col min="3" max="3" width="39.5703125" style="80" customWidth="1"/>
    <col min="4" max="4" width="16.140625" style="80" customWidth="1"/>
    <col min="5" max="16" width="15.28515625" style="80" customWidth="1"/>
    <col min="17" max="17" width="2.28515625" style="73" customWidth="1"/>
    <col min="18" max="16384" width="9.140625" style="73"/>
  </cols>
  <sheetData>
    <row r="1" spans="2:17" s="74" customFormat="1" ht="12.75" customHeight="1" x14ac:dyDescent="0.2">
      <c r="C1" s="178"/>
      <c r="D1" s="178"/>
      <c r="E1" s="178"/>
      <c r="F1" s="180"/>
      <c r="G1" s="178"/>
      <c r="H1" s="178"/>
      <c r="I1" s="178"/>
      <c r="J1" s="178"/>
      <c r="K1" s="178"/>
      <c r="L1" s="178"/>
      <c r="M1" s="178"/>
      <c r="N1" s="178"/>
      <c r="O1" s="178"/>
      <c r="P1" s="178"/>
    </row>
    <row r="2" spans="2:17" s="74" customFormat="1" ht="20.25" x14ac:dyDescent="0.3">
      <c r="B2" s="362" t="s">
        <v>314</v>
      </c>
      <c r="C2" s="363"/>
      <c r="D2" s="363"/>
      <c r="E2" s="363"/>
      <c r="F2" s="363"/>
      <c r="G2" s="363"/>
      <c r="H2" s="363"/>
      <c r="I2" s="363"/>
      <c r="J2" s="363"/>
      <c r="K2" s="363"/>
      <c r="L2" s="363"/>
      <c r="M2" s="363"/>
      <c r="N2" s="363"/>
      <c r="O2" s="363"/>
      <c r="P2" s="363"/>
      <c r="Q2" s="364"/>
    </row>
    <row r="3" spans="2:17" s="74" customFormat="1" ht="12.75" customHeight="1" x14ac:dyDescent="0.3">
      <c r="B3" s="235"/>
      <c r="C3" s="235"/>
      <c r="D3" s="235"/>
      <c r="E3" s="235"/>
      <c r="F3" s="235"/>
      <c r="G3" s="235"/>
      <c r="H3" s="235"/>
      <c r="I3" s="235"/>
      <c r="J3" s="235"/>
      <c r="K3" s="235"/>
      <c r="L3" s="235"/>
      <c r="M3" s="235"/>
      <c r="N3" s="235"/>
      <c r="O3" s="235"/>
      <c r="P3" s="235"/>
      <c r="Q3" s="235"/>
    </row>
    <row r="4" spans="2:17" s="74" customFormat="1" ht="16.5" x14ac:dyDescent="0.25">
      <c r="B4" s="5"/>
      <c r="C4" s="378" t="s">
        <v>285</v>
      </c>
      <c r="D4" s="378"/>
      <c r="E4" s="378"/>
      <c r="F4" s="378"/>
      <c r="G4" s="378"/>
      <c r="H4" s="378"/>
      <c r="I4" s="378"/>
      <c r="J4" s="378"/>
      <c r="K4" s="378"/>
      <c r="L4" s="378"/>
      <c r="M4" s="378"/>
      <c r="N4" s="378"/>
      <c r="O4" s="378"/>
      <c r="P4" s="378"/>
    </row>
    <row r="5" spans="2:17" s="74" customFormat="1" x14ac:dyDescent="0.2">
      <c r="B5" s="5"/>
      <c r="C5" s="375" t="str">
        <f>DataInput!$F$5</f>
        <v>Sample Farm</v>
      </c>
      <c r="D5" s="375"/>
      <c r="E5" s="375"/>
      <c r="F5" s="375"/>
      <c r="G5" s="375"/>
      <c r="H5" s="375"/>
      <c r="I5" s="375"/>
      <c r="J5" s="375"/>
      <c r="K5" s="375"/>
      <c r="L5" s="375"/>
      <c r="M5" s="375"/>
      <c r="N5" s="375"/>
      <c r="O5" s="375"/>
      <c r="P5" s="375"/>
    </row>
    <row r="6" spans="2:17" s="74" customFormat="1" x14ac:dyDescent="0.2">
      <c r="B6" s="5"/>
      <c r="C6" s="375" t="str">
        <f>IF(DataInput!F63="yes",DataInput!F66&amp;" Head Contract Finishing Facility (at $"&amp;DataInput!F64&amp;" per pig space)",DataInput!F66&amp;" Head Contract Finishing Facility")</f>
        <v>2400 Head Contract Finishing Facility (at $37 per pig space)</v>
      </c>
      <c r="D6" s="375"/>
      <c r="E6" s="375"/>
      <c r="F6" s="375"/>
      <c r="G6" s="375"/>
      <c r="H6" s="375"/>
      <c r="I6" s="375"/>
      <c r="J6" s="375"/>
      <c r="K6" s="375"/>
      <c r="L6" s="375"/>
      <c r="M6" s="375"/>
      <c r="N6" s="375"/>
      <c r="O6" s="375"/>
      <c r="P6" s="375"/>
    </row>
    <row r="7" spans="2:17" s="74" customFormat="1" x14ac:dyDescent="0.2">
      <c r="B7" s="5"/>
      <c r="C7" s="21"/>
      <c r="D7" s="21" t="s">
        <v>25</v>
      </c>
      <c r="E7" s="21"/>
      <c r="F7" s="21"/>
      <c r="G7" s="21"/>
      <c r="H7" s="21"/>
      <c r="I7" s="21"/>
      <c r="J7" s="21"/>
      <c r="K7" s="21"/>
      <c r="L7" s="21"/>
      <c r="M7" s="21"/>
      <c r="N7" s="21"/>
      <c r="O7" s="21"/>
      <c r="P7" s="21"/>
      <c r="Q7" s="74" t="s">
        <v>25</v>
      </c>
    </row>
    <row r="8" spans="2:17" s="74" customFormat="1" x14ac:dyDescent="0.2">
      <c r="B8" s="5"/>
      <c r="C8" s="10" t="s">
        <v>36</v>
      </c>
      <c r="D8" s="21"/>
      <c r="E8" s="21"/>
      <c r="F8" s="21"/>
      <c r="G8" s="21"/>
      <c r="H8" s="21"/>
      <c r="I8" s="21"/>
      <c r="J8" s="21"/>
      <c r="K8" s="21"/>
      <c r="L8" s="21"/>
      <c r="M8" s="21"/>
      <c r="N8" s="21"/>
      <c r="O8" s="21"/>
      <c r="P8" s="21"/>
    </row>
    <row r="9" spans="2:17" s="195" customFormat="1" x14ac:dyDescent="0.2">
      <c r="B9" s="196"/>
      <c r="C9" s="86" t="s">
        <v>25</v>
      </c>
      <c r="D9" s="154" t="s">
        <v>26</v>
      </c>
      <c r="E9" s="179">
        <f>DataInput!R41</f>
        <v>39904</v>
      </c>
      <c r="F9" s="179">
        <f t="shared" ref="F9:P9" si="0">EDATE(E9,1)</f>
        <v>39934</v>
      </c>
      <c r="G9" s="179">
        <f t="shared" si="0"/>
        <v>39965</v>
      </c>
      <c r="H9" s="179">
        <f t="shared" si="0"/>
        <v>39995</v>
      </c>
      <c r="I9" s="179">
        <f t="shared" si="0"/>
        <v>40026</v>
      </c>
      <c r="J9" s="179">
        <f t="shared" si="0"/>
        <v>40057</v>
      </c>
      <c r="K9" s="179">
        <f t="shared" si="0"/>
        <v>40087</v>
      </c>
      <c r="L9" s="179">
        <f t="shared" si="0"/>
        <v>40118</v>
      </c>
      <c r="M9" s="179">
        <f t="shared" si="0"/>
        <v>40148</v>
      </c>
      <c r="N9" s="179">
        <f t="shared" si="0"/>
        <v>40179</v>
      </c>
      <c r="O9" s="179">
        <f t="shared" si="0"/>
        <v>40210</v>
      </c>
      <c r="P9" s="179">
        <f t="shared" si="0"/>
        <v>40238</v>
      </c>
      <c r="Q9" s="195" t="s">
        <v>25</v>
      </c>
    </row>
    <row r="10" spans="2:17" s="74" customFormat="1" x14ac:dyDescent="0.2">
      <c r="B10" s="5"/>
      <c r="C10" s="21" t="s">
        <v>209</v>
      </c>
      <c r="D10" s="21"/>
      <c r="E10" s="21"/>
      <c r="F10" s="21"/>
      <c r="G10" s="21"/>
      <c r="H10" s="21"/>
      <c r="I10" s="21"/>
      <c r="J10" s="21"/>
      <c r="K10" s="21"/>
      <c r="L10" s="21"/>
      <c r="M10" s="21"/>
      <c r="N10" s="21"/>
      <c r="O10" s="21"/>
      <c r="P10" s="21"/>
    </row>
    <row r="11" spans="2:17" s="74" customFormat="1" x14ac:dyDescent="0.2">
      <c r="B11" s="5"/>
      <c r="C11" s="176" t="s">
        <v>258</v>
      </c>
      <c r="D11" s="191">
        <f t="shared" ref="D11:D20" si="1">SUM(E11:P11)</f>
        <v>0</v>
      </c>
      <c r="E11" s="191">
        <f>PigFlow!$T$4*Payments!$D$5</f>
        <v>0</v>
      </c>
      <c r="F11" s="191">
        <f>PigFlow!$T$6*Payments!$D$5</f>
        <v>0</v>
      </c>
      <c r="G11" s="191">
        <f>PigFlow!$T$8*Payments!$D$5</f>
        <v>0</v>
      </c>
      <c r="H11" s="191">
        <f>PigFlow!$T$10*Payments!$D$5</f>
        <v>0</v>
      </c>
      <c r="I11" s="191">
        <f>PigFlow!$T$12*Payments!$D$5</f>
        <v>0</v>
      </c>
      <c r="J11" s="191">
        <f>PigFlow!$T$14*Payments!$D$5</f>
        <v>0</v>
      </c>
      <c r="K11" s="191">
        <f>PigFlow!$T$16*Payments!$D$5</f>
        <v>0</v>
      </c>
      <c r="L11" s="191">
        <f>PigFlow!$T$18*Payments!$D$5</f>
        <v>0</v>
      </c>
      <c r="M11" s="191">
        <f>PigFlow!$T$20*Payments!$D$5</f>
        <v>0</v>
      </c>
      <c r="N11" s="191">
        <f>PigFlow!$T$22*Payments!$D$5</f>
        <v>0</v>
      </c>
      <c r="O11" s="191">
        <f>PigFlow!$T$24*Payments!$D$5</f>
        <v>0</v>
      </c>
      <c r="P11" s="191">
        <f>PigFlow!$T$26*Payments!$D$5</f>
        <v>0</v>
      </c>
    </row>
    <row r="12" spans="2:17" s="74" customFormat="1" x14ac:dyDescent="0.2">
      <c r="B12" s="5"/>
      <c r="C12" s="176" t="s">
        <v>259</v>
      </c>
      <c r="D12" s="191">
        <f t="shared" si="1"/>
        <v>0</v>
      </c>
      <c r="E12" s="191">
        <f>PigFlow!$T$33*Payments!$D$7</f>
        <v>0</v>
      </c>
      <c r="F12" s="191">
        <f>PigFlow!$T$35*Payments!$D$7</f>
        <v>0</v>
      </c>
      <c r="G12" s="191">
        <f>PigFlow!$T$37*Payments!$D$7</f>
        <v>0</v>
      </c>
      <c r="H12" s="191">
        <f>PigFlow!$T$39*Payments!$D$7</f>
        <v>0</v>
      </c>
      <c r="I12" s="191">
        <f>PigFlow!$T$41*Payments!$D$7</f>
        <v>0</v>
      </c>
      <c r="J12" s="191">
        <f>PigFlow!$T$43*Payments!$D$7</f>
        <v>0</v>
      </c>
      <c r="K12" s="191">
        <f>PigFlow!$T$45*Payments!$D$7</f>
        <v>0</v>
      </c>
      <c r="L12" s="191">
        <f>PigFlow!$T$47*Payments!$D$7</f>
        <v>0</v>
      </c>
      <c r="M12" s="191">
        <f>PigFlow!$T$49*Payments!$D$7</f>
        <v>0</v>
      </c>
      <c r="N12" s="191">
        <f>PigFlow!$T$51*Payments!$D$7</f>
        <v>0</v>
      </c>
      <c r="O12" s="191">
        <f>PigFlow!$T$53*Payments!$D$7</f>
        <v>0</v>
      </c>
      <c r="P12" s="191">
        <f>PigFlow!$T$55*Payments!$D$7</f>
        <v>0</v>
      </c>
    </row>
    <row r="13" spans="2:17" s="74" customFormat="1" x14ac:dyDescent="0.2">
      <c r="B13" s="5"/>
      <c r="C13" s="176" t="s">
        <v>27</v>
      </c>
      <c r="D13" s="191">
        <f t="shared" si="1"/>
        <v>0</v>
      </c>
      <c r="E13" s="191">
        <f>PigFlow!$T$33*DataInput!$N$73</f>
        <v>0</v>
      </c>
      <c r="F13" s="191">
        <f>PigFlow!$T$35*DataInput!$N$73</f>
        <v>0</v>
      </c>
      <c r="G13" s="191">
        <f>PigFlow!$T$37*DataInput!$N$73</f>
        <v>0</v>
      </c>
      <c r="H13" s="191">
        <f>PigFlow!$T$39*DataInput!$N$73</f>
        <v>0</v>
      </c>
      <c r="I13" s="191">
        <f>PigFlow!$T$41*DataInput!$N$73</f>
        <v>0</v>
      </c>
      <c r="J13" s="191">
        <f>PigFlow!$T$43*DataInput!$N$73</f>
        <v>0</v>
      </c>
      <c r="K13" s="191">
        <f>PigFlow!$T$45*DataInput!$N$73</f>
        <v>0</v>
      </c>
      <c r="L13" s="191">
        <f>PigFlow!$T$47*DataInput!$N$73</f>
        <v>0</v>
      </c>
      <c r="M13" s="191">
        <f>PigFlow!$T$49*DataInput!$N$73</f>
        <v>0</v>
      </c>
      <c r="N13" s="191">
        <f>PigFlow!$T$51*DataInput!$N$73</f>
        <v>0</v>
      </c>
      <c r="O13" s="191">
        <f>PigFlow!$T$53*DataInput!$N$73</f>
        <v>0</v>
      </c>
      <c r="P13" s="191">
        <f>PigFlow!$T$55*DataInput!$N$73</f>
        <v>0</v>
      </c>
    </row>
    <row r="14" spans="2:17" s="74" customFormat="1" x14ac:dyDescent="0.2">
      <c r="B14" s="5"/>
      <c r="C14" s="176" t="s">
        <v>269</v>
      </c>
      <c r="D14" s="191">
        <f t="shared" si="1"/>
        <v>51800</v>
      </c>
      <c r="E14" s="191">
        <f>IF(Payments!$D$12&gt;E9,0,IF(Payments!$D$12=E9, Payments!$D$14,DataInput!$F$83))</f>
        <v>0</v>
      </c>
      <c r="F14" s="191">
        <f>IF(Payments!$D$12&gt;F9,0,IF(Payments!$D$12=F9, Payments!$D$14,DataInput!$F$83))</f>
        <v>0</v>
      </c>
      <c r="G14" s="191">
        <f>IF(Payments!$D$12&gt;G9,0,IF(Payments!$D$12=G9, Payments!$D$14,DataInput!$F$83))</f>
        <v>0</v>
      </c>
      <c r="H14" s="191">
        <f>IF(Payments!$D$12&gt;H9,0,IF(Payments!$D$12=H9, Payments!$D$14,DataInput!$F$83))</f>
        <v>0</v>
      </c>
      <c r="I14" s="191">
        <f>IF(Payments!$D$12&gt;I9,0,IF(Payments!$D$12=I9, Payments!$D$14,DataInput!$F$83))</f>
        <v>0</v>
      </c>
      <c r="J14" s="191">
        <f>IF(Payments!$D$12&gt;J9,0,IF(Payments!$D$12=J9, Payments!$D$14,DataInput!$F$83))</f>
        <v>7400</v>
      </c>
      <c r="K14" s="191">
        <f>IF(Payments!$D$12&gt;K9,0,IF(Payments!$D$12=K9, Payments!$D$14,DataInput!$F$83))</f>
        <v>7400</v>
      </c>
      <c r="L14" s="191">
        <f>IF(Payments!$D$12&gt;L9,0,IF(Payments!$D$12=L9, Payments!$D$14,DataInput!$F$83))</f>
        <v>7400</v>
      </c>
      <c r="M14" s="191">
        <f>IF(Payments!$D$12&gt;M9,0,IF(Payments!$D$12=M9, Payments!$D$14,DataInput!$F$83))</f>
        <v>7400</v>
      </c>
      <c r="N14" s="191">
        <f>IF(Payments!$D$12&gt;N9,0,IF(Payments!$D$12=N9, Payments!$D$14,DataInput!$F$83))</f>
        <v>7400</v>
      </c>
      <c r="O14" s="191">
        <f>IF(Payments!$D$12&gt;O9,0,IF(Payments!$D$12=O9, Payments!$D$14,DataInput!$F$83))</f>
        <v>7400</v>
      </c>
      <c r="P14" s="191">
        <f>IF(Payments!$D$12&gt;P9,0,IF(Payments!$D$12=P9, Payments!$D$14,DataInput!$F$83))</f>
        <v>7400</v>
      </c>
    </row>
    <row r="15" spans="2:17" s="74" customFormat="1" x14ac:dyDescent="0.2">
      <c r="B15" s="5"/>
      <c r="C15" s="176" t="s">
        <v>272</v>
      </c>
      <c r="D15" s="191">
        <f>SUM(E15:P15)</f>
        <v>17000</v>
      </c>
      <c r="E15" s="191">
        <f>IF(EDATE(DataInput!$R$43,3)&lt;E9,IF(MONTH(E9)=3,0.5*DataInput!$F$133,IF(MONTH(E9)=10,0.5*DataInput!$F$133,0)),0)</f>
        <v>0</v>
      </c>
      <c r="F15" s="191">
        <f>IF(EDATE(DataInput!$R$43,3)&lt;F9,IF(MONTH(F9)=3,0.5*DataInput!$F$133,IF(MONTH(F9)=10,0.5*DataInput!$F$133,0)),0)</f>
        <v>0</v>
      </c>
      <c r="G15" s="191">
        <f>IF(EDATE(DataInput!$R$43,3)&lt;G9,IF(MONTH(G9)=3,0.5*DataInput!$F$133,IF(MONTH(G9)=10,0.5*DataInput!$F$133,0)),0)</f>
        <v>0</v>
      </c>
      <c r="H15" s="191">
        <f>IF(EDATE(DataInput!$R$43,3)&lt;H9,IF(MONTH(H9)=3,0.5*DataInput!$F$133,IF(MONTH(H9)=10,0.5*DataInput!$F$133,0)),0)</f>
        <v>0</v>
      </c>
      <c r="I15" s="191">
        <f>IF(EDATE(DataInput!$R$43,3)&lt;I9,IF(MONTH(I9)=3,0.5*DataInput!$F$133,IF(MONTH(I9)=10,0.5*DataInput!$F$133,0)),0)</f>
        <v>0</v>
      </c>
      <c r="J15" s="191">
        <f>IF(EDATE(DataInput!$R$43,3)&lt;J9,IF(MONTH(J9)=3,0.5*DataInput!$F$133,IF(MONTH(J9)=10,0.5*DataInput!$F$133,0)),0)</f>
        <v>0</v>
      </c>
      <c r="K15" s="191">
        <f>IF(EDATE(DataInput!$R$43,3)&lt;K9,IF(MONTH(K9)=3,0.5*DataInput!$F$133,IF(MONTH(K9)=10,0.5*DataInput!$F$133,0)),0)</f>
        <v>0</v>
      </c>
      <c r="L15" s="191">
        <f>IF(EDATE(DataInput!$R$43,3)&lt;L9,IF(MONTH(L9)=3,0.5*DataInput!$F$133,IF(MONTH(L9)=10,0.5*DataInput!$F$133,0)),0)</f>
        <v>0</v>
      </c>
      <c r="M15" s="191">
        <f>IF(EDATE(DataInput!$R$43,3)&lt;M9,IF(MONTH(M9)=3,0.5*DataInput!$F$133,IF(MONTH(M9)=10,0.5*DataInput!$F$133,0)),0)</f>
        <v>0</v>
      </c>
      <c r="N15" s="191">
        <f>IF(EDATE(DataInput!$R$43,3)&lt;N9,IF(MONTH(N9)=3,0.5*DataInput!$F$133,IF(MONTH(N9)=10,0.5*DataInput!$F$133,0)),0)</f>
        <v>0</v>
      </c>
      <c r="O15" s="191">
        <f>IF(EDATE(DataInput!$R$43,3)&lt;O9,IF(MONTH(O9)=3,0.5*DataInput!$F$133,IF(MONTH(O9)=10,0.5*DataInput!$F$133,0)),0)</f>
        <v>0</v>
      </c>
      <c r="P15" s="191">
        <f>IF(EDATE(DataInput!$R$43,3)&lt;P9,IF(MONTH(P9)=3,0.5*DataInput!$F$133,IF(MONTH(P9)=10,0.5*DataInput!$F$133,0)),0)</f>
        <v>17000</v>
      </c>
    </row>
    <row r="16" spans="2:17" s="74" customFormat="1" x14ac:dyDescent="0.2">
      <c r="B16" s="5"/>
      <c r="C16" s="62" t="s">
        <v>284</v>
      </c>
      <c r="D16" s="191">
        <f>SUM(D11:D15)</f>
        <v>68800</v>
      </c>
      <c r="E16" s="191">
        <f>SUM(E11:E15)</f>
        <v>0</v>
      </c>
      <c r="F16" s="191">
        <f t="shared" ref="F16:P16" si="2">SUM(F11:F15)</f>
        <v>0</v>
      </c>
      <c r="G16" s="191">
        <f t="shared" si="2"/>
        <v>0</v>
      </c>
      <c r="H16" s="191">
        <f t="shared" si="2"/>
        <v>0</v>
      </c>
      <c r="I16" s="191">
        <f t="shared" si="2"/>
        <v>0</v>
      </c>
      <c r="J16" s="191">
        <f t="shared" si="2"/>
        <v>7400</v>
      </c>
      <c r="K16" s="191">
        <f t="shared" si="2"/>
        <v>7400</v>
      </c>
      <c r="L16" s="191">
        <f t="shared" si="2"/>
        <v>7400</v>
      </c>
      <c r="M16" s="191">
        <f t="shared" si="2"/>
        <v>7400</v>
      </c>
      <c r="N16" s="191">
        <f t="shared" si="2"/>
        <v>7400</v>
      </c>
      <c r="O16" s="191">
        <f t="shared" si="2"/>
        <v>7400</v>
      </c>
      <c r="P16" s="191">
        <f t="shared" si="2"/>
        <v>24400</v>
      </c>
    </row>
    <row r="17" spans="2:17" s="74" customFormat="1" x14ac:dyDescent="0.2">
      <c r="B17" s="5"/>
      <c r="C17" s="21"/>
      <c r="D17" s="191"/>
      <c r="E17" s="191"/>
      <c r="F17" s="192"/>
      <c r="G17" s="191"/>
      <c r="H17" s="191"/>
      <c r="I17" s="191"/>
      <c r="J17" s="191"/>
      <c r="K17" s="191"/>
      <c r="L17" s="191"/>
      <c r="M17" s="191"/>
      <c r="N17" s="191"/>
      <c r="O17" s="191"/>
      <c r="P17" s="191"/>
    </row>
    <row r="18" spans="2:17" s="74" customFormat="1" x14ac:dyDescent="0.2">
      <c r="B18" s="5"/>
      <c r="C18" s="21" t="s">
        <v>282</v>
      </c>
      <c r="D18" s="191">
        <f t="shared" si="1"/>
        <v>468000</v>
      </c>
      <c r="E18" s="280">
        <f>IF(SUM(DataInput!$F102:$L102)&gt;0, (IF(SUM(DataInput!$F102:$L102)&gt;E49-E20, (E49-E20), (SUM(DataInput!$F102:$L102)))), 0)</f>
        <v>0</v>
      </c>
      <c r="F18" s="280">
        <f>IF((SUM($E18:E18)&lt;SUM(DataInput!$F102:$L102)),(IF(SUM(DataInput!$F102:$L102)-SUM($E18:E18)&gt;+F49-F20,F49-F20,(SUM(DataInput!$F102:$L102)-SUM($E18:E18)))),0)</f>
        <v>143.75</v>
      </c>
      <c r="G18" s="280">
        <f>IF((SUM($E18:F18)&lt;SUM(DataInput!$F102:$L102)),(IF(SUM(DataInput!$F102:$L102)-SUM($E18:F18)&gt;+G49-G20,G49-G20,(SUM(DataInput!$F102:$L102)-SUM($E18:F18)))),0)</f>
        <v>26143.75</v>
      </c>
      <c r="H18" s="280">
        <f>IF((SUM($E18:G18)&lt;SUM(DataInput!$F102:$L102)),(IF(SUM(DataInput!$F102:$L102)-SUM($E18:G18)&gt;+H49-H20,H49-H20,(SUM(DataInput!$F102:$L102)-SUM($E18:G18)))),0)</f>
        <v>286670.83333333331</v>
      </c>
      <c r="I18" s="280">
        <f>IF((SUM($E18:H18)&lt;SUM(DataInput!$F102:$L102)),(IF(SUM(DataInput!$F102:$L102)-SUM($E18:H18)&gt;+I49-I20,I49-I20,(SUM(DataInput!$F102:$L102)-SUM($E18:H18)))),0)</f>
        <v>130910.41666666667</v>
      </c>
      <c r="J18" s="280">
        <f>IF((SUM($E18:I18)&lt;SUM(DataInput!$F102:$L102)),(IF(SUM(DataInput!$F102:$L102)-SUM($E18:I18)&gt;+J49-J20,J49-J20,(SUM(DataInput!$F102:$L102)-SUM($E18:I18)))),0)</f>
        <v>24131.25</v>
      </c>
      <c r="K18" s="280">
        <f>IF((SUM($E18:J18)&lt;SUM(DataInput!$F102:$L102)),(IF(SUM(DataInput!$F102:$L102)-SUM($E18:J18)&gt;+K49-K20,K49-K20,(SUM(DataInput!$F102:$L102)-SUM($E18:J18)))),0)</f>
        <v>0</v>
      </c>
      <c r="L18" s="280">
        <f>IF((SUM($E18:K18)&lt;SUM(DataInput!$F102:$L102)),(IF(SUM(DataInput!$F102:$L102)-SUM($E18:K18)&gt;+L49-L20,L49-L20,(SUM(DataInput!$F102:$L102)-SUM($E18:K18)))),0)</f>
        <v>0</v>
      </c>
      <c r="M18" s="280">
        <f>IF((SUM($E18:L18)&lt;SUM(DataInput!$F102:$L102)),(IF(SUM(DataInput!$F102:$L102)-SUM($E18:L18)&gt;+M49-M20,M49-M20,(SUM(DataInput!$F102:$L102)-SUM($E18:L18)))),0)</f>
        <v>0</v>
      </c>
      <c r="N18" s="280">
        <f>IF((SUM($E18:M18)&lt;SUM(DataInput!$F102:$L102)),(IF(SUM(DataInput!$F102:$L102)-SUM($E18:M18)&gt;+N49-N20,N49-N20,(SUM(DataInput!$F102:$L102)-SUM($E18:M18)))),0)</f>
        <v>0</v>
      </c>
      <c r="O18" s="280">
        <f>IF((SUM($E18:N18)&lt;SUM(DataInput!$F102:$L102)),(IF(SUM(DataInput!$F102:$L102)-SUM($E18:N18)&gt;+O49-O20,O49-O20,(SUM(DataInput!$F102:$L102)-SUM($E18:N18)))),0)</f>
        <v>0</v>
      </c>
      <c r="P18" s="280">
        <f>IF((SUM($E18:O18)&lt;SUM(DataInput!$F102:$L102)),(IF(SUM(DataInput!$F102:$L102)-SUM($E18:O18)&gt;+P49-P20,P49-P20,(SUM(DataInput!$F102:$L102)-SUM($E18:O18)))),0)</f>
        <v>0</v>
      </c>
    </row>
    <row r="19" spans="2:17" s="74" customFormat="1" x14ac:dyDescent="0.2">
      <c r="B19" s="5"/>
      <c r="C19" s="62" t="s">
        <v>321</v>
      </c>
      <c r="D19" s="191">
        <f>SUM(E19:P19)</f>
        <v>8570.7750930624679</v>
      </c>
      <c r="E19" s="191">
        <f t="shared" ref="E19:P19" si="3">IF((E49-E20-E18)-E16&gt;0,(E49-E20-E18)-E16,0)</f>
        <v>0</v>
      </c>
      <c r="F19" s="191">
        <f t="shared" si="3"/>
        <v>0</v>
      </c>
      <c r="G19" s="191">
        <f t="shared" si="3"/>
        <v>0</v>
      </c>
      <c r="H19" s="191">
        <f t="shared" si="3"/>
        <v>0</v>
      </c>
      <c r="I19" s="191">
        <f t="shared" si="3"/>
        <v>0</v>
      </c>
      <c r="J19" s="191">
        <f t="shared" si="3"/>
        <v>2605.2147491640353</v>
      </c>
      <c r="K19" s="191">
        <f t="shared" si="3"/>
        <v>1193.1120687796865</v>
      </c>
      <c r="L19" s="191">
        <f t="shared" si="3"/>
        <v>1193.1120687796865</v>
      </c>
      <c r="M19" s="191">
        <f t="shared" si="3"/>
        <v>1193.1120687796865</v>
      </c>
      <c r="N19" s="191">
        <f t="shared" si="3"/>
        <v>1193.1120687796865</v>
      </c>
      <c r="O19" s="191">
        <f t="shared" si="3"/>
        <v>1193.1120687796865</v>
      </c>
      <c r="P19" s="191">
        <f t="shared" si="3"/>
        <v>0</v>
      </c>
    </row>
    <row r="20" spans="2:17" s="74" customFormat="1" x14ac:dyDescent="0.2">
      <c r="B20" s="5"/>
      <c r="C20" s="21" t="s">
        <v>283</v>
      </c>
      <c r="D20" s="191">
        <f t="shared" si="1"/>
        <v>52000</v>
      </c>
      <c r="E20" s="191">
        <f>IF(E49&gt;(DataInput!$F$86+E16),DataInput!$F$86,E49)</f>
        <v>26047.916666666668</v>
      </c>
      <c r="F20" s="191">
        <f>IF(E18&gt;0,0,IF(F49&gt;DataInput!$F$86-E20,DataInput!$F$86-E20,F49))</f>
        <v>25952.083333333332</v>
      </c>
      <c r="G20" s="191">
        <f>IF(F18&gt;0,0,IF(G49&gt;DataInput!$F$86-SUM($E20:F20),DataInput!$F$86-SUM($E20:F20),G49))</f>
        <v>0</v>
      </c>
      <c r="H20" s="191">
        <f>IF(G18&gt;0,0,IF(H49&gt;DataInput!$F$86-SUM($E20:G20),DataInput!$F$86-SUM($E20:G20),H49))</f>
        <v>0</v>
      </c>
      <c r="I20" s="191">
        <f>IF(H18&gt;0,0,IF(I49&gt;DataInput!$F$86-SUM($E20:H20),DataInput!$F$86-SUM($E20:H20),I49))</f>
        <v>0</v>
      </c>
      <c r="J20" s="191">
        <f>IF(I18&gt;0,0,IF(J49&gt;DataInput!$F$86-SUM($E20:I20),DataInput!$F$86-SUM($E20:I20),J49))</f>
        <v>0</v>
      </c>
      <c r="K20" s="191">
        <f>IF(J18&gt;0,0,IF(K49&gt;DataInput!$F$86-SUM($E20:J20),DataInput!$F$86-SUM($E20:J20),K49))</f>
        <v>0</v>
      </c>
      <c r="L20" s="191">
        <f>IF(K18&gt;0,0,IF(L49&gt;DataInput!$F$86-SUM($E20:K20),DataInput!$F$86-SUM($E20:K20),L49))</f>
        <v>0</v>
      </c>
      <c r="M20" s="191">
        <f>IF(L18&gt;0,0,IF(M49&gt;DataInput!$F$86-SUM($E20:L20),DataInput!$F$86-SUM($E20:L20),M49))</f>
        <v>0</v>
      </c>
      <c r="N20" s="191">
        <f>IF(M18&gt;0,0,IF(N49&gt;DataInput!$F$86-SUM($E20:M20),DataInput!$F$86-SUM($E20:M20),N49))</f>
        <v>0</v>
      </c>
      <c r="O20" s="191">
        <f>IF(N18&gt;0,0,IF(O49&gt;DataInput!$F$86-SUM($E20:N20),DataInput!$F$86-SUM($E20:N20),O49))</f>
        <v>0</v>
      </c>
      <c r="P20" s="191">
        <f>IF(O18&gt;0,0,IF(P49&gt;DataInput!$F$86-SUM($E20:O20),DataInput!$F$86-SUM($E20:O20),P49))</f>
        <v>0</v>
      </c>
    </row>
    <row r="21" spans="2:17" s="74" customFormat="1" x14ac:dyDescent="0.2">
      <c r="B21" s="5"/>
      <c r="C21" s="236" t="s">
        <v>210</v>
      </c>
      <c r="D21" s="281">
        <f>SUM(E21:P21)-D19</f>
        <v>588799.99999999988</v>
      </c>
      <c r="E21" s="281">
        <f>SUM(E11:E20)-E16</f>
        <v>26047.916666666668</v>
      </c>
      <c r="F21" s="281">
        <f t="shared" ref="F21:P21" si="4">SUM(F11:F20)-F16</f>
        <v>26095.833333333332</v>
      </c>
      <c r="G21" s="281">
        <f t="shared" si="4"/>
        <v>26143.75</v>
      </c>
      <c r="H21" s="281">
        <f t="shared" si="4"/>
        <v>286670.83333333331</v>
      </c>
      <c r="I21" s="281">
        <f>SUM(I11:I20)-I16</f>
        <v>130910.41666666667</v>
      </c>
      <c r="J21" s="281">
        <f t="shared" si="4"/>
        <v>34136.464749164035</v>
      </c>
      <c r="K21" s="281">
        <f t="shared" si="4"/>
        <v>8593.1120687796865</v>
      </c>
      <c r="L21" s="281">
        <f t="shared" si="4"/>
        <v>8593.1120687796865</v>
      </c>
      <c r="M21" s="281">
        <f t="shared" si="4"/>
        <v>8593.1120687796865</v>
      </c>
      <c r="N21" s="281">
        <f t="shared" si="4"/>
        <v>8593.1120687796865</v>
      </c>
      <c r="O21" s="281">
        <f t="shared" si="4"/>
        <v>8593.1120687796865</v>
      </c>
      <c r="P21" s="281">
        <f t="shared" si="4"/>
        <v>24400</v>
      </c>
      <c r="Q21" s="74" t="s">
        <v>25</v>
      </c>
    </row>
    <row r="22" spans="2:17" s="74" customFormat="1" x14ac:dyDescent="0.2">
      <c r="B22" s="5"/>
      <c r="C22" s="21"/>
      <c r="D22" s="191" t="s">
        <v>25</v>
      </c>
      <c r="E22" s="191"/>
      <c r="F22" s="191"/>
      <c r="G22" s="191"/>
      <c r="H22" s="191"/>
      <c r="I22" s="191"/>
      <c r="J22" s="191"/>
      <c r="K22" s="191"/>
      <c r="L22" s="191"/>
      <c r="M22" s="191"/>
      <c r="N22" s="191"/>
      <c r="O22" s="191"/>
      <c r="P22" s="191"/>
    </row>
    <row r="23" spans="2:17" s="74" customFormat="1" x14ac:dyDescent="0.2">
      <c r="B23" s="5"/>
      <c r="C23" s="21" t="s">
        <v>211</v>
      </c>
      <c r="D23" s="191" t="s">
        <v>25</v>
      </c>
      <c r="E23" s="191"/>
      <c r="F23" s="191" t="s">
        <v>25</v>
      </c>
      <c r="G23" s="191" t="s">
        <v>25</v>
      </c>
      <c r="H23" s="191" t="s">
        <v>25</v>
      </c>
      <c r="I23" s="191" t="s">
        <v>25</v>
      </c>
      <c r="J23" s="191" t="s">
        <v>25</v>
      </c>
      <c r="K23" s="191" t="s">
        <v>25</v>
      </c>
      <c r="L23" s="191" t="s">
        <v>25</v>
      </c>
      <c r="M23" s="191" t="s">
        <v>25</v>
      </c>
      <c r="N23" s="191" t="s">
        <v>25</v>
      </c>
      <c r="O23" s="191" t="s">
        <v>25</v>
      </c>
      <c r="P23" s="191" t="s">
        <v>25</v>
      </c>
      <c r="Q23" s="74" t="s">
        <v>25</v>
      </c>
    </row>
    <row r="24" spans="2:17" s="74" customFormat="1" x14ac:dyDescent="0.2">
      <c r="B24" s="5"/>
      <c r="C24" s="176" t="str">
        <f>DataInput!D142</f>
        <v>Custom hire</v>
      </c>
      <c r="D24" s="191">
        <f t="shared" ref="D24:D32" si="5">SUM(E24:P24)</f>
        <v>0</v>
      </c>
      <c r="E24" s="191">
        <f>IF(E9&lt;DataInput!R43,0,IF(PigFlow!$G$1=0,DataInput!F142/12,DataInput!$F142/12*DataInput!$F$47))</f>
        <v>0</v>
      </c>
      <c r="F24" s="191">
        <f>IF($F$9&lt;DataInput!R43,0,IF(PigFlow!$G$1=0,DataInput!F142/12,DataInput!$F142/12*SUM(DataInput!$F$47:'DataInput'!$F$48)))</f>
        <v>0</v>
      </c>
      <c r="G24" s="191">
        <f>IF($G$9&lt;DataInput!R43,0,IF(PigFlow!$G$1=0,DataInput!F142/12,DataInput!$F142/12*SUM(DataInput!$F$47:'DataInput'!$F$49)))</f>
        <v>0</v>
      </c>
      <c r="H24" s="191">
        <f>IF($H$9&lt;DataInput!R43,0,IF(PigFlow!$G$1=0,DataInput!F142/12,DataInput!$F142/12*SUM(DataInput!$F$47:'DataInput'!$F$50)))</f>
        <v>0</v>
      </c>
      <c r="I24" s="191">
        <f>IF($I$9&lt;DataInput!R43,0,IF(PigFlow!$G$1=0,DataInput!F142/12,DataInput!$F142/12*SUM(DataInput!$F$47:'DataInput'!$F$51)))</f>
        <v>0</v>
      </c>
      <c r="J24" s="191">
        <f>IF($J$9&lt;DataInput!R43,0,IF(PigFlow!$G$1=0,DataInput!F142/12,DataInput!$F142/12*SUM(DataInput!$F$47:'DataInput'!$F$52)))</f>
        <v>0</v>
      </c>
      <c r="K24" s="191">
        <f>IF($K$9&lt;DataInput!R43,0,IF(PigFlow!$G$1=0,DataInput!F142/12,DataInput!$F142/12*SUM(DataInput!$F$47:'DataInput'!$F$53)))</f>
        <v>0</v>
      </c>
      <c r="L24" s="191">
        <f>IF($L$9&lt;DataInput!R43,0,IF(PigFlow!$G$1=0,DataInput!F142/12,DataInput!$F142/12*SUM(DataInput!$F$47:'DataInput'!$F$54)))</f>
        <v>0</v>
      </c>
      <c r="M24" s="191">
        <f>IF($M$9&lt;DataInput!R43,0,IF(PigFlow!$G$1=0,DataInput!F142/12,DataInput!$F142/12*SUM(DataInput!$F$47:'DataInput'!$F$55)))</f>
        <v>0</v>
      </c>
      <c r="N24" s="191">
        <f>IF($N$9&lt;DataInput!R43,0,IF(PigFlow!$G$1=0,DataInput!F142/12,DataInput!$F142/12*(SUM(DataInput!$F$47:'DataInput'!$F$55)+DataInput!$F$56)))</f>
        <v>0</v>
      </c>
      <c r="O24" s="191">
        <f>IF($O$9&lt;DataInput!R43,0,IF(PigFlow!$G$1=0,DataInput!F142/12,DataInput!$F142/12*(SUM(DataInput!$F$47:'DataInput'!$F$55)+SUM(DataInput!$F$56:'DataInput'!$F$57))))</f>
        <v>0</v>
      </c>
      <c r="P24" s="191">
        <f>IF($P$9&lt;DataInput!R43,0,IF(PigFlow!$G$1=0,DataInput!F142/12,DataInput!$F142/12*(SUM(DataInput!$F$47:'DataInput'!$F$55)+SUM(DataInput!$F$56:'DataInput'!$F$58))))</f>
        <v>0</v>
      </c>
    </row>
    <row r="25" spans="2:17" s="74" customFormat="1" x14ac:dyDescent="0.2">
      <c r="B25" s="5"/>
      <c r="C25" s="176" t="str">
        <f>DataInput!D143</f>
        <v>Fuel, oil &amp; gasoline</v>
      </c>
      <c r="D25" s="191">
        <f t="shared" si="5"/>
        <v>0</v>
      </c>
      <c r="E25" s="191">
        <f>IF(PigFlow!$G$1=0,DataInput!F143/12,DataInput!$F143/12*DataInput!$F$47)</f>
        <v>0</v>
      </c>
      <c r="F25" s="191">
        <f>IF(PigFlow!$G$1=0,DataInput!F143/12,DataInput!$F143/12*SUM(DataInput!$F$47:'DataInput'!$F$48))</f>
        <v>0</v>
      </c>
      <c r="G25" s="191">
        <f>IF(PigFlow!$G$1=0,DataInput!F143/12,DataInput!$F143/12*SUM(DataInput!$F$47:'DataInput'!$F$49))</f>
        <v>0</v>
      </c>
      <c r="H25" s="191">
        <f>IF(PigFlow!$G$1=0,DataInput!F143/12,DataInput!$F143/12*SUM(DataInput!$F$47:'DataInput'!$F$50))</f>
        <v>0</v>
      </c>
      <c r="I25" s="191">
        <f>IF(PigFlow!$G$1=0,DataInput!F143/12,DataInput!$F143/12*SUM(DataInput!$F$47:'DataInput'!$F$51))</f>
        <v>0</v>
      </c>
      <c r="J25" s="191">
        <f>IF(PigFlow!$G$1=0,DataInput!F143/12,DataInput!$F143/12*SUM(DataInput!$F$47:'DataInput'!$F$52))</f>
        <v>0</v>
      </c>
      <c r="K25" s="191">
        <f>IF(PigFlow!$G$1=0,DataInput!F143/12,DataInput!$F143/12*SUM(DataInput!$F$47:'DataInput'!$F$53))</f>
        <v>0</v>
      </c>
      <c r="L25" s="191">
        <f>IF(PigFlow!$G$1=0,DataInput!F143/12,DataInput!$F143/12*SUM(DataInput!$F$47:'DataInput'!$F$54))</f>
        <v>0</v>
      </c>
      <c r="M25" s="191">
        <f>IF(PigFlow!$G$1=0,DataInput!F143/12,DataInput!$F143/12*SUM(DataInput!$F$47:'DataInput'!$F$55))</f>
        <v>0</v>
      </c>
      <c r="N25" s="191">
        <f>IF(PigFlow!$G$1=0,DataInput!F143/12,DataInput!$F143/12*(SUM(DataInput!$F$47:'DataInput'!$F$55)+DataInput!$F$56))</f>
        <v>0</v>
      </c>
      <c r="O25" s="191">
        <f>IF(PigFlow!$G$1=0,DataInput!F143/12,DataInput!$F143/12*(SUM(DataInput!$F$47:'DataInput'!$F$55)+SUM(DataInput!$F$56:'DataInput'!$F$57)))</f>
        <v>0</v>
      </c>
      <c r="P25" s="191">
        <f>IF(PigFlow!$G$1=0,DataInput!F143/12,DataInput!$F143/12*(SUM(DataInput!$F$47:'DataInput'!$F$55)+SUM(DataInput!$F$56:'DataInput'!$F$58)))</f>
        <v>0</v>
      </c>
    </row>
    <row r="26" spans="2:17" s="74" customFormat="1" x14ac:dyDescent="0.2">
      <c r="B26" s="5"/>
      <c r="C26" s="176" t="str">
        <f>DataInput!D144</f>
        <v>Insurance</v>
      </c>
      <c r="D26" s="191">
        <f t="shared" si="5"/>
        <v>2237.5</v>
      </c>
      <c r="E26" s="191">
        <f>IF(PigFlow!$G$1=0,DataInput!F144/12,DataInput!$F144/12*DataInput!$F$47)</f>
        <v>12.5</v>
      </c>
      <c r="F26" s="191">
        <f>IF(PigFlow!$G$1=0,DataInput!F144/12,DataInput!$F144/12*SUM(DataInput!$F$47:'DataInput'!$F$48))</f>
        <v>25</v>
      </c>
      <c r="G26" s="191">
        <f>IF(PigFlow!$G$1=0,DataInput!F144/12,DataInput!$F144/12*SUM(DataInput!$F$47:'DataInput'!$F$49))</f>
        <v>37.500000000000007</v>
      </c>
      <c r="H26" s="191">
        <f>IF(PigFlow!$G$1=0,DataInput!F144/12,DataInput!$F144/12*SUM(DataInput!$F$47:'DataInput'!$F$50))</f>
        <v>175.00000000000003</v>
      </c>
      <c r="I26" s="191">
        <f>IF(PigFlow!$G$1=0,DataInput!F144/12,DataInput!$F144/12*SUM(DataInput!$F$47:'DataInput'!$F$51))</f>
        <v>237.50000000000003</v>
      </c>
      <c r="J26" s="191">
        <f>IF(PigFlow!$G$1=0,DataInput!F144/12,DataInput!$F144/12*SUM(DataInput!$F$47:'DataInput'!$F$52))</f>
        <v>250</v>
      </c>
      <c r="K26" s="191">
        <f>IF(PigFlow!$G$1=0,DataInput!F144/12,DataInput!$F144/12*SUM(DataInput!$F$47:'DataInput'!$F$53))</f>
        <v>250</v>
      </c>
      <c r="L26" s="191">
        <f>IF(PigFlow!$G$1=0,DataInput!F144/12,DataInput!$F144/12*SUM(DataInput!$F$47:'DataInput'!$F$54))</f>
        <v>250</v>
      </c>
      <c r="M26" s="191">
        <f>IF(PigFlow!$G$1=0,DataInput!F144/12,DataInput!$F144/12*SUM(DataInput!$F$47:'DataInput'!$F$55))</f>
        <v>250</v>
      </c>
      <c r="N26" s="191">
        <f>IF(PigFlow!$G$1=0,DataInput!F144/12,DataInput!$F144/12*(SUM(DataInput!$F$47:'DataInput'!$F$55)+DataInput!$F$56))</f>
        <v>250</v>
      </c>
      <c r="O26" s="191">
        <f>IF(PigFlow!$G$1=0,DataInput!F144/12,DataInput!$F144/12*(SUM(DataInput!$F$47:'DataInput'!$F$55)+SUM(DataInput!$F$56:'DataInput'!$F$57)))</f>
        <v>250</v>
      </c>
      <c r="P26" s="191">
        <f>IF(PigFlow!$G$1=0,DataInput!F144/12,DataInput!$F144/12*(SUM(DataInput!$F$47:'DataInput'!$F$55)+SUM(DataInput!$F$56:'DataInput'!$F$58)))</f>
        <v>250</v>
      </c>
    </row>
    <row r="27" spans="2:17" s="74" customFormat="1" x14ac:dyDescent="0.2">
      <c r="B27" s="5"/>
      <c r="C27" s="176" t="str">
        <f>DataInput!D145</f>
        <v>Hired labor</v>
      </c>
      <c r="D27" s="191">
        <f t="shared" si="5"/>
        <v>6708.333333333333</v>
      </c>
      <c r="E27" s="191">
        <f>IF($E$9&lt;DataInput!R43,0,IF(PigFlow!$G$1=0,DataInput!F145/12,DataInput!$F145/12*DataInput!$F$47))</f>
        <v>0</v>
      </c>
      <c r="F27" s="191">
        <f>IF($F$9&lt;DataInput!R43,0,IF(PigFlow!$G$1=0,DataInput!F145/12,DataInput!$F145/12*SUM(DataInput!$F$47:'DataInput'!$F$48)))</f>
        <v>0</v>
      </c>
      <c r="G27" s="191">
        <f>IF($G$9&lt;DataInput!R43,0,IF(PigFlow!$G$1=0,DataInput!F145/12,DataInput!$F145/12*SUM(DataInput!$F$47:'DataInput'!$F$49)))</f>
        <v>0</v>
      </c>
      <c r="H27" s="191">
        <f>IF($H$9&lt;DataInput!R43,0,IF(PigFlow!$G$1=0,DataInput!F145/12,DataInput!$F145/12*SUM(DataInput!$F$47:'DataInput'!$F$50)))</f>
        <v>0</v>
      </c>
      <c r="I27" s="191">
        <f>IF($I$9&lt;DataInput!R43,0,IF(PigFlow!$G$1=0,DataInput!F145/12,DataInput!$F145/12*SUM(DataInput!$F$47:'DataInput'!$F$51)))</f>
        <v>0</v>
      </c>
      <c r="J27" s="191">
        <f>IF($J$9&lt;DataInput!R43,0,IF(PigFlow!$G$1=0,DataInput!F145/12,DataInput!$F145/12*SUM(DataInput!$F$47:'DataInput'!$F$52)))</f>
        <v>958.33333333333337</v>
      </c>
      <c r="K27" s="191">
        <f>IF($K$9&lt;DataInput!R43,0,IF(PigFlow!$G$1=0,DataInput!F145/12,DataInput!$F145/12*SUM(DataInput!$F$47:'DataInput'!$F$53)))</f>
        <v>958.33333333333337</v>
      </c>
      <c r="L27" s="191">
        <f>IF($L$9&lt;DataInput!R43,0,IF(PigFlow!$G$1=0,DataInput!F145/12,DataInput!$F145/12*SUM(DataInput!$F$47:'DataInput'!$F$54)))</f>
        <v>958.33333333333337</v>
      </c>
      <c r="M27" s="191">
        <f>IF($M$9&lt;DataInput!R43,0,IF(PigFlow!$G$1=0,DataInput!F145/12,DataInput!$F145/12*SUM(DataInput!$F$47:'DataInput'!$F$55)))</f>
        <v>958.33333333333337</v>
      </c>
      <c r="N27" s="191">
        <f>IF($N$9&lt;DataInput!R43,0,IF(PigFlow!$G$1=0,DataInput!F145/12,DataInput!$F145/12*(SUM(DataInput!$F$47:'DataInput'!$F$55)+DataInput!$F$56)))</f>
        <v>958.33333333333337</v>
      </c>
      <c r="O27" s="191">
        <f>IF($O$9&lt;DataInput!R43,0,IF(PigFlow!$G$1=0,DataInput!F145/12,DataInput!$F145/12*(SUM(DataInput!$F$47:'DataInput'!$F$55)+SUM(DataInput!$F$56:'DataInput'!$F$57))))</f>
        <v>958.33333333333337</v>
      </c>
      <c r="P27" s="191">
        <f>IF($P$9&lt;DataInput!R43,0,IF(PigFlow!$G$1=0,DataInput!F145/12,DataInput!$F145/12*(SUM(DataInput!$F$47:'DataInput'!$F$55)+SUM(DataInput!$F$56:'DataInput'!$F$58))))</f>
        <v>958.33333333333337</v>
      </c>
    </row>
    <row r="28" spans="2:17" s="74" customFormat="1" x14ac:dyDescent="0.2">
      <c r="B28" s="5"/>
      <c r="C28" s="176" t="str">
        <f>DataInput!D146</f>
        <v>Miscellaneous</v>
      </c>
      <c r="D28" s="191">
        <f t="shared" si="5"/>
        <v>0</v>
      </c>
      <c r="E28" s="191">
        <f>IF(PigFlow!$G$1=0,DataInput!F146/12,DataInput!$F146/12*DataInput!$F$47)</f>
        <v>0</v>
      </c>
      <c r="F28" s="191">
        <f>IF(PigFlow!$G$1=0,DataInput!F146/12,DataInput!$F146/12*SUM(DataInput!$F$47:'DataInput'!$F$48))</f>
        <v>0</v>
      </c>
      <c r="G28" s="191">
        <f>IF(PigFlow!$G$1=0,DataInput!F146/12,DataInput!$F146/12*SUM(DataInput!$F$47:'DataInput'!$F$49))</f>
        <v>0</v>
      </c>
      <c r="H28" s="191">
        <f>IF(PigFlow!$G$1=0,DataInput!F146/12,DataInput!$F146/12*SUM(DataInput!$F$47:'DataInput'!$F$50))</f>
        <v>0</v>
      </c>
      <c r="I28" s="191">
        <f>IF(PigFlow!$G$1=0,DataInput!F146/12,DataInput!$F146/12*SUM(DataInput!$F$47:'DataInput'!$F$51))</f>
        <v>0</v>
      </c>
      <c r="J28" s="191">
        <f>IF(PigFlow!$G$1=0,DataInput!F146/12,DataInput!$F146/12*SUM(DataInput!$F$47:'DataInput'!$F$52))</f>
        <v>0</v>
      </c>
      <c r="K28" s="191">
        <f>IF(PigFlow!$G$1=0,DataInput!F146/12,DataInput!$F146/12*SUM(DataInput!$F$47:'DataInput'!$F$53))</f>
        <v>0</v>
      </c>
      <c r="L28" s="191">
        <f>IF(PigFlow!$G$1=0,DataInput!F146/12,DataInput!$F146/12*SUM(DataInput!$F$47:'DataInput'!$F$54))</f>
        <v>0</v>
      </c>
      <c r="M28" s="191">
        <f>IF(PigFlow!$G$1=0,DataInput!F146/12,DataInput!$F146/12*SUM(DataInput!$F$47:'DataInput'!$F$55))</f>
        <v>0</v>
      </c>
      <c r="N28" s="191">
        <f>IF(PigFlow!$G$1=0,DataInput!F146/12,DataInput!$F146/12*(SUM(DataInput!$F$47:'DataInput'!$F$55)+DataInput!$F$56))</f>
        <v>0</v>
      </c>
      <c r="O28" s="191">
        <f>IF(PigFlow!$G$1=0,DataInput!F146/12,DataInput!$F146/12*(SUM(DataInput!$F$47:'DataInput'!$F$55)+SUM(DataInput!$F$56:'DataInput'!$F$57)))</f>
        <v>0</v>
      </c>
      <c r="P28" s="191">
        <f>IF(PigFlow!$G$1=0,DataInput!F146/12,DataInput!$F146/12*(SUM(DataInput!$F$47:'DataInput'!$F$55)+SUM(DataInput!$F$56:'DataInput'!$F$58)))</f>
        <v>0</v>
      </c>
    </row>
    <row r="29" spans="2:17" s="74" customFormat="1" x14ac:dyDescent="0.2">
      <c r="B29" s="5"/>
      <c r="C29" s="176" t="str">
        <f>DataInput!D147</f>
        <v xml:space="preserve">Professional fees </v>
      </c>
      <c r="D29" s="191">
        <f t="shared" si="5"/>
        <v>0</v>
      </c>
      <c r="E29" s="191">
        <f>IF(PigFlow!$G$1=0,DataInput!F147/12,DataInput!$F147/12*DataInput!$F$47)</f>
        <v>0</v>
      </c>
      <c r="F29" s="191">
        <f>IF(PigFlow!$G$1=0,DataInput!F147/12,DataInput!$F147/12*SUM(DataInput!$F$47:'DataInput'!$F$48))</f>
        <v>0</v>
      </c>
      <c r="G29" s="191">
        <f>IF(PigFlow!$G$1=0,DataInput!F147/12,DataInput!$F147/12*SUM(DataInput!$F$47:'DataInput'!$F$49))</f>
        <v>0</v>
      </c>
      <c r="H29" s="191">
        <f>IF(PigFlow!$G$1=0,DataInput!F147/12,DataInput!$F147/12*SUM(DataInput!$F$47:'DataInput'!$F$50))</f>
        <v>0</v>
      </c>
      <c r="I29" s="191">
        <f>IF(PigFlow!$G$1=0,DataInput!F147/12,DataInput!$F147/12*SUM(DataInput!$F$47:'DataInput'!$F$51))</f>
        <v>0</v>
      </c>
      <c r="J29" s="191">
        <f>IF(PigFlow!$G$1=0,DataInput!F147/12,DataInput!$F147/12*SUM(DataInput!$F$47:'DataInput'!$F$52))</f>
        <v>0</v>
      </c>
      <c r="K29" s="191">
        <f>IF(PigFlow!$G$1=0,DataInput!F147/12,DataInput!$F147/12*SUM(DataInput!$F$47:'DataInput'!$F$53))</f>
        <v>0</v>
      </c>
      <c r="L29" s="191">
        <f>IF(PigFlow!$G$1=0,DataInput!F147/12,DataInput!$F147/12*SUM(DataInput!$F$47:'DataInput'!$F$54))</f>
        <v>0</v>
      </c>
      <c r="M29" s="191">
        <f>IF(PigFlow!$G$1=0,DataInput!F147/12,DataInput!$F147/12*SUM(DataInput!$F$47:'DataInput'!$F$55))</f>
        <v>0</v>
      </c>
      <c r="N29" s="191">
        <f>IF(PigFlow!$G$1=0,DataInput!F147/12,DataInput!$F147/12*(SUM(DataInput!$F$47:'DataInput'!$F$55)+DataInput!$F$56))</f>
        <v>0</v>
      </c>
      <c r="O29" s="191">
        <f>IF(PigFlow!$G$1=0,DataInput!F147/12,DataInput!$F147/12*(SUM(DataInput!$F$47:'DataInput'!$F$55)+SUM(DataInput!$F$56:'DataInput'!$F$57)))</f>
        <v>0</v>
      </c>
      <c r="P29" s="191">
        <f>IF(PigFlow!$G$1=0,DataInput!F147/12,DataInput!$F147/12*(SUM(DataInput!$F$47:'DataInput'!$F$55)+SUM(DataInput!$F$56:'DataInput'!$F$58)))</f>
        <v>0</v>
      </c>
    </row>
    <row r="30" spans="2:17" s="74" customFormat="1" x14ac:dyDescent="0.2">
      <c r="B30" s="5"/>
      <c r="C30" s="176" t="str">
        <f>DataInput!D148</f>
        <v>Rent or lease</v>
      </c>
      <c r="D30" s="191">
        <f t="shared" si="5"/>
        <v>0</v>
      </c>
      <c r="E30" s="191">
        <f>IF(PigFlow!$G$1=0,DataInput!F148/12,DataInput!$F148/12*DataInput!$F$47)</f>
        <v>0</v>
      </c>
      <c r="F30" s="191">
        <f>IF(PigFlow!$G$1=0,DataInput!F148/12,DataInput!$F148/12*SUM(DataInput!$F$47:'DataInput'!$F$48))</f>
        <v>0</v>
      </c>
      <c r="G30" s="191">
        <f>IF(PigFlow!$G$1=0,DataInput!F148/12,DataInput!$F148/12*SUM(DataInput!$F$47:'DataInput'!$F$49))</f>
        <v>0</v>
      </c>
      <c r="H30" s="191">
        <f>IF(PigFlow!$G$1=0,DataInput!F148/12,DataInput!$F148/12*SUM(DataInput!$F$47:'DataInput'!$F$50))</f>
        <v>0</v>
      </c>
      <c r="I30" s="191">
        <f>IF(PigFlow!$G$1=0,DataInput!F148/12,DataInput!$F148/12*SUM(DataInput!$F$47:'DataInput'!$F$51))</f>
        <v>0</v>
      </c>
      <c r="J30" s="191">
        <f>IF(PigFlow!$G$1=0,DataInput!F148/12,DataInput!$F148/12*SUM(DataInput!$F$47:'DataInput'!$F$52))</f>
        <v>0</v>
      </c>
      <c r="K30" s="191">
        <f>IF(PigFlow!$G$1=0,DataInput!F148/12,DataInput!$F148/12*SUM(DataInput!$F$47:'DataInput'!$F$53))</f>
        <v>0</v>
      </c>
      <c r="L30" s="191">
        <f>IF(PigFlow!$G$1=0,DataInput!F148/12,DataInput!$F148/12*SUM(DataInput!$F$47:'DataInput'!$F$54))</f>
        <v>0</v>
      </c>
      <c r="M30" s="191">
        <f>IF(PigFlow!$G$1=0,DataInput!F148/12,DataInput!$F148/12*SUM(DataInput!$F$47:'DataInput'!$F$55))</f>
        <v>0</v>
      </c>
      <c r="N30" s="191">
        <f>IF(PigFlow!$G$1=0,DataInput!F148/12,DataInput!$F148/12*(SUM(DataInput!$F$47:'DataInput'!$F$55)+DataInput!$F$56))</f>
        <v>0</v>
      </c>
      <c r="O30" s="191">
        <f>IF(PigFlow!$G$1=0,DataInput!F148/12,DataInput!$F148/12*(SUM(DataInput!$F$47:'DataInput'!$F$55)+SUM(DataInput!$F$56:'DataInput'!$F$57)))</f>
        <v>0</v>
      </c>
      <c r="P30" s="191">
        <f>IF(PigFlow!$G$1=0,DataInput!F148/12,DataInput!$F148/12*(SUM(DataInput!$F$47:'DataInput'!$F$55)+SUM(DataInput!$F$56:'DataInput'!$F$58)))</f>
        <v>0</v>
      </c>
    </row>
    <row r="31" spans="2:17" s="74" customFormat="1" x14ac:dyDescent="0.2">
      <c r="B31" s="5"/>
      <c r="C31" s="176" t="str">
        <f>DataInput!D149</f>
        <v>Repairs</v>
      </c>
      <c r="D31" s="191">
        <f t="shared" si="5"/>
        <v>3791.6666666666661</v>
      </c>
      <c r="E31" s="191">
        <f>IF($E$9&lt;DataInput!R43,0,IF(PigFlow!$G$1=0,DataInput!F149/12,DataInput!$F149/12*DataInput!$F$47))</f>
        <v>0</v>
      </c>
      <c r="F31" s="191">
        <f>IF($F$9&lt;DataInput!R43,0,IF(PigFlow!$G$1=0,DataInput!F149/12,DataInput!$F149/12*SUM(DataInput!$F$47:'DataInput'!$F$48)))</f>
        <v>0</v>
      </c>
      <c r="G31" s="191">
        <f>IF($G$9&lt;DataInput!R43,0,IF(PigFlow!$G$1=0,DataInput!F149/12,DataInput!$F149/12*SUM(DataInput!$F$47:'DataInput'!$F$49)))</f>
        <v>0</v>
      </c>
      <c r="H31" s="191">
        <f>IF($H$9&lt;DataInput!R43,0,IF(PigFlow!$G$1=0,DataInput!F149/12,DataInput!$F149/12*SUM(DataInput!$F$47:'DataInput'!$F$50)))</f>
        <v>0</v>
      </c>
      <c r="I31" s="191">
        <f>IF($I$9&lt;DataInput!R43,0,IF(PigFlow!$G$1=0,DataInput!F149/12,DataInput!$F149/12*SUM(DataInput!$F$47:'DataInput'!$F$51)))</f>
        <v>0</v>
      </c>
      <c r="J31" s="191">
        <f>IF($J$9&lt;DataInput!R43,0,IF(PigFlow!$G$1=0,DataInput!F149/12,DataInput!$F149/12*SUM(DataInput!$F$47:'DataInput'!$F$52)))</f>
        <v>541.66666666666663</v>
      </c>
      <c r="K31" s="191">
        <f>IF($K$9&lt;DataInput!R43,0,IF(PigFlow!$G$1=0,DataInput!F149/12,DataInput!$F149/12*SUM(DataInput!$F$47:'DataInput'!$F$53)))</f>
        <v>541.66666666666663</v>
      </c>
      <c r="L31" s="191">
        <f>IF($L$9&lt;DataInput!R43,0,IF(PigFlow!$G$1=0,DataInput!F149/12,DataInput!$F149/12*SUM(DataInput!$F$47:'DataInput'!$F$54)))</f>
        <v>541.66666666666663</v>
      </c>
      <c r="M31" s="191">
        <f>IF($M$9&lt;DataInput!R43,0,IF(PigFlow!$G$1=0,DataInput!F149/12,DataInput!$F149/12*SUM(DataInput!$F$47:'DataInput'!$F$55)))</f>
        <v>541.66666666666663</v>
      </c>
      <c r="N31" s="191">
        <f>IF($N$9&lt;DataInput!R43,0,IF(PigFlow!$G$1=0,DataInput!F149/12,DataInput!$F149/12*(SUM(DataInput!$F$47:'DataInput'!$F$55)+DataInput!$F$56)))</f>
        <v>541.66666666666663</v>
      </c>
      <c r="O31" s="191">
        <f>IF($O$9&lt;DataInput!R43,0,IF(PigFlow!$G$1=0,DataInput!F149/12,DataInput!$F149/12*(SUM(DataInput!$F$47:'DataInput'!$F$55)+SUM(DataInput!$F$56:'DataInput'!$F$57))))</f>
        <v>541.66666666666663</v>
      </c>
      <c r="P31" s="191">
        <f>IF($P$9&lt;DataInput!R43,0,IF(PigFlow!$G$1=0,DataInput!F149/12,DataInput!$F149/12*(SUM(DataInput!$F$47:'DataInput'!$F$55)+SUM(DataInput!$F$56:'DataInput'!$F$58))))</f>
        <v>541.66666666666663</v>
      </c>
    </row>
    <row r="32" spans="2:17" s="74" customFormat="1" x14ac:dyDescent="0.2">
      <c r="B32" s="5"/>
      <c r="C32" s="176" t="str">
        <f>DataInput!D150</f>
        <v>Supplies</v>
      </c>
      <c r="D32" s="191">
        <f t="shared" si="5"/>
        <v>0</v>
      </c>
      <c r="E32" s="191">
        <f>IF($E$9&lt;DataInput!R43,0,IF(PigFlow!$G$1=0,DataInput!F150/12,DataInput!$F150/12*DataInput!$F$47))</f>
        <v>0</v>
      </c>
      <c r="F32" s="191">
        <f>IF($F$9&lt;DataInput!R43,0,IF(PigFlow!$G$1=0,DataInput!F150/12,DataInput!$F150/12*SUM(DataInput!$F$47:'DataInput'!$F$48)))</f>
        <v>0</v>
      </c>
      <c r="G32" s="191">
        <f>IF($G$9&lt;DataInput!R43,0,IF(PigFlow!$G$1=0,DataInput!F150/12,DataInput!$F150/12*SUM(DataInput!$F$47:'DataInput'!$F$49)))</f>
        <v>0</v>
      </c>
      <c r="H32" s="191">
        <f>IF($H$9&lt;DataInput!R43,0,IF(PigFlow!$G$1=0,DataInput!F150/12,DataInput!$F150/12*SUM(DataInput!$F$47:'DataInput'!$F$50)))</f>
        <v>0</v>
      </c>
      <c r="I32" s="191">
        <f>IF($I$9&lt;DataInput!R43,0,IF(PigFlow!$G$1=0,DataInput!F150/12,DataInput!$F150/12*SUM(DataInput!$F$47:'DataInput'!$F$51)))</f>
        <v>0</v>
      </c>
      <c r="J32" s="191">
        <f>IF($J$9&lt;DataInput!R43,0,IF(PigFlow!$G$1=0,DataInput!F150/12,DataInput!$F150/12*SUM(DataInput!$F$47:'DataInput'!$F$52)))</f>
        <v>0</v>
      </c>
      <c r="K32" s="191">
        <f>IF($K$9&lt;DataInput!R43,0,IF(PigFlow!$G$1=0,DataInput!F150/12,DataInput!$F150/12*SUM(DataInput!$F$47:'DataInput'!$F$53)))</f>
        <v>0</v>
      </c>
      <c r="L32" s="191">
        <f>IF($L$9&lt;DataInput!R43,0,IF(PigFlow!$G$1=0,DataInput!F150/12,DataInput!$F150/12*SUM(DataInput!$F$47:'DataInput'!$F$54)))</f>
        <v>0</v>
      </c>
      <c r="M32" s="191">
        <f>IF($M$9&lt;DataInput!R43,0,IF(PigFlow!$G$1=0,DataInput!F150/12,DataInput!$F150/12*SUM(DataInput!$F$47:'DataInput'!$F$55)))</f>
        <v>0</v>
      </c>
      <c r="N32" s="191">
        <f>IF($N$9&lt;DataInput!R43,0,IF(PigFlow!$G$1=0,DataInput!F150/12,DataInput!$F150/12*(SUM(DataInput!$F$47:'DataInput'!$F$55)+DataInput!$F$56)))</f>
        <v>0</v>
      </c>
      <c r="O32" s="191">
        <f>IF($O$9&lt;DataInput!R43,0,IF(PigFlow!$G$1=0,DataInput!F150/12,DataInput!$F150/12*(SUM(DataInput!$F$47:'DataInput'!$F$55)+SUM(DataInput!$F$56:'DataInput'!$F$57))))</f>
        <v>0</v>
      </c>
      <c r="P32" s="191">
        <f>IF($P$9&lt;DataInput!R43,0,IF(PigFlow!$G$1=0,DataInput!F150/12,DataInput!$F150/12*(SUM(DataInput!$F$47:'DataInput'!$F$55)+SUM(DataInput!$F$56:'DataInput'!$F$58))))</f>
        <v>0</v>
      </c>
      <c r="Q32" s="74" t="s">
        <v>25</v>
      </c>
    </row>
    <row r="33" spans="2:17" s="74" customFormat="1" x14ac:dyDescent="0.2">
      <c r="B33" s="5"/>
      <c r="C33" s="176" t="str">
        <f>DataInput!D151</f>
        <v>Property taxes</v>
      </c>
      <c r="D33" s="191">
        <f t="shared" ref="D33:D43" si="6">SUM(E33:P33)</f>
        <v>2610.416666666667</v>
      </c>
      <c r="E33" s="191">
        <f>IF(PigFlow!$G$1=0,DataInput!F151/12,DataInput!$F151/12*DataInput!$F$47)</f>
        <v>14.583333333333336</v>
      </c>
      <c r="F33" s="191">
        <f>IF(PigFlow!$G$1=0,DataInput!F151/12,DataInput!$F151/12*SUM(DataInput!$F$47:'DataInput'!$F$48))</f>
        <v>29.166666666666671</v>
      </c>
      <c r="G33" s="191">
        <f>IF(PigFlow!$G$1=0,DataInput!F151/12,DataInput!$F151/12*SUM(DataInput!$F$47:'DataInput'!$F$49))</f>
        <v>43.750000000000007</v>
      </c>
      <c r="H33" s="191">
        <f>IF(PigFlow!$G$1=0,DataInput!F151/12,DataInput!$F151/12*SUM(DataInput!$F$47:'DataInput'!$F$50))</f>
        <v>204.16666666666669</v>
      </c>
      <c r="I33" s="191">
        <f>IF(PigFlow!$G$1=0,DataInput!F151/12,DataInput!$F151/12*SUM(DataInput!$F$47:'DataInput'!$F$51))</f>
        <v>277.08333333333337</v>
      </c>
      <c r="J33" s="191">
        <f>IF(PigFlow!$G$1=0,DataInput!F151/12,DataInput!$F151/12*SUM(DataInput!$F$47:'DataInput'!$F$52))</f>
        <v>291.66666666666669</v>
      </c>
      <c r="K33" s="191">
        <f>IF(PigFlow!$G$1=0,DataInput!F151/12,DataInput!$F151/12*SUM(DataInput!$F$47:'DataInput'!$F$53))</f>
        <v>291.66666666666669</v>
      </c>
      <c r="L33" s="191">
        <f>IF(PigFlow!$G$1=0,DataInput!F151/12,DataInput!$F151/12*SUM(DataInput!$F$47:'DataInput'!$F$54))</f>
        <v>291.66666666666669</v>
      </c>
      <c r="M33" s="191">
        <f>IF(PigFlow!$G$1=0,DataInput!F151/12,DataInput!$F151/12*SUM(DataInput!$F$47:'DataInput'!$F$55))</f>
        <v>291.66666666666669</v>
      </c>
      <c r="N33" s="191">
        <f>IF(PigFlow!$G$1=0,DataInput!F151/12,DataInput!$F151/12*(SUM(DataInput!$F$47:'DataInput'!$F$55)+DataInput!$F$56))</f>
        <v>291.66666666666669</v>
      </c>
      <c r="O33" s="191">
        <f>IF(PigFlow!$G$1=0,DataInput!F151/12,DataInput!$F151/12*(SUM(DataInput!$F$47:'DataInput'!$F$55)+SUM(DataInput!$F$56:'DataInput'!$F$57)))</f>
        <v>291.66666666666669</v>
      </c>
      <c r="P33" s="191">
        <f>IF(PigFlow!$G$1=0,DataInput!F151/12,DataInput!$F151/12*(SUM(DataInput!$F$47:'DataInput'!$F$55)+SUM(DataInput!$F$56:'DataInput'!$F$58)))</f>
        <v>291.66666666666669</v>
      </c>
    </row>
    <row r="34" spans="2:17" s="74" customFormat="1" x14ac:dyDescent="0.2">
      <c r="B34" s="5"/>
      <c r="C34" s="176" t="str">
        <f>DataInput!D152</f>
        <v>Utilities</v>
      </c>
      <c r="D34" s="191">
        <f t="shared" si="6"/>
        <v>3729.1666666666661</v>
      </c>
      <c r="E34" s="191">
        <f>IF(PigFlow!$G$1=0,DataInput!F152/12,DataInput!$F152/12*DataInput!$F$47)</f>
        <v>20.833333333333336</v>
      </c>
      <c r="F34" s="191">
        <f>IF(PigFlow!$G$1=0,DataInput!F152/12,DataInput!$F152/12*SUM(DataInput!$F$47:'DataInput'!$F$48))</f>
        <v>41.666666666666671</v>
      </c>
      <c r="G34" s="191">
        <f>IF(PigFlow!$G$1=0,DataInput!F152/12,DataInput!$F152/12*SUM(DataInput!$F$47:'DataInput'!$F$49))</f>
        <v>62.500000000000014</v>
      </c>
      <c r="H34" s="191">
        <f>IF(PigFlow!$G$1=0,DataInput!F152/12,DataInput!$F152/12*SUM(DataInput!$F$47:'DataInput'!$F$50))</f>
        <v>291.66666666666669</v>
      </c>
      <c r="I34" s="191">
        <f>IF(PigFlow!$G$1=0,DataInput!F152/12,DataInput!$F152/12*SUM(DataInput!$F$47:'DataInput'!$F$51))</f>
        <v>395.83333333333337</v>
      </c>
      <c r="J34" s="191">
        <f>IF(PigFlow!$G$1=0,DataInput!F152/12,DataInput!$F152/12*SUM(DataInput!$F$47:'DataInput'!$F$52))</f>
        <v>416.66666666666669</v>
      </c>
      <c r="K34" s="191">
        <f>IF(PigFlow!$G$1=0,DataInput!F152/12,DataInput!$F152/12*SUM(DataInput!$F$47:'DataInput'!$F$53))</f>
        <v>416.66666666666669</v>
      </c>
      <c r="L34" s="191">
        <f>IF(PigFlow!$G$1=0,DataInput!F152/12,DataInput!$F152/12*SUM(DataInput!$F$47:'DataInput'!$F$54))</f>
        <v>416.66666666666669</v>
      </c>
      <c r="M34" s="191">
        <f>IF(PigFlow!$G$1=0,DataInput!F152/12,DataInput!$F152/12*SUM(DataInput!$F$47:'DataInput'!$F$55))</f>
        <v>416.66666666666669</v>
      </c>
      <c r="N34" s="191">
        <f>IF(PigFlow!$G$1=0,DataInput!F152/12,DataInput!$F152/12*(SUM(DataInput!$F$47:'DataInput'!$F$55)+DataInput!$F$56))</f>
        <v>416.66666666666669</v>
      </c>
      <c r="O34" s="191">
        <f>IF(PigFlow!$G$1=0,DataInput!F152/12,DataInput!$F152/12*(SUM(DataInput!$F$47:'DataInput'!$F$55)+SUM(DataInput!$F$56:'DataInput'!$F$57)))</f>
        <v>416.66666666666669</v>
      </c>
      <c r="P34" s="191">
        <f>IF(PigFlow!$G$1=0,DataInput!F152/12,DataInput!$F152/12*(SUM(DataInput!$F$47:'DataInput'!$F$55)+SUM(DataInput!$F$56:'DataInput'!$F$58)))</f>
        <v>416.66666666666669</v>
      </c>
    </row>
    <row r="35" spans="2:17" s="74" customFormat="1" x14ac:dyDescent="0.2">
      <c r="B35" s="5"/>
      <c r="C35" s="176" t="str">
        <f>DataInput!D153</f>
        <v>Pressure washing</v>
      </c>
      <c r="D35" s="191">
        <f t="shared" si="6"/>
        <v>0</v>
      </c>
      <c r="E35" s="191">
        <f>IF($E$9&lt;DataInput!R43,0,IF(PigFlow!$G$1=0,DataInput!F153/12,DataInput!$F153/12*DataInput!$F$47))</f>
        <v>0</v>
      </c>
      <c r="F35" s="191">
        <f>IF($F$9&lt;DataInput!R43,0,IF(PigFlow!$G$1=0,DataInput!F153/12,DataInput!$F153/12*SUM(DataInput!$F$47:'DataInput'!$F$48)))</f>
        <v>0</v>
      </c>
      <c r="G35" s="191">
        <f>IF($G$9&lt;DataInput!R43,0,IF(PigFlow!$G$1=0,DataInput!F153/12,DataInput!$F153/12*SUM(DataInput!$F$47:'DataInput'!$F$49)))</f>
        <v>0</v>
      </c>
      <c r="H35" s="191">
        <f>IF($H$9&lt;DataInput!R43,0,IF(PigFlow!$G$1=0,DataInput!F153/12,DataInput!$F153/12*SUM(DataInput!$F$47:'DataInput'!$F$50)))</f>
        <v>0</v>
      </c>
      <c r="I35" s="191">
        <f>IF($I$9&lt;DataInput!R43,0,IF(PigFlow!$G$1=0,DataInput!F153/12,DataInput!$F153/12*SUM(DataInput!$F$47:'DataInput'!$F$51)))</f>
        <v>0</v>
      </c>
      <c r="J35" s="191">
        <f>IF($J$9&lt;DataInput!R43,0,IF(PigFlow!$G$1=0,DataInput!F153/12,DataInput!$F153/12*SUM(DataInput!$F$47:'DataInput'!$F$52)))</f>
        <v>0</v>
      </c>
      <c r="K35" s="191">
        <f>IF($K$9&lt;DataInput!R43,0,IF(PigFlow!$G$1=0,DataInput!F153/12,DataInput!$F153/12*SUM(DataInput!$F$47:'DataInput'!$F$53)))</f>
        <v>0</v>
      </c>
      <c r="L35" s="191">
        <f>IF($L$9&lt;DataInput!R43,0,IF(PigFlow!$G$1=0,DataInput!F153/12,DataInput!$F153/12*SUM(DataInput!$F$47:'DataInput'!$F$54)))</f>
        <v>0</v>
      </c>
      <c r="M35" s="191">
        <f>IF($M$9&lt;DataInput!R43,0,IF(PigFlow!$G$1=0,DataInput!F153/12,DataInput!$F153/12*SUM(DataInput!$F$47:'DataInput'!$F$55)))</f>
        <v>0</v>
      </c>
      <c r="N35" s="191">
        <f>IF($N$9&lt;DataInput!R43,0,IF(PigFlow!$G$1=0,DataInput!F153/12,DataInput!$F153/12*(SUM(DataInput!$F$47:'DataInput'!$F$55)+DataInput!$F$56)))</f>
        <v>0</v>
      </c>
      <c r="O35" s="191">
        <f>IF($O$9&lt;DataInput!R43,0,IF(PigFlow!$G$1=0,DataInput!F153/12,DataInput!$F153/12*(SUM(DataInput!$F$47:'DataInput'!$F$55)+SUM(DataInput!$F$56:'DataInput'!$F$57))))</f>
        <v>0</v>
      </c>
      <c r="P35" s="191">
        <f>IF($P$9&lt;DataInput!R43,0,IF(PigFlow!$G$1=0,DataInput!F153/12,DataInput!$F153/12*(SUM(DataInput!$F$47:'DataInput'!$F$55)+SUM(DataInput!$F$56:'DataInput'!$F$58))))</f>
        <v>0</v>
      </c>
    </row>
    <row r="36" spans="2:17" s="74" customFormat="1" x14ac:dyDescent="0.2">
      <c r="B36" s="5"/>
      <c r="C36" s="176" t="str">
        <f>DataInput!D154</f>
        <v>Manure hauling costs</v>
      </c>
      <c r="D36" s="191">
        <f t="shared" si="6"/>
        <v>3500</v>
      </c>
      <c r="E36" s="191">
        <f>IF(EDATE(DataInput!$R$43,3)&lt;E9,IF(MONTH(E9)=3,0.5*DataInput!$F$154,IF(MONTH(E9)=10,0.5*DataInput!$F$154,0)),0)</f>
        <v>0</v>
      </c>
      <c r="F36" s="191">
        <f>IF(EDATE(DataInput!$R$43,3)&lt;F9,IF(MONTH(F9)=3,0.5*DataInput!$F$154,IF(MONTH(F9)=10,0.5*DataInput!$F$154,0)),0)</f>
        <v>0</v>
      </c>
      <c r="G36" s="191">
        <f>IF(EDATE(DataInput!$R$43,3)&lt;G9,IF(MONTH(G9)=3,0.5*DataInput!$F$154,IF(MONTH(G9)=10,0.5*DataInput!$F$154,0)),0)</f>
        <v>0</v>
      </c>
      <c r="H36" s="191">
        <f>IF(EDATE(DataInput!$R$43,3)&lt;H9,IF(MONTH(H9)=3,0.5*DataInput!$F$154,IF(MONTH(H9)=10,0.5*DataInput!$F$154,0)),0)</f>
        <v>0</v>
      </c>
      <c r="I36" s="191">
        <f>IF(EDATE(DataInput!$R$43,3)&lt;I9,IF(MONTH(I9)=3,0.5*DataInput!$F$154,IF(MONTH(I9)=10,0.5*DataInput!$F$154,0)),0)</f>
        <v>0</v>
      </c>
      <c r="J36" s="191">
        <f>IF(EDATE(DataInput!$R$43,3)&lt;J9,IF(MONTH(J9)=3,0.5*DataInput!$F$154,IF(MONTH(J9)=10,0.5*DataInput!$F$154,0)),0)</f>
        <v>0</v>
      </c>
      <c r="K36" s="191">
        <f>IF(EDATE(DataInput!$R$43,3)&lt;K9,IF(MONTH(K9)=3,0.5*DataInput!$F$154,IF(MONTH(K9)=10,0.5*DataInput!$F$154,0)),0)</f>
        <v>0</v>
      </c>
      <c r="L36" s="191">
        <f>IF(EDATE(DataInput!$R$43,3)&lt;L9,IF(MONTH(L9)=3,0.5*DataInput!$F$154,IF(MONTH(L9)=10,0.5*DataInput!$F$154,0)),0)</f>
        <v>0</v>
      </c>
      <c r="M36" s="191">
        <f>IF(EDATE(DataInput!$R$43,3)&lt;M9,IF(MONTH(M9)=3,0.5*DataInput!$F$154,IF(MONTH(M9)=10,0.5*DataInput!$F$154,0)),0)</f>
        <v>0</v>
      </c>
      <c r="N36" s="191">
        <f>IF(EDATE(DataInput!$R$43,3)&lt;N9,IF(MONTH(N9)=3,0.5*DataInput!$F$154,IF(MONTH(N9)=10,0.5*DataInput!$F$154,0)),0)</f>
        <v>0</v>
      </c>
      <c r="O36" s="191">
        <f>IF(EDATE(DataInput!$R$43,3)&lt;O9,IF(MONTH(O9)=3,0.5*DataInput!$F$154,IF(MONTH(O9)=10,0.5*DataInput!$F$154,0)),0)</f>
        <v>0</v>
      </c>
      <c r="P36" s="191">
        <f>IF(EDATE(DataInput!$R$43,3)&lt;P9,IF(MONTH(P9)=3,0.5*DataInput!$F$154,IF(MONTH(P9)=10,0.5*DataInput!$F$154,0)),0)</f>
        <v>3500</v>
      </c>
    </row>
    <row r="37" spans="2:17" s="74" customFormat="1" x14ac:dyDescent="0.2">
      <c r="B37" s="5"/>
      <c r="C37" s="176" t="str">
        <f>DataInput!D156</f>
        <v>Other (overwrite this)</v>
      </c>
      <c r="D37" s="191">
        <f t="shared" si="6"/>
        <v>0</v>
      </c>
      <c r="E37" s="191">
        <f>IF(PigFlow!$G$1=0,DataInput!F156/12,DataInput!$F156/12*DataInput!$F$47)</f>
        <v>0</v>
      </c>
      <c r="F37" s="191">
        <f>IF(PigFlow!$G$1=0,DataInput!F156/12,DataInput!$F156/12*SUM(DataInput!$F$47:'DataInput'!$F$48))</f>
        <v>0</v>
      </c>
      <c r="G37" s="191">
        <f>IF(PigFlow!$G$1=0,DataInput!F156/12,DataInput!$F156/12*SUM(DataInput!$F$47:'DataInput'!$F$49))</f>
        <v>0</v>
      </c>
      <c r="H37" s="191">
        <f>IF(PigFlow!$G$1=0,DataInput!F156/12,DataInput!$F156/12*SUM(DataInput!$F$47:'DataInput'!$F$50))</f>
        <v>0</v>
      </c>
      <c r="I37" s="191">
        <f>IF(PigFlow!$G$1=0,DataInput!F156/12,DataInput!$F156/12*SUM(DataInput!$F$47:'DataInput'!$F$51))</f>
        <v>0</v>
      </c>
      <c r="J37" s="191">
        <f>IF(PigFlow!$G$1=0,DataInput!F156/12,DataInput!$F156/12*SUM(DataInput!$F$47:'DataInput'!$F$52))</f>
        <v>0</v>
      </c>
      <c r="K37" s="191">
        <f>IF(PigFlow!$G$1=0,DataInput!F156/12,DataInput!$F156/12*SUM(DataInput!$F$47:'DataInput'!$F$53))</f>
        <v>0</v>
      </c>
      <c r="L37" s="191">
        <f>IF(PigFlow!$G$1=0,DataInput!F156/12,DataInput!$F156/12*SUM(DataInput!$F$47:'DataInput'!$F$54))</f>
        <v>0</v>
      </c>
      <c r="M37" s="191">
        <f>IF(PigFlow!$G$1=0,DataInput!F156/12,DataInput!$F156/12*SUM(DataInput!$F$47:'DataInput'!$F$55))</f>
        <v>0</v>
      </c>
      <c r="N37" s="191">
        <f>IF(PigFlow!$G$1=0,DataInput!F156/12,DataInput!$F156/12*(SUM(DataInput!$F$47:'DataInput'!$F$55)+DataInput!$F$56))</f>
        <v>0</v>
      </c>
      <c r="O37" s="191">
        <f>IF(PigFlow!$G$1=0,DataInput!F156/12,DataInput!$F156/12*(SUM(DataInput!$F$47:'DataInput'!$F$55)+SUM(DataInput!$F$56:'DataInput'!$F$57)))</f>
        <v>0</v>
      </c>
      <c r="P37" s="191">
        <f>IF(PigFlow!$G$1=0,DataInput!F156/12,DataInput!$F156/12*(SUM(DataInput!$F$47:'DataInput'!$F$55)+SUM(DataInput!$F$56:'DataInput'!$F$58)))</f>
        <v>0</v>
      </c>
    </row>
    <row r="38" spans="2:17" s="74" customFormat="1" x14ac:dyDescent="0.2">
      <c r="B38" s="5"/>
      <c r="C38" s="176" t="str">
        <f>DataInput!D157</f>
        <v>Other (overwrite this)</v>
      </c>
      <c r="D38" s="191">
        <f t="shared" si="6"/>
        <v>0</v>
      </c>
      <c r="E38" s="191">
        <f>IF(PigFlow!$G$1=0,DataInput!F157/12,DataInput!$F157/12*DataInput!$F$47)</f>
        <v>0</v>
      </c>
      <c r="F38" s="191">
        <f>IF(PigFlow!$G$1=0,DataInput!F157/12,DataInput!$F157/12*SUM(DataInput!$F$47:'DataInput'!$F$48))</f>
        <v>0</v>
      </c>
      <c r="G38" s="191">
        <f>IF(PigFlow!$G$1=0,DataInput!F157/12,DataInput!$F157/12*SUM(DataInput!$F$47:'DataInput'!$F$49))</f>
        <v>0</v>
      </c>
      <c r="H38" s="191">
        <f>IF(PigFlow!$G$1=0,DataInput!F157/12,DataInput!$F157/12*SUM(DataInput!$F$47:'DataInput'!$F$50))</f>
        <v>0</v>
      </c>
      <c r="I38" s="191">
        <f>IF(PigFlow!$G$1=0,DataInput!F157/12,DataInput!$F157/12*SUM(DataInput!$F$47:'DataInput'!$F$51))</f>
        <v>0</v>
      </c>
      <c r="J38" s="191">
        <f>IF(PigFlow!$G$1=0,DataInput!F157/12,DataInput!$F157/12*SUM(DataInput!$F$47:'DataInput'!$F$52))</f>
        <v>0</v>
      </c>
      <c r="K38" s="191">
        <f>IF(PigFlow!$G$1=0,DataInput!F157/12,DataInput!$F157/12*SUM(DataInput!$F$47:'DataInput'!$F$53))</f>
        <v>0</v>
      </c>
      <c r="L38" s="191">
        <f>IF(PigFlow!$G$1=0,DataInput!F157/12,DataInput!$F157/12*SUM(DataInput!$F$47:'DataInput'!$F$54))</f>
        <v>0</v>
      </c>
      <c r="M38" s="191">
        <f>IF(PigFlow!$G$1=0,DataInput!F157/12,DataInput!$F157/12*SUM(DataInput!$F$47:'DataInput'!$F$55))</f>
        <v>0</v>
      </c>
      <c r="N38" s="191">
        <f>IF(PigFlow!$G$1=0,DataInput!F157/12,DataInput!$F157/12*(SUM(DataInput!$F$47:'DataInput'!$F$55)+DataInput!$F$56))</f>
        <v>0</v>
      </c>
      <c r="O38" s="191">
        <f>IF(PigFlow!$G$1=0,DataInput!F157/12,DataInput!$F157/12*(SUM(DataInput!$F$47:'DataInput'!$F$55)+SUM(DataInput!$F$56:'DataInput'!$F$57)))</f>
        <v>0</v>
      </c>
      <c r="P38" s="191">
        <f>IF(PigFlow!$G$1=0,DataInput!F157/12,DataInput!$F157/12*(SUM(DataInput!$F$47:'DataInput'!$F$55)+SUM(DataInput!$F$56:'DataInput'!$F$58)))</f>
        <v>0</v>
      </c>
    </row>
    <row r="39" spans="2:17" s="74" customFormat="1" x14ac:dyDescent="0.2">
      <c r="B39" s="5"/>
      <c r="C39" s="176" t="str">
        <f>DataInput!D158</f>
        <v>Other (overwrite this)</v>
      </c>
      <c r="D39" s="191">
        <f t="shared" si="6"/>
        <v>0</v>
      </c>
      <c r="E39" s="191">
        <f>IF(PigFlow!$G$1=0,DataInput!F158/12,DataInput!$F158/12*DataInput!$F$47)</f>
        <v>0</v>
      </c>
      <c r="F39" s="191">
        <f>IF(PigFlow!$G$1=0,DataInput!F158/12,DataInput!$F158/12*SUM(DataInput!$F$47:'DataInput'!$F$48))</f>
        <v>0</v>
      </c>
      <c r="G39" s="191">
        <f>IF(PigFlow!$G$1=0,DataInput!F158/12,DataInput!$F158/12*SUM(DataInput!$F$47:'DataInput'!$F$49))</f>
        <v>0</v>
      </c>
      <c r="H39" s="191">
        <f>IF(PigFlow!$G$1=0,DataInput!F158/12,DataInput!$F158/12*SUM(DataInput!$F$47:'DataInput'!$F$50))</f>
        <v>0</v>
      </c>
      <c r="I39" s="191">
        <f>IF(PigFlow!$G$1=0,DataInput!F158/12,DataInput!$F158/12*SUM(DataInput!$F$47:'DataInput'!$F$51))</f>
        <v>0</v>
      </c>
      <c r="J39" s="191">
        <f>IF(PigFlow!$G$1=0,DataInput!F158/12,DataInput!$F158/12*SUM(DataInput!$F$47:'DataInput'!$F$52))</f>
        <v>0</v>
      </c>
      <c r="K39" s="191">
        <f>IF(PigFlow!$G$1=0,DataInput!F158/12,DataInput!$F158/12*SUM(DataInput!$F$47:'DataInput'!$F$53))</f>
        <v>0</v>
      </c>
      <c r="L39" s="191">
        <f>IF(PigFlow!$G$1=0,DataInput!F158/12,DataInput!$F158/12*SUM(DataInput!$F$47:'DataInput'!$F$54))</f>
        <v>0</v>
      </c>
      <c r="M39" s="191">
        <f>IF(PigFlow!$G$1=0,DataInput!F158/12,DataInput!$F158/12*SUM(DataInput!$F$47:'DataInput'!$F$55))</f>
        <v>0</v>
      </c>
      <c r="N39" s="191">
        <f>IF(PigFlow!$G$1=0,DataInput!F158/12,DataInput!$F158/12*(SUM(DataInput!$F$47:'DataInput'!$F$55)+DataInput!$F$56))</f>
        <v>0</v>
      </c>
      <c r="O39" s="191">
        <f>IF(PigFlow!$G$1=0,DataInput!F158/12,DataInput!$F158/12*(SUM(DataInput!$F$47:'DataInput'!$F$55)+SUM(DataInput!$F$56:'DataInput'!$F$57)))</f>
        <v>0</v>
      </c>
      <c r="P39" s="191">
        <f>IF(PigFlow!$G$1=0,DataInput!F158/12,DataInput!$F158/12*(SUM(DataInput!$F$47:'DataInput'!$F$55)+SUM(DataInput!$F$56:'DataInput'!$F$58)))</f>
        <v>0</v>
      </c>
    </row>
    <row r="40" spans="2:17" s="74" customFormat="1" x14ac:dyDescent="0.2">
      <c r="B40" s="5"/>
      <c r="C40" s="176" t="str">
        <f>DataInput!D160</f>
        <v>Other (overwrite this)</v>
      </c>
      <c r="D40" s="191">
        <f t="shared" si="6"/>
        <v>0</v>
      </c>
      <c r="E40" s="191">
        <f>IF($E$9&lt;DataInput!R43,0,IF(PigFlow!$G$1=0,DataInput!F160/12,DataInput!$F160/12*DataInput!$F$47))</f>
        <v>0</v>
      </c>
      <c r="F40" s="191">
        <f>IF($F$9&lt;DataInput!R43,0,IF(PigFlow!$G$1=0,DataInput!F160/12,DataInput!$F160/12*SUM(DataInput!$F$47:'DataInput'!$F$48)))</f>
        <v>0</v>
      </c>
      <c r="G40" s="191">
        <f>IF($G$9&lt;DataInput!R43,0,IF(PigFlow!$G$1=0,DataInput!F160/12,DataInput!$F160/12*SUM(DataInput!$F$47:'DataInput'!$F$49)))</f>
        <v>0</v>
      </c>
      <c r="H40" s="191">
        <f>IF($H$9&lt;DataInput!R43,0,IF(PigFlow!$G$1=0,DataInput!F160/12,DataInput!$F160/12*SUM(DataInput!$F$47:'DataInput'!$F$50)))</f>
        <v>0</v>
      </c>
      <c r="I40" s="191">
        <f>IF($I$9&lt;DataInput!R43,0,IF(PigFlow!$G$1=0,DataInput!F160/12,DataInput!$F160/12*SUM(DataInput!$F$47:'DataInput'!$F$51)))</f>
        <v>0</v>
      </c>
      <c r="J40" s="191">
        <f>IF($J$9&lt;DataInput!R43,0,IF(PigFlow!$G$1=0,DataInput!F160/12,DataInput!$F160/12*SUM(DataInput!$F$47:'DataInput'!$F$52)))</f>
        <v>0</v>
      </c>
      <c r="K40" s="191">
        <f>IF($K$9&lt;DataInput!R43,0,IF(PigFlow!$G$1=0,DataInput!F160/12,DataInput!$F160/12*SUM(DataInput!$F$47:'DataInput'!$F$53)))</f>
        <v>0</v>
      </c>
      <c r="L40" s="191">
        <f>IF($L$9&lt;DataInput!R43,0,IF(PigFlow!$G$1=0,DataInput!F160/12,DataInput!$F160/12*SUM(DataInput!$F$47:'DataInput'!$F$54)))</f>
        <v>0</v>
      </c>
      <c r="M40" s="191">
        <f>IF($M$9&lt;DataInput!R43,0,IF(PigFlow!$G$1=0,DataInput!F160/12,DataInput!$F160/12*SUM(DataInput!$F$47:'DataInput'!$F$55)))</f>
        <v>0</v>
      </c>
      <c r="N40" s="191">
        <f>IF($N$9&lt;DataInput!R43,0,IF(PigFlow!$G$1=0,DataInput!F160/12,DataInput!$F160/12*(SUM(DataInput!$F$47:'DataInput'!$F$55)+DataInput!$F$56)))</f>
        <v>0</v>
      </c>
      <c r="O40" s="191">
        <f>IF($O$9&lt;DataInput!R43,0,IF(PigFlow!$G$1=0,DataInput!F160/12,DataInput!$F160/12*(SUM(DataInput!$F$47:'DataInput'!$F$55)+SUM(DataInput!$F$56:'DataInput'!$F$57))))</f>
        <v>0</v>
      </c>
      <c r="P40" s="191">
        <f>IF($P$9&lt;DataInput!R43,0,IF(PigFlow!$G$1=0,DataInput!F160/12,DataInput!$F160/12*(SUM(DataInput!$F$47:'DataInput'!$F$55)+SUM(DataInput!$F$56:'DataInput'!$F$58))))</f>
        <v>0</v>
      </c>
    </row>
    <row r="41" spans="2:17" s="74" customFormat="1" x14ac:dyDescent="0.2">
      <c r="B41" s="5"/>
      <c r="C41" s="176" t="str">
        <f>DataInput!D161</f>
        <v>Other (overwrite this)</v>
      </c>
      <c r="D41" s="191">
        <f t="shared" si="6"/>
        <v>0</v>
      </c>
      <c r="E41" s="191">
        <f>IF($E$9&lt;DataInput!R43,0,IF(PigFlow!$G$1=0,DataInput!F161/12,DataInput!$F161/12*DataInput!$F$47))</f>
        <v>0</v>
      </c>
      <c r="F41" s="191">
        <f>IF($F$9&lt;DataInput!R43,0,IF(PigFlow!$G$1=0,DataInput!F161/12,DataInput!$F161/12*SUM(DataInput!$F$47:'DataInput'!$F$48)))</f>
        <v>0</v>
      </c>
      <c r="G41" s="191">
        <f>IF($G$9&lt;DataInput!R43,0,IF(PigFlow!$G$1=0,DataInput!F161/12,DataInput!$F161/12*SUM(DataInput!$F$47:'DataInput'!$F$49)))</f>
        <v>0</v>
      </c>
      <c r="H41" s="191">
        <f>IF($H$9&lt;DataInput!R43,0,IF(PigFlow!$G$1=0,DataInput!F161/12,DataInput!$F161/12*SUM(DataInput!$F$47:'DataInput'!$F$50)))</f>
        <v>0</v>
      </c>
      <c r="I41" s="191">
        <f>IF($I$9&lt;DataInput!R43,0,IF(PigFlow!$G$1=0,DataInput!F161/12,DataInput!$F161/12*SUM(DataInput!$F$47:'DataInput'!$F$51)))</f>
        <v>0</v>
      </c>
      <c r="J41" s="191">
        <f>IF($J$9&lt;DataInput!R43,0,IF(PigFlow!$G$1=0,DataInput!F161/12,DataInput!$F161/12*SUM(DataInput!$F$47:'DataInput'!$F$52)))</f>
        <v>0</v>
      </c>
      <c r="K41" s="191">
        <f>IF($K$9&lt;DataInput!R43,0,IF(PigFlow!$G$1=0,DataInput!F161/12,DataInput!$F161/12*SUM(DataInput!$F$47:'DataInput'!$F$53)))</f>
        <v>0</v>
      </c>
      <c r="L41" s="191">
        <f>IF($L$9&lt;DataInput!R43,0,IF(PigFlow!$G$1=0,DataInput!F161/12,DataInput!$F161/12*SUM(DataInput!$F$47:'DataInput'!$F$54)))</f>
        <v>0</v>
      </c>
      <c r="M41" s="191">
        <f>IF($M$9&lt;DataInput!R43,0,IF(PigFlow!$G$1=0,DataInput!F161/12,DataInput!$F161/12*SUM(DataInput!$F$47:'DataInput'!$F$55)))</f>
        <v>0</v>
      </c>
      <c r="N41" s="191">
        <f>IF($N$9&lt;DataInput!R43,0,IF(PigFlow!$G$1=0,DataInput!F161/12,DataInput!$F161/12*(SUM(DataInput!$F$47:'DataInput'!$F$55)+DataInput!$F$56)))</f>
        <v>0</v>
      </c>
      <c r="O41" s="191">
        <f>IF($O$9&lt;DataInput!R43,0,IF(PigFlow!$G$1=0,DataInput!F161/12,DataInput!$F161/12*(SUM(DataInput!$F$47:'DataInput'!$F$55)+SUM(DataInput!$F$56:'DataInput'!$F$57))))</f>
        <v>0</v>
      </c>
      <c r="P41" s="191">
        <f>IF($P$9&lt;DataInput!R43,0,IF(PigFlow!$G$1=0,DataInput!F161/12,DataInput!$F161/12*(SUM(DataInput!$F$47:'DataInput'!$F$55)+SUM(DataInput!$F$56:'DataInput'!$F$58))))</f>
        <v>0</v>
      </c>
    </row>
    <row r="42" spans="2:17" s="74" customFormat="1" x14ac:dyDescent="0.2">
      <c r="B42" s="5"/>
      <c r="C42" s="176" t="str">
        <f>DataInput!D162</f>
        <v>Other (overwrite this)</v>
      </c>
      <c r="D42" s="191">
        <f t="shared" si="6"/>
        <v>0</v>
      </c>
      <c r="E42" s="191">
        <f>IF($E$9&lt;DataInput!R43,0,IF(PigFlow!$G$1=0,DataInput!F162/12,DataInput!$F162/12*DataInput!$F$47))</f>
        <v>0</v>
      </c>
      <c r="F42" s="191">
        <f>IF($F$9&lt;DataInput!R43,0,IF(PigFlow!$G$1=0,DataInput!F162/12,DataInput!$F162/12*SUM(DataInput!$F$47:'DataInput'!$F$48)))</f>
        <v>0</v>
      </c>
      <c r="G42" s="191">
        <f>IF($G$9&lt;DataInput!R43,0,IF(PigFlow!$G$1=0,DataInput!F162/12,DataInput!$F162/12*SUM(DataInput!$F$47:'DataInput'!$F$49)))</f>
        <v>0</v>
      </c>
      <c r="H42" s="191">
        <f>IF($H$9&lt;DataInput!R43,0,IF(PigFlow!$G$1=0,DataInput!F162/12,DataInput!$F162/12*SUM(DataInput!$F$47:'DataInput'!$F$50)))</f>
        <v>0</v>
      </c>
      <c r="I42" s="191">
        <f>IF($I$9&lt;DataInput!R43,0,IF(PigFlow!$G$1=0,DataInput!F162/12,DataInput!$F162/12*SUM(DataInput!$F$47:'DataInput'!$F$51)))</f>
        <v>0</v>
      </c>
      <c r="J42" s="191">
        <f>IF($J$9&lt;DataInput!R43,0,IF(PigFlow!$G$1=0,DataInput!F162/12,DataInput!$F162/12*SUM(DataInput!$F$47:'DataInput'!$F$52)))</f>
        <v>0</v>
      </c>
      <c r="K42" s="191">
        <f>IF($K$9&lt;DataInput!R43,0,IF(PigFlow!$G$1=0,DataInput!F162/12,DataInput!$F162/12*SUM(DataInput!$F$47:'DataInput'!$F$53)))</f>
        <v>0</v>
      </c>
      <c r="L42" s="191">
        <f>IF($L$9&lt;DataInput!R43,0,IF(PigFlow!$G$1=0,DataInput!F162/12,DataInput!$F162/12*SUM(DataInput!$F$47:'DataInput'!$F$54)))</f>
        <v>0</v>
      </c>
      <c r="M42" s="191">
        <f>IF($M$9&lt;DataInput!R43,0,IF(PigFlow!$G$1=0,DataInput!F162/12,DataInput!$F162/12*SUM(DataInput!$F$47:'DataInput'!$F$55)))</f>
        <v>0</v>
      </c>
      <c r="N42" s="191">
        <f>IF($N$9&lt;DataInput!R43,0,IF(PigFlow!$G$1=0,DataInput!F162/12,DataInput!$F162/12*(SUM(DataInput!$F$47:'DataInput'!$F$55)+DataInput!$F$56)))</f>
        <v>0</v>
      </c>
      <c r="O42" s="191">
        <f>IF($O$9&lt;DataInput!R43,0,IF(PigFlow!$G$1=0,DataInput!F162/12,DataInput!$F162/12*(SUM(DataInput!$F$47:'DataInput'!$F$55)+SUM(DataInput!$F$56:'DataInput'!$F$57))))</f>
        <v>0</v>
      </c>
      <c r="P42" s="191">
        <f>IF($P$9&lt;DataInput!R43,0,IF(PigFlow!$G$1=0,DataInput!F162/12,DataInput!$F162/12*(SUM(DataInput!$F$47:'DataInput'!$F$55)+SUM(DataInput!$F$56:'DataInput'!$F$58))))</f>
        <v>0</v>
      </c>
    </row>
    <row r="43" spans="2:17" s="74" customFormat="1" x14ac:dyDescent="0.2">
      <c r="B43" s="5"/>
      <c r="C43" s="176" t="str">
        <f>DataInput!D163</f>
        <v>Other (overwrite this)</v>
      </c>
      <c r="D43" s="191">
        <f t="shared" si="6"/>
        <v>0</v>
      </c>
      <c r="E43" s="191">
        <f>IF($E$9&lt;DataInput!R43,0,IF(PigFlow!$G$1=0,DataInput!F163/12,DataInput!$F163/12*DataInput!$F$47))</f>
        <v>0</v>
      </c>
      <c r="F43" s="191">
        <f>IF($F$9&lt;DataInput!R43,0,IF(PigFlow!$G$1=0,DataInput!F163/12,DataInput!$F163/12*SUM(DataInput!$F$47:'DataInput'!$F$48)))</f>
        <v>0</v>
      </c>
      <c r="G43" s="191">
        <f>IF($G$9&lt;DataInput!R43,0,IF(PigFlow!$G$1=0,DataInput!F163/12,DataInput!$F163/12*SUM(DataInput!$F$47:'DataInput'!$F$49)))</f>
        <v>0</v>
      </c>
      <c r="H43" s="191">
        <f>IF($H$9&lt;DataInput!R43,0,IF(PigFlow!$G$1=0,DataInput!F163/12,DataInput!$F163/12*SUM(DataInput!$F$47:'DataInput'!$F$50)))</f>
        <v>0</v>
      </c>
      <c r="I43" s="191">
        <f>IF($I$9&lt;DataInput!R43,0,IF(PigFlow!$G$1=0,DataInput!F163/12,DataInput!$F163/12*SUM(DataInput!$F$47:'DataInput'!$F$51)))</f>
        <v>0</v>
      </c>
      <c r="J43" s="191">
        <f>IF($J$9&lt;DataInput!R43,0,IF(PigFlow!$G$1=0,DataInput!F163/12,DataInput!$F163/12*SUM(DataInput!$F$47:'DataInput'!$F$52)))</f>
        <v>0</v>
      </c>
      <c r="K43" s="191">
        <f>IF($K$9&lt;DataInput!R43,0,IF(PigFlow!$G$1=0,DataInput!F163/12,DataInput!$F163/12*SUM(DataInput!$F$47:'DataInput'!$F$53)))</f>
        <v>0</v>
      </c>
      <c r="L43" s="191">
        <f>IF($L$9&lt;DataInput!R43,0,IF(PigFlow!$G$1=0,DataInput!F163/12,DataInput!$F163/12*SUM(DataInput!$F$47:'DataInput'!$F$54)))</f>
        <v>0</v>
      </c>
      <c r="M43" s="191">
        <f>IF($M$9&lt;DataInput!R43,0,IF(PigFlow!$G$1=0,DataInput!F163/12,DataInput!$F163/12*SUM(DataInput!$F$47:'DataInput'!$F$55)))</f>
        <v>0</v>
      </c>
      <c r="N43" s="191">
        <f>IF($N$9&lt;DataInput!R43,0,IF(PigFlow!$G$1=0,DataInput!F163/12,DataInput!$F163/12*(SUM(DataInput!$F$47:'DataInput'!$F$55)+DataInput!$F$56)))</f>
        <v>0</v>
      </c>
      <c r="O43" s="191">
        <f>IF($O$9&lt;DataInput!R43,0,IF(PigFlow!$G$1=0,DataInput!F163/12,DataInput!$F163/12*(SUM(DataInput!$F$47:'DataInput'!$F$55)+SUM(DataInput!$F$56:'DataInput'!$F$57))))</f>
        <v>0</v>
      </c>
      <c r="P43" s="191">
        <f>IF($P$9&lt;DataInput!R43,0,IF(PigFlow!$G$1=0,DataInput!F163/12,DataInput!$F163/12*(SUM(DataInput!$F$47:'DataInput'!$F$55)+SUM(DataInput!$F$56:'DataInput'!$F$58))))</f>
        <v>0</v>
      </c>
    </row>
    <row r="44" spans="2:17" s="74" customFormat="1" x14ac:dyDescent="0.2">
      <c r="B44" s="5"/>
      <c r="C44" s="176" t="s">
        <v>31</v>
      </c>
      <c r="D44" s="191">
        <f t="shared" ref="D44:D49" si="7">SUM(E44:P44)</f>
        <v>0</v>
      </c>
      <c r="E44" s="191">
        <f>VLOOKUP(E9,AmortOld!$AV$13:$BB$132,7,FALSE)</f>
        <v>0</v>
      </c>
      <c r="F44" s="191">
        <f>VLOOKUP(F9,AmortOld!$AV$13:$BB$132,7,FALSE)</f>
        <v>0</v>
      </c>
      <c r="G44" s="191">
        <f>VLOOKUP(G9,AmortOld!$AV$13:$BB$132,7,FALSE)</f>
        <v>0</v>
      </c>
      <c r="H44" s="191">
        <f>VLOOKUP(H9,AmortOld!$AV$13:$BB$132,7,FALSE)</f>
        <v>0</v>
      </c>
      <c r="I44" s="191">
        <f>VLOOKUP(I9,AmortOld!$AV$13:$BB$132,7,FALSE)</f>
        <v>0</v>
      </c>
      <c r="J44" s="191">
        <f>VLOOKUP(J9,AmortOld!$AV$13:$BB$132,7,FALSE)</f>
        <v>0</v>
      </c>
      <c r="K44" s="191">
        <f>VLOOKUP(K9,AmortOld!$AV$13:$BB$132,7,FALSE)</f>
        <v>0</v>
      </c>
      <c r="L44" s="191">
        <f>VLOOKUP(L9,AmortOld!$AV$13:$BB$132,7,FALSE)</f>
        <v>0</v>
      </c>
      <c r="M44" s="191">
        <f>VLOOKUP(M9,AmortOld!$AV$13:$BB$132,7,FALSE)</f>
        <v>0</v>
      </c>
      <c r="N44" s="191">
        <f>VLOOKUP(N9,AmortOld!$AV$13:$BB$132,7,FALSE)</f>
        <v>0</v>
      </c>
      <c r="O44" s="191">
        <f>VLOOKUP(O9,AmortOld!$AV$13:$BB$132,7,FALSE)</f>
        <v>0</v>
      </c>
      <c r="P44" s="191">
        <f>VLOOKUP(P9,AmortOld!$AV$13:$BB$132,7,FALSE)</f>
        <v>0</v>
      </c>
    </row>
    <row r="45" spans="2:17" s="74" customFormat="1" x14ac:dyDescent="0.2">
      <c r="B45" s="5"/>
      <c r="C45" s="176" t="s">
        <v>32</v>
      </c>
      <c r="D45" s="191">
        <f t="shared" si="7"/>
        <v>0</v>
      </c>
      <c r="E45" s="191">
        <f>VLOOKUP(E9,AmortOld!$BF$12:$BL$132,7,FALSE)</f>
        <v>0</v>
      </c>
      <c r="F45" s="191">
        <f>VLOOKUP(F9,AmortOld!$BF$12:$BL$132,7,FALSE)</f>
        <v>0</v>
      </c>
      <c r="G45" s="191">
        <f>VLOOKUP(G9,AmortOld!$BF$12:$BL$132,7,FALSE)</f>
        <v>0</v>
      </c>
      <c r="H45" s="191">
        <f>VLOOKUP(H9,AmortOld!$BF$12:$BL$132,7,FALSE)</f>
        <v>0</v>
      </c>
      <c r="I45" s="191">
        <f>VLOOKUP(I9,AmortOld!$BF$12:$BL$132,7,FALSE)</f>
        <v>0</v>
      </c>
      <c r="J45" s="191">
        <f>VLOOKUP(J9,AmortOld!$BF$12:$BL$132,7,FALSE)</f>
        <v>0</v>
      </c>
      <c r="K45" s="191">
        <f>VLOOKUP(K9,AmortOld!$BF$12:$BL$132,7,FALSE)</f>
        <v>0</v>
      </c>
      <c r="L45" s="191">
        <f>VLOOKUP(L9,AmortOld!$BF$12:$BL$132,7,FALSE)</f>
        <v>0</v>
      </c>
      <c r="M45" s="191">
        <f>VLOOKUP(M9,AmortOld!$BF$12:$BL$132,7,FALSE)</f>
        <v>0</v>
      </c>
      <c r="N45" s="191">
        <f>VLOOKUP(N9,AmortOld!$BF$12:$BL$132,7,FALSE)</f>
        <v>0</v>
      </c>
      <c r="O45" s="191">
        <f>VLOOKUP(O9,AmortOld!$BF$12:$BL$132,7,FALSE)</f>
        <v>0</v>
      </c>
      <c r="P45" s="191">
        <f>VLOOKUP(P9,AmortOld!$BF$12:$BL$132,7,FALSE)</f>
        <v>0</v>
      </c>
    </row>
    <row r="46" spans="2:17" s="74" customFormat="1" x14ac:dyDescent="0.2">
      <c r="B46" s="5"/>
      <c r="C46" s="176" t="s">
        <v>33</v>
      </c>
      <c r="D46" s="191">
        <f t="shared" si="7"/>
        <v>21665.393836012459</v>
      </c>
      <c r="E46" s="191">
        <f>VLOOKUP(E9,AmortNew!$AU$10:$BA$130,7,FALSE)</f>
        <v>0</v>
      </c>
      <c r="F46" s="191">
        <f>VLOOKUP(F9,AmortNew!$AU$10:$BA$130,7,FALSE)</f>
        <v>0</v>
      </c>
      <c r="G46" s="191">
        <f>VLOOKUP(G9,AmortNew!$AU$10:$BA$130,7,FALSE)</f>
        <v>0</v>
      </c>
      <c r="H46" s="191">
        <f>VLOOKUP(H9,AmortNew!$AU$10:$BA$130,7,FALSE)</f>
        <v>0</v>
      </c>
      <c r="I46" s="191">
        <f>VLOOKUP(I9,AmortNew!$AU$10:$BA$130,7,FALSE)</f>
        <v>0</v>
      </c>
      <c r="J46" s="191">
        <f>VLOOKUP(J9,AmortNew!$AU$10:$BA$130,7,FALSE)</f>
        <v>3120</v>
      </c>
      <c r="K46" s="191">
        <f>VLOOKUP(K9,AmortNew!$AU$10:$BA$130,7,FALSE)</f>
        <v>3142.1087072277955</v>
      </c>
      <c r="L46" s="191">
        <f>VLOOKUP(L9,AmortNew!$AU$10:$BA$130,7,FALSE)</f>
        <v>3121.8096700372143</v>
      </c>
      <c r="M46" s="191">
        <f>VLOOKUP(M9,AmortNew!$AU$10:$BA$130,7,FALSE)</f>
        <v>3101.3726966545105</v>
      </c>
      <c r="N46" s="191">
        <f>VLOOKUP(N9,AmortNew!$AU$10:$BA$130,7,FALSE)</f>
        <v>3080.7968479354886</v>
      </c>
      <c r="O46" s="191">
        <f>VLOOKUP(O9,AmortNew!$AU$10:$BA$130,7,FALSE)</f>
        <v>3060.0811783282211</v>
      </c>
      <c r="P46" s="191">
        <f>VLOOKUP(P9,AmortNew!$AU$10:$BA$130,7,FALSE)</f>
        <v>3039.2247358292261</v>
      </c>
      <c r="Q46" s="74" t="s">
        <v>25</v>
      </c>
    </row>
    <row r="47" spans="2:17" s="74" customFormat="1" x14ac:dyDescent="0.2">
      <c r="B47" s="5"/>
      <c r="C47" s="176" t="s">
        <v>34</v>
      </c>
      <c r="D47" s="191">
        <f t="shared" si="7"/>
        <v>20821.40999249637</v>
      </c>
      <c r="E47" s="191">
        <f>VLOOKUP(E9,AmortNew!$BE$10:$BK$130,7,FALSE)</f>
        <v>0</v>
      </c>
      <c r="F47" s="191">
        <f>VLOOKUP(F9,AmortNew!$BE$10:$BK$130,7,FALSE)</f>
        <v>0</v>
      </c>
      <c r="G47" s="191">
        <f>VLOOKUP(G9,AmortNew!$BE$10:$BK$130,7,FALSE)</f>
        <v>0</v>
      </c>
      <c r="H47" s="191">
        <f>VLOOKUP(H9,AmortNew!$BE$10:$BK$130,7,FALSE)</f>
        <v>0</v>
      </c>
      <c r="I47" s="191">
        <f>VLOOKUP(I9,AmortNew!$BE$10:$BK$130,7,FALSE)</f>
        <v>0</v>
      </c>
      <c r="J47" s="191">
        <f>VLOOKUP(J9,AmortNew!$BE$10:$BK$130,7,FALSE)</f>
        <v>2558.1314158307041</v>
      </c>
      <c r="K47" s="191">
        <f>VLOOKUP(K9,AmortNew!$BE$10:$BK$130,7,FALSE)</f>
        <v>2992.6700282185579</v>
      </c>
      <c r="L47" s="191">
        <f>VLOOKUP(L9,AmortNew!$BE$10:$BK$130,7,FALSE)</f>
        <v>3012.9690654091391</v>
      </c>
      <c r="M47" s="191">
        <f>VLOOKUP(M9,AmortNew!$BE$10:$BK$130,7,FALSE)</f>
        <v>3033.4060387918425</v>
      </c>
      <c r="N47" s="191">
        <f>VLOOKUP(N9,AmortNew!$BE$10:$BK$130,7,FALSE)</f>
        <v>3053.981887510864</v>
      </c>
      <c r="O47" s="191">
        <f>VLOOKUP(O9,AmortNew!$BE$10:$BK$130,7,FALSE)</f>
        <v>3074.697557118132</v>
      </c>
      <c r="P47" s="191">
        <f>VLOOKUP(P9,AmortNew!$BE$10:$BK$130,7,FALSE)</f>
        <v>3095.5539996171274</v>
      </c>
    </row>
    <row r="48" spans="2:17" s="74" customFormat="1" x14ac:dyDescent="0.2">
      <c r="B48" s="5"/>
      <c r="C48" s="182" t="s">
        <v>35</v>
      </c>
      <c r="D48" s="193">
        <f t="shared" si="7"/>
        <v>520000</v>
      </c>
      <c r="E48" s="193">
        <f>DataInput!$F$26*DataInput!$F47</f>
        <v>26000</v>
      </c>
      <c r="F48" s="193">
        <f>DataInput!$F$26*DataInput!$F48</f>
        <v>26000</v>
      </c>
      <c r="G48" s="193">
        <f>DataInput!$F$26*DataInput!$F49</f>
        <v>26000</v>
      </c>
      <c r="H48" s="193">
        <f>DataInput!$F$26*DataInput!$F50</f>
        <v>286000</v>
      </c>
      <c r="I48" s="193">
        <f>DataInput!$F$26*DataInput!$F51</f>
        <v>130000</v>
      </c>
      <c r="J48" s="193">
        <f>DataInput!$F$26*DataInput!$F52</f>
        <v>26000</v>
      </c>
      <c r="K48" s="193">
        <f>DataInput!$F$26*DataInput!$F53</f>
        <v>0</v>
      </c>
      <c r="L48" s="193">
        <f>DataInput!$F$26*DataInput!$F54</f>
        <v>0</v>
      </c>
      <c r="M48" s="193">
        <f>DataInput!$F$26*DataInput!$F55</f>
        <v>0</v>
      </c>
      <c r="N48" s="193">
        <f>DataInput!$F$26*DataInput!$F56</f>
        <v>0</v>
      </c>
      <c r="O48" s="193">
        <f>DataInput!$F$26*DataInput!$F57</f>
        <v>0</v>
      </c>
      <c r="P48" s="193">
        <f>DataInput!$F$26*DataInput!$F58</f>
        <v>0</v>
      </c>
    </row>
    <row r="49" spans="2:18" s="74" customFormat="1" x14ac:dyDescent="0.2">
      <c r="B49" s="5"/>
      <c r="C49" s="21" t="s">
        <v>212</v>
      </c>
      <c r="D49" s="191">
        <f t="shared" si="7"/>
        <v>585063.88716184197</v>
      </c>
      <c r="E49" s="191">
        <f t="shared" ref="E49:P49" si="8">SUM(E24:E48)</f>
        <v>26047.916666666668</v>
      </c>
      <c r="F49" s="191">
        <f t="shared" si="8"/>
        <v>26095.833333333332</v>
      </c>
      <c r="G49" s="191">
        <f t="shared" si="8"/>
        <v>26143.75</v>
      </c>
      <c r="H49" s="191">
        <f t="shared" si="8"/>
        <v>286670.83333333331</v>
      </c>
      <c r="I49" s="191">
        <f t="shared" si="8"/>
        <v>130910.41666666667</v>
      </c>
      <c r="J49" s="191">
        <f t="shared" si="8"/>
        <v>34136.464749164035</v>
      </c>
      <c r="K49" s="191">
        <f t="shared" si="8"/>
        <v>8593.1120687796865</v>
      </c>
      <c r="L49" s="191">
        <f t="shared" si="8"/>
        <v>8593.1120687796865</v>
      </c>
      <c r="M49" s="191">
        <f t="shared" si="8"/>
        <v>8593.1120687796865</v>
      </c>
      <c r="N49" s="191">
        <f t="shared" si="8"/>
        <v>8593.1120687796865</v>
      </c>
      <c r="O49" s="191">
        <f t="shared" si="8"/>
        <v>8593.1120687796865</v>
      </c>
      <c r="P49" s="191">
        <f t="shared" si="8"/>
        <v>12093.112068779687</v>
      </c>
    </row>
    <row r="50" spans="2:18" s="74" customFormat="1" x14ac:dyDescent="0.2">
      <c r="B50" s="5"/>
      <c r="C50" s="21"/>
      <c r="D50" s="191"/>
      <c r="E50" s="191"/>
      <c r="F50" s="191"/>
      <c r="G50" s="191"/>
      <c r="H50" s="191"/>
      <c r="I50" s="191"/>
      <c r="J50" s="191"/>
      <c r="K50" s="191"/>
      <c r="L50" s="191"/>
      <c r="M50" s="191"/>
      <c r="N50" s="191"/>
      <c r="O50" s="191"/>
      <c r="P50" s="191"/>
    </row>
    <row r="51" spans="2:18" s="74" customFormat="1" x14ac:dyDescent="0.2">
      <c r="B51" s="5"/>
      <c r="C51" s="21" t="s">
        <v>332</v>
      </c>
      <c r="D51" s="191">
        <f>SUM(E51:P51)</f>
        <v>3736.1128381578455</v>
      </c>
      <c r="E51" s="191">
        <f t="shared" ref="E51:P51" si="9">E16+E18+E20-E49</f>
        <v>0</v>
      </c>
      <c r="F51" s="191">
        <f t="shared" si="9"/>
        <v>0</v>
      </c>
      <c r="G51" s="191">
        <f t="shared" si="9"/>
        <v>0</v>
      </c>
      <c r="H51" s="191">
        <f t="shared" si="9"/>
        <v>0</v>
      </c>
      <c r="I51" s="191">
        <f t="shared" si="9"/>
        <v>0</v>
      </c>
      <c r="J51" s="191">
        <f t="shared" si="9"/>
        <v>-2605.2147491640353</v>
      </c>
      <c r="K51" s="191">
        <f t="shared" si="9"/>
        <v>-1193.1120687796865</v>
      </c>
      <c r="L51" s="191">
        <f t="shared" si="9"/>
        <v>-1193.1120687796865</v>
      </c>
      <c r="M51" s="191">
        <f t="shared" si="9"/>
        <v>-1193.1120687796865</v>
      </c>
      <c r="N51" s="191">
        <f t="shared" si="9"/>
        <v>-1193.1120687796865</v>
      </c>
      <c r="O51" s="191">
        <f t="shared" si="9"/>
        <v>-1193.1120687796865</v>
      </c>
      <c r="P51" s="191">
        <f t="shared" si="9"/>
        <v>12306.887931220313</v>
      </c>
    </row>
    <row r="52" spans="2:18" s="74" customFormat="1" x14ac:dyDescent="0.2">
      <c r="B52" s="5"/>
      <c r="C52" s="21"/>
      <c r="D52" s="191"/>
      <c r="E52" s="191"/>
      <c r="F52" s="191"/>
      <c r="G52" s="191"/>
      <c r="H52" s="191"/>
      <c r="I52" s="191"/>
      <c r="J52" s="191"/>
      <c r="K52" s="191"/>
      <c r="L52" s="191"/>
      <c r="M52" s="191"/>
      <c r="N52" s="191"/>
      <c r="O52" s="191"/>
      <c r="P52" s="191"/>
    </row>
    <row r="53" spans="2:18" s="74" customFormat="1" x14ac:dyDescent="0.2">
      <c r="B53" s="5"/>
      <c r="C53" s="183" t="s">
        <v>322</v>
      </c>
      <c r="D53" s="191">
        <f>LOC!D18</f>
        <v>321.22338790916615</v>
      </c>
      <c r="E53" s="191">
        <f>LOC!E18</f>
        <v>0</v>
      </c>
      <c r="F53" s="191">
        <f>LOC!F18</f>
        <v>0</v>
      </c>
      <c r="G53" s="191">
        <f>LOC!G18</f>
        <v>0</v>
      </c>
      <c r="H53" s="191">
        <f>LOC!H18</f>
        <v>0</v>
      </c>
      <c r="I53" s="191">
        <f>LOC!I18</f>
        <v>0</v>
      </c>
      <c r="J53" s="191">
        <f>LOC!J18</f>
        <v>0</v>
      </c>
      <c r="K53" s="191">
        <f>LOC!K18</f>
        <v>0</v>
      </c>
      <c r="L53" s="191">
        <f>LOC!L18</f>
        <v>0</v>
      </c>
      <c r="M53" s="191">
        <f>LOC!M18</f>
        <v>0</v>
      </c>
      <c r="N53" s="191">
        <f>LOC!N18</f>
        <v>0</v>
      </c>
      <c r="O53" s="191">
        <f>LOC!O18</f>
        <v>0</v>
      </c>
      <c r="P53" s="191">
        <f>LOC!P18</f>
        <v>321.22338790916615</v>
      </c>
    </row>
    <row r="54" spans="2:18" s="74" customFormat="1" x14ac:dyDescent="0.2">
      <c r="B54" s="5"/>
      <c r="C54" s="183" t="s">
        <v>323</v>
      </c>
      <c r="D54" s="191">
        <f>LOC!D17</f>
        <v>8570.7750930624679</v>
      </c>
      <c r="E54" s="191">
        <f>LOC!E17</f>
        <v>0</v>
      </c>
      <c r="F54" s="191">
        <f>LOC!F17</f>
        <v>0</v>
      </c>
      <c r="G54" s="191">
        <f>LOC!G17</f>
        <v>0</v>
      </c>
      <c r="H54" s="191">
        <f>LOC!H17</f>
        <v>0</v>
      </c>
      <c r="I54" s="191">
        <f>LOC!I17</f>
        <v>0</v>
      </c>
      <c r="J54" s="191">
        <f>LOC!J17</f>
        <v>0</v>
      </c>
      <c r="K54" s="191">
        <f>LOC!K17</f>
        <v>0</v>
      </c>
      <c r="L54" s="191">
        <f>LOC!L17</f>
        <v>0</v>
      </c>
      <c r="M54" s="191">
        <f>LOC!M17</f>
        <v>0</v>
      </c>
      <c r="N54" s="191">
        <f>LOC!N17</f>
        <v>0</v>
      </c>
      <c r="O54" s="191">
        <f>LOC!O17</f>
        <v>0</v>
      </c>
      <c r="P54" s="191">
        <f>LOC!P17</f>
        <v>8570.7750930624679</v>
      </c>
    </row>
    <row r="55" spans="2:18" s="74" customFormat="1" x14ac:dyDescent="0.2">
      <c r="B55" s="5"/>
      <c r="C55" s="183" t="s">
        <v>132</v>
      </c>
      <c r="D55" s="191"/>
      <c r="E55" s="191">
        <f>LOC!E27</f>
        <v>0</v>
      </c>
      <c r="F55" s="191">
        <f>LOC!F27</f>
        <v>0</v>
      </c>
      <c r="G55" s="191">
        <f>LOC!G27</f>
        <v>0</v>
      </c>
      <c r="H55" s="191">
        <f>LOC!H27</f>
        <v>0</v>
      </c>
      <c r="I55" s="191">
        <f>LOC!I27</f>
        <v>0</v>
      </c>
      <c r="J55" s="191">
        <f>LOC!J27</f>
        <v>2605.2147491640353</v>
      </c>
      <c r="K55" s="191">
        <f>LOC!K27</f>
        <v>3798.3268179437218</v>
      </c>
      <c r="L55" s="191">
        <f>LOC!L27</f>
        <v>4991.4388867234084</v>
      </c>
      <c r="M55" s="191">
        <f>LOC!M27</f>
        <v>6184.5509555030949</v>
      </c>
      <c r="N55" s="191">
        <f>LOC!N27</f>
        <v>7377.6630242827814</v>
      </c>
      <c r="O55" s="191">
        <f>LOC!O27</f>
        <v>8570.7750930624679</v>
      </c>
      <c r="P55" s="191">
        <f>LOC!P27</f>
        <v>0</v>
      </c>
    </row>
    <row r="56" spans="2:18" s="74" customFormat="1" x14ac:dyDescent="0.2">
      <c r="B56" s="5"/>
      <c r="C56" s="183" t="s">
        <v>324</v>
      </c>
      <c r="D56" s="192"/>
      <c r="E56" s="191">
        <f>LOC!E34</f>
        <v>0</v>
      </c>
      <c r="F56" s="191">
        <f>LOC!F34</f>
        <v>0</v>
      </c>
      <c r="G56" s="191">
        <f>LOC!G34</f>
        <v>0</v>
      </c>
      <c r="H56" s="191">
        <f>LOC!H34</f>
        <v>0</v>
      </c>
      <c r="I56" s="191">
        <f>LOC!I34</f>
        <v>0</v>
      </c>
      <c r="J56" s="191">
        <f>LOC!J34</f>
        <v>19.539110618730263</v>
      </c>
      <c r="K56" s="191">
        <f>LOC!K34</f>
        <v>48.173105082948652</v>
      </c>
      <c r="L56" s="191">
        <f>LOC!L34</f>
        <v>85.970195021496323</v>
      </c>
      <c r="M56" s="191">
        <f>LOC!M34</f>
        <v>132.99910365043075</v>
      </c>
      <c r="N56" s="191">
        <f>LOC!N34</f>
        <v>189.32906960992983</v>
      </c>
      <c r="O56" s="191">
        <f>LOC!O34</f>
        <v>255.02985082997282</v>
      </c>
      <c r="P56" s="191">
        <f>LOC!P34</f>
        <v>0</v>
      </c>
    </row>
    <row r="57" spans="2:18" s="74" customFormat="1" x14ac:dyDescent="0.2">
      <c r="B57" s="5"/>
      <c r="C57" s="21"/>
      <c r="D57" s="191"/>
      <c r="E57" s="191"/>
      <c r="F57" s="191"/>
      <c r="G57" s="191"/>
      <c r="H57" s="191"/>
      <c r="I57" s="191"/>
      <c r="J57" s="191"/>
      <c r="K57" s="191"/>
      <c r="L57" s="191"/>
      <c r="M57" s="191"/>
      <c r="N57" s="191"/>
      <c r="O57" s="191"/>
      <c r="P57" s="191"/>
    </row>
    <row r="58" spans="2:18" s="74" customFormat="1" x14ac:dyDescent="0.2">
      <c r="B58" s="5"/>
      <c r="C58" s="21" t="s">
        <v>286</v>
      </c>
      <c r="D58" s="191">
        <f>SUM(E58:P58)</f>
        <v>3414.8894502486801</v>
      </c>
      <c r="E58" s="191">
        <f t="shared" ref="E58:P58" si="10">(E21-E49)-SUM(E53:E54)</f>
        <v>0</v>
      </c>
      <c r="F58" s="191">
        <f t="shared" si="10"/>
        <v>0</v>
      </c>
      <c r="G58" s="191">
        <f t="shared" si="10"/>
        <v>0</v>
      </c>
      <c r="H58" s="191">
        <f t="shared" si="10"/>
        <v>0</v>
      </c>
      <c r="I58" s="191">
        <f t="shared" si="10"/>
        <v>0</v>
      </c>
      <c r="J58" s="191">
        <f t="shared" si="10"/>
        <v>0</v>
      </c>
      <c r="K58" s="191">
        <f t="shared" si="10"/>
        <v>0</v>
      </c>
      <c r="L58" s="191">
        <f t="shared" si="10"/>
        <v>0</v>
      </c>
      <c r="M58" s="191">
        <f t="shared" si="10"/>
        <v>0</v>
      </c>
      <c r="N58" s="191">
        <f t="shared" si="10"/>
        <v>0</v>
      </c>
      <c r="O58" s="191">
        <f t="shared" si="10"/>
        <v>0</v>
      </c>
      <c r="P58" s="191">
        <f t="shared" si="10"/>
        <v>3414.8894502486801</v>
      </c>
      <c r="Q58" s="153"/>
    </row>
    <row r="59" spans="2:18" s="74" customFormat="1" x14ac:dyDescent="0.2">
      <c r="B59" s="5"/>
      <c r="C59" s="21"/>
      <c r="D59" s="178"/>
      <c r="E59" s="178"/>
      <c r="F59" s="178"/>
      <c r="G59" s="178"/>
      <c r="H59" s="178"/>
      <c r="I59" s="178"/>
      <c r="J59" s="178"/>
      <c r="K59" s="178"/>
      <c r="L59" s="178"/>
      <c r="M59" s="178"/>
      <c r="N59" s="178"/>
      <c r="O59" s="178"/>
      <c r="P59" s="178"/>
    </row>
    <row r="60" spans="2:18" s="74" customFormat="1" ht="12.75" customHeight="1" x14ac:dyDescent="0.3">
      <c r="B60" s="362"/>
      <c r="C60" s="363"/>
      <c r="D60" s="363"/>
      <c r="E60" s="363"/>
      <c r="F60" s="363"/>
      <c r="G60" s="363"/>
      <c r="H60" s="363"/>
      <c r="I60" s="363"/>
      <c r="J60" s="363"/>
      <c r="K60" s="363"/>
      <c r="L60" s="363"/>
      <c r="M60" s="363"/>
      <c r="N60" s="363"/>
      <c r="O60" s="363"/>
      <c r="P60" s="363"/>
      <c r="Q60" s="364"/>
    </row>
    <row r="61" spans="2:18" s="74" customFormat="1" x14ac:dyDescent="0.2">
      <c r="C61" s="178"/>
      <c r="D61" s="178"/>
      <c r="E61" s="178"/>
      <c r="F61" s="178"/>
      <c r="G61" s="178"/>
      <c r="H61" s="178"/>
      <c r="I61" s="178"/>
      <c r="J61" s="178"/>
      <c r="K61" s="178"/>
      <c r="L61" s="178"/>
      <c r="M61" s="178"/>
      <c r="N61" s="178"/>
      <c r="O61" s="178"/>
      <c r="P61" s="178"/>
    </row>
    <row r="62" spans="2:18" ht="16.5" x14ac:dyDescent="0.25">
      <c r="B62" s="5"/>
      <c r="C62" s="378" t="s">
        <v>285</v>
      </c>
      <c r="D62" s="378"/>
      <c r="E62" s="378"/>
      <c r="F62" s="378"/>
      <c r="G62" s="378"/>
      <c r="H62" s="378"/>
      <c r="I62" s="378"/>
      <c r="J62" s="378"/>
      <c r="K62" s="378"/>
      <c r="L62" s="378"/>
      <c r="M62" s="378"/>
      <c r="N62" s="378"/>
      <c r="O62" s="378"/>
      <c r="P62" s="378"/>
      <c r="Q62" s="74"/>
      <c r="R62" s="74"/>
    </row>
    <row r="63" spans="2:18" s="74" customFormat="1" x14ac:dyDescent="0.2">
      <c r="B63" s="5"/>
      <c r="C63" s="375" t="str">
        <f>DataInput!$F$5</f>
        <v>Sample Farm</v>
      </c>
      <c r="D63" s="375"/>
      <c r="E63" s="375"/>
      <c r="F63" s="375"/>
      <c r="G63" s="375"/>
      <c r="H63" s="375"/>
      <c r="I63" s="375"/>
      <c r="J63" s="375"/>
      <c r="K63" s="375"/>
      <c r="L63" s="375"/>
      <c r="M63" s="375"/>
      <c r="N63" s="375"/>
      <c r="O63" s="375"/>
      <c r="P63" s="375"/>
    </row>
    <row r="64" spans="2:18" x14ac:dyDescent="0.2">
      <c r="B64" s="5"/>
      <c r="C64" s="375" t="str">
        <f>IF(DataInput!F63="yes",DataInput!F66&amp;" Head Contract Finishing Facility (at $"&amp;DataInput!F64&amp;" per pig space)",DataInput!F66&amp;" Head Contract Finishing Facility")</f>
        <v>2400 Head Contract Finishing Facility (at $37 per pig space)</v>
      </c>
      <c r="D64" s="375"/>
      <c r="E64" s="375"/>
      <c r="F64" s="375"/>
      <c r="G64" s="375"/>
      <c r="H64" s="375"/>
      <c r="I64" s="375"/>
      <c r="J64" s="375"/>
      <c r="K64" s="375"/>
      <c r="L64" s="375"/>
      <c r="M64" s="375"/>
      <c r="N64" s="375"/>
      <c r="O64" s="375"/>
      <c r="P64" s="375"/>
      <c r="Q64" s="74"/>
      <c r="R64" s="74"/>
    </row>
    <row r="65" spans="2:18" x14ac:dyDescent="0.2">
      <c r="B65" s="5"/>
      <c r="C65" s="21"/>
      <c r="D65" s="21" t="s">
        <v>25</v>
      </c>
      <c r="E65" s="21"/>
      <c r="F65" s="21"/>
      <c r="G65" s="21"/>
      <c r="H65" s="21"/>
      <c r="I65" s="21"/>
      <c r="J65" s="21"/>
      <c r="K65" s="21"/>
      <c r="L65" s="21"/>
      <c r="M65" s="21"/>
      <c r="N65" s="21"/>
      <c r="O65" s="21"/>
      <c r="P65" s="21"/>
      <c r="Q65" s="74" t="s">
        <v>25</v>
      </c>
      <c r="R65" s="74"/>
    </row>
    <row r="66" spans="2:18" x14ac:dyDescent="0.2">
      <c r="B66" s="5"/>
      <c r="C66" s="10" t="s">
        <v>37</v>
      </c>
      <c r="D66" s="21"/>
      <c r="E66" s="21"/>
      <c r="F66" s="21"/>
      <c r="G66" s="21"/>
      <c r="H66" s="21"/>
      <c r="I66" s="21"/>
      <c r="J66" s="21"/>
      <c r="K66" s="21"/>
      <c r="L66" s="21"/>
      <c r="M66" s="21"/>
      <c r="N66" s="21"/>
      <c r="O66" s="21"/>
      <c r="P66" s="21"/>
      <c r="Q66" s="74"/>
      <c r="R66" s="74"/>
    </row>
    <row r="67" spans="2:18" x14ac:dyDescent="0.2">
      <c r="B67" s="5"/>
      <c r="C67" s="21" t="s">
        <v>25</v>
      </c>
      <c r="D67" s="21"/>
      <c r="E67" s="35"/>
      <c r="F67" s="35"/>
      <c r="G67" s="35"/>
      <c r="H67" s="35"/>
      <c r="I67" s="35"/>
      <c r="J67" s="35"/>
      <c r="K67" s="35"/>
      <c r="L67" s="35"/>
      <c r="M67" s="35"/>
      <c r="N67" s="35"/>
      <c r="O67" s="35"/>
      <c r="P67" s="35"/>
      <c r="Q67" s="74" t="s">
        <v>25</v>
      </c>
      <c r="R67" s="74"/>
    </row>
    <row r="68" spans="2:18" s="195" customFormat="1" x14ac:dyDescent="0.2">
      <c r="D68" s="154" t="s">
        <v>26</v>
      </c>
      <c r="E68" s="179">
        <f>EDATE(E9,12)</f>
        <v>40269</v>
      </c>
      <c r="F68" s="179">
        <f t="shared" ref="F68:P68" si="11">EDATE(E68,1)</f>
        <v>40299</v>
      </c>
      <c r="G68" s="179">
        <f t="shared" si="11"/>
        <v>40330</v>
      </c>
      <c r="H68" s="179">
        <f t="shared" si="11"/>
        <v>40360</v>
      </c>
      <c r="I68" s="179">
        <f t="shared" si="11"/>
        <v>40391</v>
      </c>
      <c r="J68" s="179">
        <f t="shared" si="11"/>
        <v>40422</v>
      </c>
      <c r="K68" s="179">
        <f t="shared" si="11"/>
        <v>40452</v>
      </c>
      <c r="L68" s="179">
        <f t="shared" si="11"/>
        <v>40483</v>
      </c>
      <c r="M68" s="179">
        <f t="shared" si="11"/>
        <v>40513</v>
      </c>
      <c r="N68" s="179">
        <f t="shared" si="11"/>
        <v>40544</v>
      </c>
      <c r="O68" s="179">
        <f t="shared" si="11"/>
        <v>40575</v>
      </c>
      <c r="P68" s="179">
        <f t="shared" si="11"/>
        <v>40603</v>
      </c>
    </row>
    <row r="69" spans="2:18" s="74" customFormat="1" x14ac:dyDescent="0.2">
      <c r="C69" s="178" t="s">
        <v>209</v>
      </c>
      <c r="D69" s="178"/>
      <c r="E69" s="184"/>
      <c r="F69" s="184"/>
      <c r="G69" s="184"/>
      <c r="H69" s="184"/>
      <c r="I69" s="184"/>
      <c r="J69" s="184"/>
      <c r="K69" s="184"/>
      <c r="L69" s="184"/>
      <c r="M69" s="184"/>
      <c r="N69" s="184"/>
      <c r="O69" s="184"/>
      <c r="P69" s="184"/>
    </row>
    <row r="70" spans="2:18" s="74" customFormat="1" x14ac:dyDescent="0.2">
      <c r="C70" s="185" t="s">
        <v>258</v>
      </c>
      <c r="D70" s="191">
        <f t="shared" ref="D70:D79" si="12">SUM(E70:P70)</f>
        <v>0</v>
      </c>
      <c r="E70" s="191">
        <f>PigFlow!$W$4*Payments!$D$5</f>
        <v>0</v>
      </c>
      <c r="F70" s="191">
        <f>PigFlow!$W$6*Payments!$D$5</f>
        <v>0</v>
      </c>
      <c r="G70" s="191">
        <f>PigFlow!$W$8*Payments!$D$5</f>
        <v>0</v>
      </c>
      <c r="H70" s="191">
        <f>PigFlow!$W$10*Payments!$D$5</f>
        <v>0</v>
      </c>
      <c r="I70" s="191">
        <f>PigFlow!$W$12*Payments!$D$5</f>
        <v>0</v>
      </c>
      <c r="J70" s="191">
        <f>PigFlow!$W$14*Payments!$D$5</f>
        <v>0</v>
      </c>
      <c r="K70" s="191">
        <f>PigFlow!$W$16*Payments!$D$5</f>
        <v>0</v>
      </c>
      <c r="L70" s="191">
        <f>PigFlow!$W$18*Payments!$D$5</f>
        <v>0</v>
      </c>
      <c r="M70" s="191">
        <f>PigFlow!$W$20*Payments!$D$5</f>
        <v>0</v>
      </c>
      <c r="N70" s="191">
        <f>PigFlow!$W$22*Payments!$D$5</f>
        <v>0</v>
      </c>
      <c r="O70" s="191">
        <f>PigFlow!$W$24*Payments!$D$5</f>
        <v>0</v>
      </c>
      <c r="P70" s="191">
        <f>PigFlow!$W$26*Payments!$D$5</f>
        <v>0</v>
      </c>
    </row>
    <row r="71" spans="2:18" s="74" customFormat="1" x14ac:dyDescent="0.2">
      <c r="C71" s="185" t="s">
        <v>259</v>
      </c>
      <c r="D71" s="191">
        <f t="shared" si="12"/>
        <v>0</v>
      </c>
      <c r="E71" s="191">
        <f>PigFlow!$W$33*Payments!$D$7</f>
        <v>0</v>
      </c>
      <c r="F71" s="191">
        <f>PigFlow!$W$35*Payments!$D$7</f>
        <v>0</v>
      </c>
      <c r="G71" s="191">
        <f>PigFlow!$W$37*Payments!$D$7</f>
        <v>0</v>
      </c>
      <c r="H71" s="191">
        <f>PigFlow!$W$39*Payments!$D$7</f>
        <v>0</v>
      </c>
      <c r="I71" s="191">
        <f>PigFlow!$W$41*Payments!$D$7</f>
        <v>0</v>
      </c>
      <c r="J71" s="191">
        <f>PigFlow!$W$43*Payments!$D$7</f>
        <v>0</v>
      </c>
      <c r="K71" s="191">
        <f>PigFlow!$W$45*Payments!$D$7</f>
        <v>0</v>
      </c>
      <c r="L71" s="191">
        <f>PigFlow!$W$47*Payments!$D$7</f>
        <v>0</v>
      </c>
      <c r="M71" s="191">
        <f>PigFlow!$W$49*Payments!$D$7</f>
        <v>0</v>
      </c>
      <c r="N71" s="191">
        <f>PigFlow!$W$51*Payments!$D$7</f>
        <v>0</v>
      </c>
      <c r="O71" s="191">
        <f>PigFlow!$W$53*Payments!$D$7</f>
        <v>0</v>
      </c>
      <c r="P71" s="191">
        <f>PigFlow!$W$55*Payments!$D$7</f>
        <v>0</v>
      </c>
    </row>
    <row r="72" spans="2:18" s="74" customFormat="1" x14ac:dyDescent="0.2">
      <c r="C72" s="185" t="s">
        <v>27</v>
      </c>
      <c r="D72" s="191">
        <f t="shared" si="12"/>
        <v>0</v>
      </c>
      <c r="E72" s="191">
        <f>PigFlow!$W$33*DataInput!$N$73</f>
        <v>0</v>
      </c>
      <c r="F72" s="191">
        <f>PigFlow!$W$35*DataInput!$N$73</f>
        <v>0</v>
      </c>
      <c r="G72" s="191">
        <f>PigFlow!$W$37*DataInput!$N$73</f>
        <v>0</v>
      </c>
      <c r="H72" s="191">
        <f>PigFlow!$W$39*DataInput!$N$73</f>
        <v>0</v>
      </c>
      <c r="I72" s="191">
        <f>PigFlow!$W$41*DataInput!$N$73</f>
        <v>0</v>
      </c>
      <c r="J72" s="191">
        <f>PigFlow!$W$43*DataInput!$N$73</f>
        <v>0</v>
      </c>
      <c r="K72" s="191">
        <f>PigFlow!$W$45*DataInput!$N$73</f>
        <v>0</v>
      </c>
      <c r="L72" s="191">
        <f>PigFlow!$W$47*DataInput!$N$73</f>
        <v>0</v>
      </c>
      <c r="M72" s="191">
        <f>PigFlow!$W$49*DataInput!$N$73</f>
        <v>0</v>
      </c>
      <c r="N72" s="191">
        <f>PigFlow!$W$51*DataInput!$N$73</f>
        <v>0</v>
      </c>
      <c r="O72" s="191">
        <f>PigFlow!$W$53*DataInput!$N$73</f>
        <v>0</v>
      </c>
      <c r="P72" s="191">
        <f>PigFlow!$W$55*DataInput!$N$73</f>
        <v>0</v>
      </c>
    </row>
    <row r="73" spans="2:18" s="74" customFormat="1" x14ac:dyDescent="0.2">
      <c r="C73" s="185" t="s">
        <v>269</v>
      </c>
      <c r="D73" s="191">
        <f t="shared" si="12"/>
        <v>88800</v>
      </c>
      <c r="E73" s="191">
        <f>DataInput!$F$83</f>
        <v>7400</v>
      </c>
      <c r="F73" s="191">
        <f>DataInput!$F$83</f>
        <v>7400</v>
      </c>
      <c r="G73" s="191">
        <f>DataInput!$F$83</f>
        <v>7400</v>
      </c>
      <c r="H73" s="191">
        <f>DataInput!$F$83</f>
        <v>7400</v>
      </c>
      <c r="I73" s="191">
        <f>DataInput!$F$83</f>
        <v>7400</v>
      </c>
      <c r="J73" s="191">
        <f>DataInput!$F$83</f>
        <v>7400</v>
      </c>
      <c r="K73" s="191">
        <f>DataInput!$F$83</f>
        <v>7400</v>
      </c>
      <c r="L73" s="191">
        <f>DataInput!$F$83</f>
        <v>7400</v>
      </c>
      <c r="M73" s="191">
        <f>DataInput!$F$83</f>
        <v>7400</v>
      </c>
      <c r="N73" s="191">
        <f>DataInput!$F$83</f>
        <v>7400</v>
      </c>
      <c r="O73" s="191">
        <f>DataInput!$F$83</f>
        <v>7400</v>
      </c>
      <c r="P73" s="191">
        <f>DataInput!$F$83</f>
        <v>7400</v>
      </c>
    </row>
    <row r="74" spans="2:18" s="74" customFormat="1" x14ac:dyDescent="0.2">
      <c r="C74" s="185" t="s">
        <v>272</v>
      </c>
      <c r="D74" s="191">
        <f t="shared" si="12"/>
        <v>34000</v>
      </c>
      <c r="E74" s="191">
        <f>IF(EDATE(DataInput!$R$43,3)&lt;E68,IF(MONTH(E68)=3,0.5*DataInput!$F$133,IF(MONTH(E68)=10,0.5*DataInput!$F$133,0)),0)</f>
        <v>0</v>
      </c>
      <c r="F74" s="191">
        <f>IF(EDATE(DataInput!$R$43,3)&lt;F68,IF(MONTH(F68)=3,0.5*DataInput!$F$133,IF(MONTH(F68)=10,0.5*DataInput!$F$133,0)),0)</f>
        <v>0</v>
      </c>
      <c r="G74" s="191">
        <f>IF(EDATE(DataInput!$R$43,3)&lt;G68,IF(MONTH(G68)=3,0.5*DataInput!$F$133,IF(MONTH(G68)=10,0.5*DataInput!$F$133,0)),0)</f>
        <v>0</v>
      </c>
      <c r="H74" s="191">
        <f>IF(EDATE(DataInput!$R$43,3)&lt;H68,IF(MONTH(H68)=3,0.5*DataInput!$F$133,IF(MONTH(H68)=10,0.5*DataInput!$F$133,0)),0)</f>
        <v>0</v>
      </c>
      <c r="I74" s="191">
        <f>IF(EDATE(DataInput!$R$43,3)&lt;I68,IF(MONTH(I68)=3,0.5*DataInput!$F$133,IF(MONTH(I68)=10,0.5*DataInput!$F$133,0)),0)</f>
        <v>0</v>
      </c>
      <c r="J74" s="191">
        <f>IF(EDATE(DataInput!$R$43,3)&lt;J68,IF(MONTH(J68)=3,0.5*DataInput!$F$133,IF(MONTH(J68)=10,0.5*DataInput!$F$133,0)),0)</f>
        <v>0</v>
      </c>
      <c r="K74" s="191">
        <f>IF(EDATE(DataInput!$R$43,3)&lt;K68,IF(MONTH(K68)=3,0.5*DataInput!$F$133,IF(MONTH(K68)=10,0.5*DataInput!$F$133,0)),0)</f>
        <v>17000</v>
      </c>
      <c r="L74" s="191">
        <f>IF(EDATE(DataInput!$R$43,3)&lt;L68,IF(MONTH(L68)=3,0.5*DataInput!$F$133,IF(MONTH(L68)=10,0.5*DataInput!$F$133,0)),0)</f>
        <v>0</v>
      </c>
      <c r="M74" s="191">
        <f>IF(EDATE(DataInput!$R$43,3)&lt;M68,IF(MONTH(M68)=3,0.5*DataInput!$F$133,IF(MONTH(M68)=10,0.5*DataInput!$F$133,0)),0)</f>
        <v>0</v>
      </c>
      <c r="N74" s="191">
        <f>IF(EDATE(DataInput!$R$43,3)&lt;N68,IF(MONTH(N68)=3,0.5*DataInput!$F$133,IF(MONTH(N68)=10,0.5*DataInput!$F$133,0)),0)</f>
        <v>0</v>
      </c>
      <c r="O74" s="191">
        <f>IF(EDATE(DataInput!$R$43,3)&lt;O68,IF(MONTH(O68)=3,0.5*DataInput!$F$133,IF(MONTH(O68)=10,0.5*DataInput!$F$133,0)),0)</f>
        <v>0</v>
      </c>
      <c r="P74" s="191">
        <f>IF(EDATE(DataInput!$R$43,3)&lt;P68,IF(MONTH(P68)=3,0.5*DataInput!$F$133,IF(MONTH(P68)=10,0.5*DataInput!$F$133,0)),0)</f>
        <v>17000</v>
      </c>
    </row>
    <row r="75" spans="2:18" s="74" customFormat="1" x14ac:dyDescent="0.2">
      <c r="C75" s="178" t="s">
        <v>284</v>
      </c>
      <c r="D75" s="191">
        <f>SUM(D70:D74)</f>
        <v>122800</v>
      </c>
      <c r="E75" s="191">
        <f>SUM(E70:E74)</f>
        <v>7400</v>
      </c>
      <c r="F75" s="191">
        <f t="shared" ref="F75:P75" si="13">SUM(F70:F74)</f>
        <v>7400</v>
      </c>
      <c r="G75" s="191">
        <f t="shared" si="13"/>
        <v>7400</v>
      </c>
      <c r="H75" s="191">
        <f t="shared" si="13"/>
        <v>7400</v>
      </c>
      <c r="I75" s="191">
        <f t="shared" si="13"/>
        <v>7400</v>
      </c>
      <c r="J75" s="191">
        <f t="shared" si="13"/>
        <v>7400</v>
      </c>
      <c r="K75" s="191">
        <f t="shared" si="13"/>
        <v>24400</v>
      </c>
      <c r="L75" s="191">
        <f t="shared" si="13"/>
        <v>7400</v>
      </c>
      <c r="M75" s="191">
        <f t="shared" si="13"/>
        <v>7400</v>
      </c>
      <c r="N75" s="191">
        <f t="shared" si="13"/>
        <v>7400</v>
      </c>
      <c r="O75" s="191">
        <f t="shared" si="13"/>
        <v>7400</v>
      </c>
      <c r="P75" s="191">
        <f t="shared" si="13"/>
        <v>24400</v>
      </c>
    </row>
    <row r="76" spans="2:18" s="74" customFormat="1" x14ac:dyDescent="0.2">
      <c r="C76" s="178"/>
      <c r="D76" s="191"/>
      <c r="E76" s="191"/>
      <c r="F76" s="191"/>
      <c r="G76" s="191"/>
      <c r="H76" s="191"/>
      <c r="I76" s="191"/>
      <c r="J76" s="191"/>
      <c r="K76" s="191"/>
      <c r="L76" s="191"/>
      <c r="M76" s="191"/>
      <c r="N76" s="191"/>
      <c r="O76" s="191"/>
      <c r="P76" s="191"/>
    </row>
    <row r="77" spans="2:18" s="74" customFormat="1" x14ac:dyDescent="0.2">
      <c r="C77" s="178" t="s">
        <v>282</v>
      </c>
      <c r="D77" s="191">
        <f t="shared" si="12"/>
        <v>0</v>
      </c>
      <c r="E77" s="280">
        <f>IF(($D18&lt;SUM(DataInput!$F102:$L102)),(IF(SUM(DataInput!$F102:$L102)-($D18)&gt;(+E105-E75),E105-E75,(SUM(DataInput!$F102:$L102)-$D18))),0)</f>
        <v>0</v>
      </c>
      <c r="F77" s="280">
        <f>IF(($D18&lt;SUM(DataInput!$F102:$L102)),(IF(SUM(DataInput!$F102:$L102)-($D18)&gt;(+F105-F75),F105-F75,(SUM(DataInput!$F102:$L102)-$D18))),0)</f>
        <v>0</v>
      </c>
      <c r="G77" s="280">
        <f>IF(($D18&lt;SUM(DataInput!$F102:$L102)),(IF(SUM(DataInput!$F102:$L102)-($D18)&gt;(+G105-G75),G105-G75,(SUM(DataInput!$F102:$L102)-$D18))),0)</f>
        <v>0</v>
      </c>
      <c r="H77" s="280">
        <f>IF(($D18&lt;SUM(DataInput!$F102:$L102)),(IF(SUM(DataInput!$F102:$L102)-($D18)&gt;(+H105-H75),H105-H75,(SUM(DataInput!$F102:$L102)-$D18))),0)</f>
        <v>0</v>
      </c>
      <c r="I77" s="280">
        <f>IF(($D18&lt;SUM(DataInput!$F102:$L102)),(IF(SUM(DataInput!$F102:$L102)-($D18)&gt;(+I105-I75),I105-I75,(SUM(DataInput!$F102:$L102)-$D18))),0)</f>
        <v>0</v>
      </c>
      <c r="J77" s="280">
        <f>IF(($D18&lt;SUM(DataInput!$F102:$L102)),(IF(SUM(DataInput!$F102:$L102)-($D18)&gt;(+J105-J75),J105-J75,(SUM(DataInput!$F102:$L102)-$D18))),0)</f>
        <v>0</v>
      </c>
      <c r="K77" s="280">
        <f>IF(($D18&lt;SUM(DataInput!$F102:$L102)),(IF(SUM(DataInput!$F102:$L102)-($D18)&gt;(+K105-K75),K105-K75,(SUM(DataInput!$F102:$L102)-$D18))),0)</f>
        <v>0</v>
      </c>
      <c r="L77" s="280">
        <f>IF(($D18&lt;SUM(DataInput!$F102:$L102)),(IF(SUM(DataInput!$F102:$L102)-($D18)&gt;(+L105-L75),L105-L75,(SUM(DataInput!$F102:$L102)-$D18))),0)</f>
        <v>0</v>
      </c>
      <c r="M77" s="280">
        <f>IF(($D18&lt;SUM(DataInput!$F102:$L102)),(IF(SUM(DataInput!$F102:$L102)-($D18)&gt;(+M105-M75),M105-M75,(SUM(DataInput!$F102:$L102)-$D18))),0)</f>
        <v>0</v>
      </c>
      <c r="N77" s="280">
        <f>IF(($D18&lt;SUM(DataInput!$F102:$L102)),(IF(SUM(DataInput!$F102:$L102)-($D18)&gt;(+N105-N75),N105-N75,(SUM(DataInput!$F102:$L102)-$D18))),0)</f>
        <v>0</v>
      </c>
      <c r="O77" s="280">
        <f>IF(($D18&lt;SUM(DataInput!$F102:$L102)),(IF(SUM(DataInput!$F102:$L102)-($D18)&gt;(+O105-O75),O105-O75,(SUM(DataInput!$F102:$L102)-$D18))),0)</f>
        <v>0</v>
      </c>
      <c r="P77" s="280">
        <f>IF(($D18&lt;SUM(DataInput!$F102:$L102)),(IF(SUM(DataInput!$F102:$L102)-($D18)&gt;(+P105-P75),P105-P75,(SUM(DataInput!$F102:$L102)-$D18))),0)</f>
        <v>0</v>
      </c>
    </row>
    <row r="78" spans="2:18" s="74" customFormat="1" x14ac:dyDescent="0.2">
      <c r="C78" s="178" t="s">
        <v>321</v>
      </c>
      <c r="D78" s="191">
        <f>SUM(E78:P78)</f>
        <v>10104.531409334275</v>
      </c>
      <c r="E78" s="191">
        <f>IF((E108-E79-E77)-E75&gt;0,(E108-E79-E77)-E75,0)</f>
        <v>1193.1120687796883</v>
      </c>
      <c r="F78" s="191">
        <f t="shared" ref="F78:P78" si="14">IF((F108-F79-F77)-F75&gt;0,(F108-F79-F77)-F75,0)</f>
        <v>1193.1120687796865</v>
      </c>
      <c r="G78" s="191">
        <f t="shared" si="14"/>
        <v>1193.1120687796883</v>
      </c>
      <c r="H78" s="191">
        <f t="shared" si="14"/>
        <v>1193.1120687796865</v>
      </c>
      <c r="I78" s="191">
        <f t="shared" si="14"/>
        <v>1193.1120687796865</v>
      </c>
      <c r="J78" s="191">
        <f t="shared" si="14"/>
        <v>1193.1120687796865</v>
      </c>
      <c r="K78" s="191">
        <f t="shared" si="14"/>
        <v>0</v>
      </c>
      <c r="L78" s="191">
        <f>IF((L108-L79-L77)-L75&gt;0,(L108-L79-L77)-L75,0)</f>
        <v>736.46474916403713</v>
      </c>
      <c r="M78" s="191">
        <f t="shared" si="14"/>
        <v>736.46474916403713</v>
      </c>
      <c r="N78" s="191">
        <f t="shared" si="14"/>
        <v>736.46474916403895</v>
      </c>
      <c r="O78" s="191">
        <f t="shared" si="14"/>
        <v>736.46474916403804</v>
      </c>
      <c r="P78" s="191">
        <f t="shared" si="14"/>
        <v>0</v>
      </c>
    </row>
    <row r="79" spans="2:18" s="74" customFormat="1" x14ac:dyDescent="0.2">
      <c r="C79" s="181" t="s">
        <v>283</v>
      </c>
      <c r="D79" s="193">
        <f t="shared" si="12"/>
        <v>0</v>
      </c>
      <c r="E79" s="193">
        <f>IF($P18&gt;0,0,IF(E108&gt;DataInput!$F$86-SUM($E20:$P20),(DataInput!$F$86-SUM($E20:$P20)),E108))</f>
        <v>0</v>
      </c>
      <c r="F79" s="193">
        <f>IF($E77&gt;0,0,IF(F$108&gt;DataInput!$F$86-SUM($E20:$P20,$E77:E77),(DataInput!$F$86-SUM($E20:$P20,$E77:E77)),F108))</f>
        <v>0</v>
      </c>
      <c r="G79" s="193">
        <f>IF($E77&gt;0,0,IF(G$108&gt;DataInput!$F$86-SUM($E20:$P20,$E77:F77),(DataInput!$F$86-SUM($E20:$P20,$E77:F77)),G108))</f>
        <v>0</v>
      </c>
      <c r="H79" s="193">
        <f>IF($E77&gt;0,0,IF(H$108&gt;DataInput!$F$86-SUM($E20:$P20,$E77:G77),(DataInput!$F$86-SUM($E20:$P20,$E77:G77)),H108))</f>
        <v>0</v>
      </c>
      <c r="I79" s="193">
        <f>IF($E77&gt;0,0,IF(I$108&gt;DataInput!$F$86-SUM($E20:$P20,$E77:H77),(DataInput!$F$86-SUM($E20:$P20,$E77:H77)),I108))</f>
        <v>0</v>
      </c>
      <c r="J79" s="193">
        <f>IF($E77&gt;0,0,IF(J$108&gt;DataInput!$F$86-SUM($E20:$P20,$E77:I77),(DataInput!$F$86-SUM($E20:$P20,$E77:I77)),J108))</f>
        <v>0</v>
      </c>
      <c r="K79" s="193">
        <f>IF($E77&gt;0,0,IF(K$108&gt;DataInput!$F$86-SUM($E20:$P20,$E77:J77),(DataInput!$F$86-SUM($E20:$P20,$E77:J77)),K108))</f>
        <v>0</v>
      </c>
      <c r="L79" s="193">
        <f>IF($E77&gt;0,0,IF(L$108&gt;DataInput!$F$86-SUM($E20:$P20,$E77:K77),(DataInput!$F$86-SUM($E20:$P20,$E77:K77)),L108))</f>
        <v>0</v>
      </c>
      <c r="M79" s="193">
        <f>IF($E77&gt;0,0,IF(M$108&gt;DataInput!$F$86-SUM($E20:$P20,$E77:L77),(DataInput!$F$86-SUM($E20:$P20,$E77:L77)),M108))</f>
        <v>0</v>
      </c>
      <c r="N79" s="193">
        <f>IF($E77&gt;0,0,IF(N$108&gt;DataInput!$F$86-SUM($E20:$P20,$E77:M77),(DataInput!$F$86-SUM($E20:$P20,$E77:M77)),N108))</f>
        <v>0</v>
      </c>
      <c r="O79" s="193">
        <f>IF($E77&gt;0,0,IF(O$108&gt;DataInput!$F$86-SUM($E20:$P20,$E77:N77),(DataInput!$F$86-SUM($E20:$P20,$E77:N77)),O108))</f>
        <v>0</v>
      </c>
      <c r="P79" s="193">
        <f>IF($E77&gt;0,0,IF(P$108&gt;DataInput!$F$86-SUM($E20:$P20,$E77:O77),(DataInput!$F$86-SUM($E20:$P20,$E77:O77)),P108))</f>
        <v>0</v>
      </c>
    </row>
    <row r="80" spans="2:18" s="74" customFormat="1" x14ac:dyDescent="0.2">
      <c r="C80" s="178" t="s">
        <v>210</v>
      </c>
      <c r="D80" s="191">
        <f>SUM(E80:P80)</f>
        <v>132904.53140933427</v>
      </c>
      <c r="E80" s="191">
        <f>SUM(E70:E79)-E75</f>
        <v>8593.1120687796883</v>
      </c>
      <c r="F80" s="191">
        <f t="shared" ref="F80:O80" si="15">SUM(F70:F79)-F75</f>
        <v>8593.1120687796865</v>
      </c>
      <c r="G80" s="191">
        <f t="shared" si="15"/>
        <v>8593.1120687796883</v>
      </c>
      <c r="H80" s="191">
        <f t="shared" si="15"/>
        <v>8593.1120687796865</v>
      </c>
      <c r="I80" s="191">
        <f t="shared" si="15"/>
        <v>8593.1120687796865</v>
      </c>
      <c r="J80" s="191">
        <f t="shared" si="15"/>
        <v>8593.1120687796865</v>
      </c>
      <c r="K80" s="191">
        <f t="shared" si="15"/>
        <v>24400</v>
      </c>
      <c r="L80" s="191">
        <f t="shared" si="15"/>
        <v>8136.4647491640371</v>
      </c>
      <c r="M80" s="191">
        <f t="shared" si="15"/>
        <v>8136.4647491640371</v>
      </c>
      <c r="N80" s="191">
        <f t="shared" si="15"/>
        <v>8136.4647491640389</v>
      </c>
      <c r="O80" s="191">
        <f t="shared" si="15"/>
        <v>8136.4647491640389</v>
      </c>
      <c r="P80" s="191">
        <f>SUM(P70:P79)-P75</f>
        <v>24400</v>
      </c>
      <c r="Q80" s="74" t="s">
        <v>25</v>
      </c>
    </row>
    <row r="81" spans="3:17" s="74" customFormat="1" x14ac:dyDescent="0.2">
      <c r="C81" s="178"/>
      <c r="D81" s="191" t="s">
        <v>25</v>
      </c>
      <c r="E81" s="191"/>
      <c r="F81" s="191"/>
      <c r="G81" s="191"/>
      <c r="H81" s="191"/>
      <c r="I81" s="191"/>
      <c r="J81" s="191"/>
      <c r="K81" s="191"/>
      <c r="L81" s="191"/>
      <c r="M81" s="191"/>
      <c r="N81" s="191"/>
      <c r="O81" s="191"/>
      <c r="P81" s="191"/>
    </row>
    <row r="82" spans="3:17" s="74" customFormat="1" x14ac:dyDescent="0.2">
      <c r="C82" s="178" t="s">
        <v>211</v>
      </c>
      <c r="D82" s="191" t="s">
        <v>25</v>
      </c>
      <c r="E82" s="191"/>
      <c r="F82" s="191" t="s">
        <v>25</v>
      </c>
      <c r="G82" s="191" t="s">
        <v>25</v>
      </c>
      <c r="H82" s="191" t="s">
        <v>25</v>
      </c>
      <c r="I82" s="191" t="s">
        <v>25</v>
      </c>
      <c r="J82" s="191" t="s">
        <v>25</v>
      </c>
      <c r="K82" s="191" t="s">
        <v>25</v>
      </c>
      <c r="L82" s="191" t="s">
        <v>25</v>
      </c>
      <c r="M82" s="191" t="s">
        <v>25</v>
      </c>
      <c r="N82" s="191" t="s">
        <v>25</v>
      </c>
      <c r="O82" s="191" t="s">
        <v>25</v>
      </c>
      <c r="P82" s="191" t="s">
        <v>25</v>
      </c>
      <c r="Q82" s="74" t="s">
        <v>25</v>
      </c>
    </row>
    <row r="83" spans="3:17" s="74" customFormat="1" x14ac:dyDescent="0.2">
      <c r="C83" s="185" t="str">
        <f>DataInput!D142</f>
        <v>Custom hire</v>
      </c>
      <c r="D83" s="191">
        <f t="shared" ref="D83:D104" si="16">SUM(E83:P83)</f>
        <v>0</v>
      </c>
      <c r="E83" s="191">
        <f>DataInput!$F142/12</f>
        <v>0</v>
      </c>
      <c r="F83" s="191">
        <f>DataInput!$F142/12</f>
        <v>0</v>
      </c>
      <c r="G83" s="191">
        <f>DataInput!$F142/12</f>
        <v>0</v>
      </c>
      <c r="H83" s="191">
        <f>DataInput!$F142/12</f>
        <v>0</v>
      </c>
      <c r="I83" s="191">
        <f>DataInput!$F142/12</f>
        <v>0</v>
      </c>
      <c r="J83" s="191">
        <f>DataInput!$F142/12</f>
        <v>0</v>
      </c>
      <c r="K83" s="191">
        <f>DataInput!$F142/12</f>
        <v>0</v>
      </c>
      <c r="L83" s="191">
        <f>DataInput!$F142/12</f>
        <v>0</v>
      </c>
      <c r="M83" s="191">
        <f>DataInput!$F142/12</f>
        <v>0</v>
      </c>
      <c r="N83" s="191">
        <f>DataInput!$F142/12</f>
        <v>0</v>
      </c>
      <c r="O83" s="191">
        <f>DataInput!$F142/12</f>
        <v>0</v>
      </c>
      <c r="P83" s="191">
        <f>DataInput!$F142/12</f>
        <v>0</v>
      </c>
    </row>
    <row r="84" spans="3:17" s="74" customFormat="1" x14ac:dyDescent="0.2">
      <c r="C84" s="185" t="str">
        <f>DataInput!D143</f>
        <v>Fuel, oil &amp; gasoline</v>
      </c>
      <c r="D84" s="191">
        <f t="shared" si="16"/>
        <v>0</v>
      </c>
      <c r="E84" s="191">
        <f>DataInput!$F143/12</f>
        <v>0</v>
      </c>
      <c r="F84" s="191">
        <f>DataInput!$F143/12</f>
        <v>0</v>
      </c>
      <c r="G84" s="191">
        <f>DataInput!$F143/12</f>
        <v>0</v>
      </c>
      <c r="H84" s="191">
        <f>DataInput!$F143/12</f>
        <v>0</v>
      </c>
      <c r="I84" s="191">
        <f>DataInput!$F143/12</f>
        <v>0</v>
      </c>
      <c r="J84" s="191">
        <f>DataInput!$F143/12</f>
        <v>0</v>
      </c>
      <c r="K84" s="191">
        <f>DataInput!$F143/12</f>
        <v>0</v>
      </c>
      <c r="L84" s="191">
        <f>DataInput!$F143/12</f>
        <v>0</v>
      </c>
      <c r="M84" s="191">
        <f>DataInput!$F143/12</f>
        <v>0</v>
      </c>
      <c r="N84" s="191">
        <f>DataInput!$F143/12</f>
        <v>0</v>
      </c>
      <c r="O84" s="191">
        <f>DataInput!$F143/12</f>
        <v>0</v>
      </c>
      <c r="P84" s="191">
        <f>DataInput!$F143/12</f>
        <v>0</v>
      </c>
    </row>
    <row r="85" spans="3:17" s="74" customFormat="1" x14ac:dyDescent="0.2">
      <c r="C85" s="185" t="str">
        <f>DataInput!D144</f>
        <v>Insurance</v>
      </c>
      <c r="D85" s="191">
        <f t="shared" si="16"/>
        <v>3000</v>
      </c>
      <c r="E85" s="191">
        <f>DataInput!$F144/12</f>
        <v>250</v>
      </c>
      <c r="F85" s="191">
        <f>DataInput!$F144/12</f>
        <v>250</v>
      </c>
      <c r="G85" s="191">
        <f>DataInput!$F144/12</f>
        <v>250</v>
      </c>
      <c r="H85" s="191">
        <f>DataInput!$F144/12</f>
        <v>250</v>
      </c>
      <c r="I85" s="191">
        <f>DataInput!$F144/12</f>
        <v>250</v>
      </c>
      <c r="J85" s="191">
        <f>DataInput!$F144/12</f>
        <v>250</v>
      </c>
      <c r="K85" s="191">
        <f>DataInput!$F144/12</f>
        <v>250</v>
      </c>
      <c r="L85" s="191">
        <f>DataInput!$F144/12</f>
        <v>250</v>
      </c>
      <c r="M85" s="191">
        <f>DataInput!$F144/12</f>
        <v>250</v>
      </c>
      <c r="N85" s="191">
        <f>DataInput!$F144/12</f>
        <v>250</v>
      </c>
      <c r="O85" s="191">
        <f>DataInput!$F144/12</f>
        <v>250</v>
      </c>
      <c r="P85" s="191">
        <f>DataInput!$F144/12</f>
        <v>250</v>
      </c>
    </row>
    <row r="86" spans="3:17" s="74" customFormat="1" x14ac:dyDescent="0.2">
      <c r="C86" s="185" t="str">
        <f>DataInput!D145</f>
        <v>Hired labor</v>
      </c>
      <c r="D86" s="191">
        <f t="shared" si="16"/>
        <v>11500.000000000002</v>
      </c>
      <c r="E86" s="191">
        <f>DataInput!$F145/12</f>
        <v>958.33333333333337</v>
      </c>
      <c r="F86" s="191">
        <f>DataInput!$F145/12</f>
        <v>958.33333333333337</v>
      </c>
      <c r="G86" s="191">
        <f>DataInput!$F145/12</f>
        <v>958.33333333333337</v>
      </c>
      <c r="H86" s="191">
        <f>DataInput!$F145/12</f>
        <v>958.33333333333337</v>
      </c>
      <c r="I86" s="191">
        <f>DataInput!$F145/12</f>
        <v>958.33333333333337</v>
      </c>
      <c r="J86" s="191">
        <f>DataInput!$F145/12</f>
        <v>958.33333333333337</v>
      </c>
      <c r="K86" s="191">
        <f>DataInput!$F145/12</f>
        <v>958.33333333333337</v>
      </c>
      <c r="L86" s="191">
        <f>DataInput!$F145/12</f>
        <v>958.33333333333337</v>
      </c>
      <c r="M86" s="191">
        <f>DataInput!$F145/12</f>
        <v>958.33333333333337</v>
      </c>
      <c r="N86" s="191">
        <f>DataInput!$F145/12</f>
        <v>958.33333333333337</v>
      </c>
      <c r="O86" s="191">
        <f>DataInput!$F145/12</f>
        <v>958.33333333333337</v>
      </c>
      <c r="P86" s="191">
        <f>DataInput!$F145/12</f>
        <v>958.33333333333337</v>
      </c>
    </row>
    <row r="87" spans="3:17" s="74" customFormat="1" x14ac:dyDescent="0.2">
      <c r="C87" s="185" t="str">
        <f>DataInput!D146</f>
        <v>Miscellaneous</v>
      </c>
      <c r="D87" s="191">
        <f t="shared" si="16"/>
        <v>0</v>
      </c>
      <c r="E87" s="191">
        <f>DataInput!$F146/12</f>
        <v>0</v>
      </c>
      <c r="F87" s="191">
        <f>DataInput!$F146/12</f>
        <v>0</v>
      </c>
      <c r="G87" s="191">
        <f>DataInput!$F146/12</f>
        <v>0</v>
      </c>
      <c r="H87" s="191">
        <f>DataInput!$F146/12</f>
        <v>0</v>
      </c>
      <c r="I87" s="191">
        <f>DataInput!$F146/12</f>
        <v>0</v>
      </c>
      <c r="J87" s="191">
        <f>DataInput!$F146/12</f>
        <v>0</v>
      </c>
      <c r="K87" s="191">
        <f>DataInput!$F146/12</f>
        <v>0</v>
      </c>
      <c r="L87" s="191">
        <f>DataInput!$F146/12</f>
        <v>0</v>
      </c>
      <c r="M87" s="191">
        <f>DataInput!$F146/12</f>
        <v>0</v>
      </c>
      <c r="N87" s="191">
        <f>DataInput!$F146/12</f>
        <v>0</v>
      </c>
      <c r="O87" s="191">
        <f>DataInput!$F146/12</f>
        <v>0</v>
      </c>
      <c r="P87" s="191">
        <f>DataInput!$F146/12</f>
        <v>0</v>
      </c>
    </row>
    <row r="88" spans="3:17" s="74" customFormat="1" x14ac:dyDescent="0.2">
      <c r="C88" s="185" t="str">
        <f>DataInput!D147</f>
        <v xml:space="preserve">Professional fees </v>
      </c>
      <c r="D88" s="191">
        <f t="shared" si="16"/>
        <v>0</v>
      </c>
      <c r="E88" s="191">
        <f>DataInput!$F147/12</f>
        <v>0</v>
      </c>
      <c r="F88" s="191">
        <f>DataInput!$F147/12</f>
        <v>0</v>
      </c>
      <c r="G88" s="191">
        <f>DataInput!$F147/12</f>
        <v>0</v>
      </c>
      <c r="H88" s="191">
        <f>DataInput!$F147/12</f>
        <v>0</v>
      </c>
      <c r="I88" s="191">
        <f>DataInput!$F147/12</f>
        <v>0</v>
      </c>
      <c r="J88" s="191">
        <f>DataInput!$F147/12</f>
        <v>0</v>
      </c>
      <c r="K88" s="191">
        <f>DataInput!$F147/12</f>
        <v>0</v>
      </c>
      <c r="L88" s="191">
        <f>DataInput!$F147/12</f>
        <v>0</v>
      </c>
      <c r="M88" s="191">
        <f>DataInput!$F147/12</f>
        <v>0</v>
      </c>
      <c r="N88" s="191">
        <f>DataInput!$F147/12</f>
        <v>0</v>
      </c>
      <c r="O88" s="191">
        <f>DataInput!$F147/12</f>
        <v>0</v>
      </c>
      <c r="P88" s="191">
        <f>DataInput!$F147/12</f>
        <v>0</v>
      </c>
    </row>
    <row r="89" spans="3:17" s="74" customFormat="1" x14ac:dyDescent="0.2">
      <c r="C89" s="185" t="str">
        <f>DataInput!D148</f>
        <v>Rent or lease</v>
      </c>
      <c r="D89" s="191">
        <f t="shared" si="16"/>
        <v>0</v>
      </c>
      <c r="E89" s="191">
        <f>DataInput!$F148/12</f>
        <v>0</v>
      </c>
      <c r="F89" s="191">
        <f>DataInput!$F148/12</f>
        <v>0</v>
      </c>
      <c r="G89" s="191">
        <f>DataInput!$F148/12</f>
        <v>0</v>
      </c>
      <c r="H89" s="191">
        <f>DataInput!$F148/12</f>
        <v>0</v>
      </c>
      <c r="I89" s="191">
        <f>DataInput!$F148/12</f>
        <v>0</v>
      </c>
      <c r="J89" s="191">
        <f>DataInput!$F148/12</f>
        <v>0</v>
      </c>
      <c r="K89" s="191">
        <f>DataInput!$F148/12</f>
        <v>0</v>
      </c>
      <c r="L89" s="191">
        <f>DataInput!$F148/12</f>
        <v>0</v>
      </c>
      <c r="M89" s="191">
        <f>DataInput!$F148/12</f>
        <v>0</v>
      </c>
      <c r="N89" s="191">
        <f>DataInput!$F148/12</f>
        <v>0</v>
      </c>
      <c r="O89" s="191">
        <f>DataInput!$F148/12</f>
        <v>0</v>
      </c>
      <c r="P89" s="191">
        <f>DataInput!$F148/12</f>
        <v>0</v>
      </c>
    </row>
    <row r="90" spans="3:17" s="74" customFormat="1" x14ac:dyDescent="0.2">
      <c r="C90" s="185" t="str">
        <f>DataInput!D149</f>
        <v>Repairs</v>
      </c>
      <c r="D90" s="191">
        <f t="shared" si="16"/>
        <v>6500.0000000000009</v>
      </c>
      <c r="E90" s="191">
        <f>DataInput!$F149/12</f>
        <v>541.66666666666663</v>
      </c>
      <c r="F90" s="191">
        <f>DataInput!$F149/12</f>
        <v>541.66666666666663</v>
      </c>
      <c r="G90" s="191">
        <f>DataInput!$F149/12</f>
        <v>541.66666666666663</v>
      </c>
      <c r="H90" s="191">
        <f>DataInput!$F149/12</f>
        <v>541.66666666666663</v>
      </c>
      <c r="I90" s="191">
        <f>DataInput!$F149/12</f>
        <v>541.66666666666663</v>
      </c>
      <c r="J90" s="191">
        <f>DataInput!$F149/12</f>
        <v>541.66666666666663</v>
      </c>
      <c r="K90" s="191">
        <f>DataInput!$F149/12</f>
        <v>541.66666666666663</v>
      </c>
      <c r="L90" s="191">
        <f>DataInput!$F149/12</f>
        <v>541.66666666666663</v>
      </c>
      <c r="M90" s="191">
        <f>DataInput!$F149/12</f>
        <v>541.66666666666663</v>
      </c>
      <c r="N90" s="191">
        <f>DataInput!$F149/12</f>
        <v>541.66666666666663</v>
      </c>
      <c r="O90" s="191">
        <f>DataInput!$F149/12</f>
        <v>541.66666666666663</v>
      </c>
      <c r="P90" s="191">
        <f>DataInput!$F149/12</f>
        <v>541.66666666666663</v>
      </c>
    </row>
    <row r="91" spans="3:17" s="74" customFormat="1" x14ac:dyDescent="0.2">
      <c r="C91" s="185" t="str">
        <f>DataInput!D150</f>
        <v>Supplies</v>
      </c>
      <c r="D91" s="191">
        <f t="shared" si="16"/>
        <v>0</v>
      </c>
      <c r="E91" s="191">
        <f>DataInput!$F150/12</f>
        <v>0</v>
      </c>
      <c r="F91" s="191">
        <f>DataInput!$F150/12</f>
        <v>0</v>
      </c>
      <c r="G91" s="191">
        <f>DataInput!$F150/12</f>
        <v>0</v>
      </c>
      <c r="H91" s="191">
        <f>DataInput!$F150/12</f>
        <v>0</v>
      </c>
      <c r="I91" s="191">
        <f>DataInput!$F150/12</f>
        <v>0</v>
      </c>
      <c r="J91" s="191">
        <f>DataInput!$F150/12</f>
        <v>0</v>
      </c>
      <c r="K91" s="191">
        <f>DataInput!$F150/12</f>
        <v>0</v>
      </c>
      <c r="L91" s="191">
        <f>DataInput!$F150/12</f>
        <v>0</v>
      </c>
      <c r="M91" s="191">
        <f>DataInput!$F150/12</f>
        <v>0</v>
      </c>
      <c r="N91" s="191">
        <f>DataInput!$F150/12</f>
        <v>0</v>
      </c>
      <c r="O91" s="191">
        <f>DataInput!$F150/12</f>
        <v>0</v>
      </c>
      <c r="P91" s="191">
        <f>DataInput!$F150/12</f>
        <v>0</v>
      </c>
      <c r="Q91" s="74" t="s">
        <v>25</v>
      </c>
    </row>
    <row r="92" spans="3:17" s="74" customFormat="1" x14ac:dyDescent="0.2">
      <c r="C92" s="185" t="str">
        <f>DataInput!D151</f>
        <v>Property taxes</v>
      </c>
      <c r="D92" s="191">
        <f t="shared" si="16"/>
        <v>3499.9999999999995</v>
      </c>
      <c r="E92" s="191">
        <f>DataInput!$F151/12</f>
        <v>291.66666666666669</v>
      </c>
      <c r="F92" s="191">
        <f>DataInput!$F151/12</f>
        <v>291.66666666666669</v>
      </c>
      <c r="G92" s="191">
        <f>DataInput!$F151/12</f>
        <v>291.66666666666669</v>
      </c>
      <c r="H92" s="191">
        <f>DataInput!$F151/12</f>
        <v>291.66666666666669</v>
      </c>
      <c r="I92" s="191">
        <f>DataInput!$F151/12</f>
        <v>291.66666666666669</v>
      </c>
      <c r="J92" s="191">
        <f>DataInput!$F151/12</f>
        <v>291.66666666666669</v>
      </c>
      <c r="K92" s="191">
        <f>DataInput!$F151/12</f>
        <v>291.66666666666669</v>
      </c>
      <c r="L92" s="191">
        <f>DataInput!$F151/12</f>
        <v>291.66666666666669</v>
      </c>
      <c r="M92" s="191">
        <f>DataInput!$F151/12</f>
        <v>291.66666666666669</v>
      </c>
      <c r="N92" s="191">
        <f>DataInput!$F151/12</f>
        <v>291.66666666666669</v>
      </c>
      <c r="O92" s="191">
        <f>DataInput!$F151/12</f>
        <v>291.66666666666669</v>
      </c>
      <c r="P92" s="191">
        <f>DataInput!$F151/12</f>
        <v>291.66666666666669</v>
      </c>
    </row>
    <row r="93" spans="3:17" s="74" customFormat="1" x14ac:dyDescent="0.2">
      <c r="C93" s="185" t="str">
        <f>DataInput!D152</f>
        <v>Utilities</v>
      </c>
      <c r="D93" s="191">
        <f t="shared" si="16"/>
        <v>5000</v>
      </c>
      <c r="E93" s="191">
        <f>DataInput!$F152/12</f>
        <v>416.66666666666669</v>
      </c>
      <c r="F93" s="191">
        <f>DataInput!$F152/12</f>
        <v>416.66666666666669</v>
      </c>
      <c r="G93" s="191">
        <f>DataInput!$F152/12</f>
        <v>416.66666666666669</v>
      </c>
      <c r="H93" s="191">
        <f>DataInput!$F152/12</f>
        <v>416.66666666666669</v>
      </c>
      <c r="I93" s="191">
        <f>DataInput!$F152/12</f>
        <v>416.66666666666669</v>
      </c>
      <c r="J93" s="191">
        <f>DataInput!$F152/12</f>
        <v>416.66666666666669</v>
      </c>
      <c r="K93" s="191">
        <f>DataInput!$F152/12</f>
        <v>416.66666666666669</v>
      </c>
      <c r="L93" s="191">
        <f>DataInput!$F152/12</f>
        <v>416.66666666666669</v>
      </c>
      <c r="M93" s="191">
        <f>DataInput!$F152/12</f>
        <v>416.66666666666669</v>
      </c>
      <c r="N93" s="191">
        <f>DataInput!$F152/12</f>
        <v>416.66666666666669</v>
      </c>
      <c r="O93" s="191">
        <f>DataInput!$F152/12</f>
        <v>416.66666666666669</v>
      </c>
      <c r="P93" s="191">
        <f>DataInput!$F152/12</f>
        <v>416.66666666666669</v>
      </c>
    </row>
    <row r="94" spans="3:17" s="74" customFormat="1" x14ac:dyDescent="0.2">
      <c r="C94" s="185" t="str">
        <f>DataInput!D153</f>
        <v>Pressure washing</v>
      </c>
      <c r="D94" s="191">
        <f t="shared" si="16"/>
        <v>0</v>
      </c>
      <c r="E94" s="191">
        <f>DataInput!$F153/12</f>
        <v>0</v>
      </c>
      <c r="F94" s="191">
        <f>DataInput!$F153/12</f>
        <v>0</v>
      </c>
      <c r="G94" s="191">
        <f>DataInput!$F153/12</f>
        <v>0</v>
      </c>
      <c r="H94" s="191">
        <f>DataInput!$F153/12</f>
        <v>0</v>
      </c>
      <c r="I94" s="191">
        <f>DataInput!$F153/12</f>
        <v>0</v>
      </c>
      <c r="J94" s="191">
        <f>DataInput!$F153/12</f>
        <v>0</v>
      </c>
      <c r="K94" s="191">
        <f>DataInput!$F153/12</f>
        <v>0</v>
      </c>
      <c r="L94" s="191">
        <f>DataInput!$F153/12</f>
        <v>0</v>
      </c>
      <c r="M94" s="191">
        <f>DataInput!$F153/12</f>
        <v>0</v>
      </c>
      <c r="N94" s="191">
        <f>DataInput!$F153/12</f>
        <v>0</v>
      </c>
      <c r="O94" s="191">
        <f>DataInput!$F153/12</f>
        <v>0</v>
      </c>
      <c r="P94" s="191">
        <f>DataInput!$F153/12</f>
        <v>0</v>
      </c>
    </row>
    <row r="95" spans="3:17" s="74" customFormat="1" x14ac:dyDescent="0.2">
      <c r="C95" s="185" t="str">
        <f>DataInput!D154</f>
        <v>Manure hauling costs</v>
      </c>
      <c r="D95" s="191">
        <f t="shared" si="16"/>
        <v>7000</v>
      </c>
      <c r="E95" s="191">
        <f>IF(EDATE(DataInput!$R$43,3)&lt;E68,IF(MONTH(E68)=3,0.5*DataInput!$F$154,IF(MONTH(E68)=10,0.5*DataInput!$F$154,0)),0)</f>
        <v>0</v>
      </c>
      <c r="F95" s="191">
        <f>IF(EDATE(DataInput!$R$43,3)&lt;F68,IF(MONTH(F68)=3,0.5*DataInput!$F$154,IF(MONTH(F68)=10,0.5*DataInput!$F$154,0)),0)</f>
        <v>0</v>
      </c>
      <c r="G95" s="191">
        <f>IF(EDATE(DataInput!$R$43,3)&lt;G68,IF(MONTH(G68)=3,0.5*DataInput!$F$154,IF(MONTH(G68)=10,0.5*DataInput!$F$154,0)),0)</f>
        <v>0</v>
      </c>
      <c r="H95" s="191">
        <f>IF(EDATE(DataInput!$R$43,3)&lt;H68,IF(MONTH(H68)=3,0.5*DataInput!$F$154,IF(MONTH(H68)=10,0.5*DataInput!$F$154,0)),0)</f>
        <v>0</v>
      </c>
      <c r="I95" s="191">
        <f>IF(EDATE(DataInput!$R$43,3)&lt;I68,IF(MONTH(I68)=3,0.5*DataInput!$F$154,IF(MONTH(I68)=10,0.5*DataInput!$F$154,0)),0)</f>
        <v>0</v>
      </c>
      <c r="J95" s="191">
        <f>IF(EDATE(DataInput!$R$43,3)&lt;J68,IF(MONTH(J68)=3,0.5*DataInput!$F$154,IF(MONTH(J68)=10,0.5*DataInput!$F$154,0)),0)</f>
        <v>0</v>
      </c>
      <c r="K95" s="191">
        <f>IF(EDATE(DataInput!$R$43,3)&lt;K68,IF(MONTH(K68)=3,0.5*DataInput!$F$154,IF(MONTH(K68)=10,0.5*DataInput!$F$154,0)),0)</f>
        <v>3500</v>
      </c>
      <c r="L95" s="191">
        <f>IF(EDATE(DataInput!$R$43,3)&lt;L68,IF(MONTH(L68)=3,0.5*DataInput!$F$154,IF(MONTH(L68)=10,0.5*DataInput!$F$154,0)),0)</f>
        <v>0</v>
      </c>
      <c r="M95" s="191">
        <f>IF(EDATE(DataInput!$R$43,3)&lt;M68,IF(MONTH(M68)=3,0.5*DataInput!$F$154,IF(MONTH(M68)=10,0.5*DataInput!$F$154,0)),0)</f>
        <v>0</v>
      </c>
      <c r="N95" s="191">
        <f>IF(EDATE(DataInput!$R$43,3)&lt;N68,IF(MONTH(N68)=3,0.5*DataInput!$F$154,IF(MONTH(N68)=10,0.5*DataInput!$F$154,0)),0)</f>
        <v>0</v>
      </c>
      <c r="O95" s="191">
        <f>IF(EDATE(DataInput!$R$43,3)&lt;O68,IF(MONTH(O68)=3,0.5*DataInput!$F$154,IF(MONTH(O68)=10,0.5*DataInput!$F$154,0)),0)</f>
        <v>0</v>
      </c>
      <c r="P95" s="191">
        <f>IF(EDATE(DataInput!$R$43,3)&lt;P68,IF(MONTH(P68)=3,0.5*DataInput!$F$154,IF(MONTH(P68)=10,0.5*DataInput!$F$154,0)),0)</f>
        <v>3500</v>
      </c>
    </row>
    <row r="96" spans="3:17" s="74" customFormat="1" x14ac:dyDescent="0.2">
      <c r="C96" s="185" t="str">
        <f>DataInput!D156</f>
        <v>Other (overwrite this)</v>
      </c>
      <c r="D96" s="191">
        <f t="shared" si="16"/>
        <v>0</v>
      </c>
      <c r="E96" s="191">
        <f>DataInput!$F156/12</f>
        <v>0</v>
      </c>
      <c r="F96" s="191">
        <f>DataInput!$F156/12</f>
        <v>0</v>
      </c>
      <c r="G96" s="191">
        <f>DataInput!$F156/12</f>
        <v>0</v>
      </c>
      <c r="H96" s="191">
        <f>DataInput!$F156/12</f>
        <v>0</v>
      </c>
      <c r="I96" s="191">
        <f>DataInput!$F156/12</f>
        <v>0</v>
      </c>
      <c r="J96" s="191">
        <f>DataInput!$F156/12</f>
        <v>0</v>
      </c>
      <c r="K96" s="191">
        <f>DataInput!$F156/12</f>
        <v>0</v>
      </c>
      <c r="L96" s="191">
        <f>DataInput!$F156/12</f>
        <v>0</v>
      </c>
      <c r="M96" s="191">
        <f>DataInput!$F156/12</f>
        <v>0</v>
      </c>
      <c r="N96" s="191">
        <f>DataInput!$F156/12</f>
        <v>0</v>
      </c>
      <c r="O96" s="191">
        <f>DataInput!$F156/12</f>
        <v>0</v>
      </c>
      <c r="P96" s="191">
        <f>DataInput!$F156/12</f>
        <v>0</v>
      </c>
    </row>
    <row r="97" spans="3:17" s="74" customFormat="1" x14ac:dyDescent="0.2">
      <c r="C97" s="185" t="str">
        <f>DataInput!D157</f>
        <v>Other (overwrite this)</v>
      </c>
      <c r="D97" s="191">
        <f t="shared" si="16"/>
        <v>0</v>
      </c>
      <c r="E97" s="191">
        <f>DataInput!$F157/12</f>
        <v>0</v>
      </c>
      <c r="F97" s="191">
        <f>DataInput!$F157/12</f>
        <v>0</v>
      </c>
      <c r="G97" s="191">
        <f>DataInput!$F157/12</f>
        <v>0</v>
      </c>
      <c r="H97" s="191">
        <f>DataInput!$F157/12</f>
        <v>0</v>
      </c>
      <c r="I97" s="191">
        <f>DataInput!$F157/12</f>
        <v>0</v>
      </c>
      <c r="J97" s="191">
        <f>DataInput!$F157/12</f>
        <v>0</v>
      </c>
      <c r="K97" s="191">
        <f>DataInput!$F157/12</f>
        <v>0</v>
      </c>
      <c r="L97" s="191">
        <f>DataInput!$F157/12</f>
        <v>0</v>
      </c>
      <c r="M97" s="191">
        <f>DataInput!$F157/12</f>
        <v>0</v>
      </c>
      <c r="N97" s="191">
        <f>DataInput!$F157/12</f>
        <v>0</v>
      </c>
      <c r="O97" s="191">
        <f>DataInput!$F157/12</f>
        <v>0</v>
      </c>
      <c r="P97" s="191">
        <f>DataInput!$F157/12</f>
        <v>0</v>
      </c>
    </row>
    <row r="98" spans="3:17" s="74" customFormat="1" x14ac:dyDescent="0.2">
      <c r="C98" s="185" t="str">
        <f>DataInput!D158</f>
        <v>Other (overwrite this)</v>
      </c>
      <c r="D98" s="191">
        <f t="shared" si="16"/>
        <v>0</v>
      </c>
      <c r="E98" s="191">
        <f>DataInput!$F158/12</f>
        <v>0</v>
      </c>
      <c r="F98" s="191">
        <f>DataInput!$F158/12</f>
        <v>0</v>
      </c>
      <c r="G98" s="191">
        <f>DataInput!$F158/12</f>
        <v>0</v>
      </c>
      <c r="H98" s="191">
        <f>DataInput!$F158/12</f>
        <v>0</v>
      </c>
      <c r="I98" s="191">
        <f>DataInput!$F158/12</f>
        <v>0</v>
      </c>
      <c r="J98" s="191">
        <f>DataInput!$F158/12</f>
        <v>0</v>
      </c>
      <c r="K98" s="191">
        <f>DataInput!$F158/12</f>
        <v>0</v>
      </c>
      <c r="L98" s="191">
        <f>DataInput!$F158/12</f>
        <v>0</v>
      </c>
      <c r="M98" s="191">
        <f>DataInput!$F158/12</f>
        <v>0</v>
      </c>
      <c r="N98" s="191">
        <f>DataInput!$F158/12</f>
        <v>0</v>
      </c>
      <c r="O98" s="191">
        <f>DataInput!$F158/12</f>
        <v>0</v>
      </c>
      <c r="P98" s="191">
        <f>DataInput!$F158/12</f>
        <v>0</v>
      </c>
    </row>
    <row r="99" spans="3:17" s="74" customFormat="1" x14ac:dyDescent="0.2">
      <c r="C99" s="185" t="str">
        <f>DataInput!D160</f>
        <v>Other (overwrite this)</v>
      </c>
      <c r="D99" s="191">
        <f t="shared" si="16"/>
        <v>0</v>
      </c>
      <c r="E99" s="191">
        <f>DataInput!$F160/12</f>
        <v>0</v>
      </c>
      <c r="F99" s="191">
        <f>DataInput!$F160/12</f>
        <v>0</v>
      </c>
      <c r="G99" s="191">
        <f>DataInput!$F160/12</f>
        <v>0</v>
      </c>
      <c r="H99" s="191">
        <f>DataInput!$F160/12</f>
        <v>0</v>
      </c>
      <c r="I99" s="191">
        <f>DataInput!$F160/12</f>
        <v>0</v>
      </c>
      <c r="J99" s="191">
        <f>DataInput!$F160/12</f>
        <v>0</v>
      </c>
      <c r="K99" s="191">
        <f>DataInput!$F160/12</f>
        <v>0</v>
      </c>
      <c r="L99" s="191">
        <f>DataInput!$F160/12</f>
        <v>0</v>
      </c>
      <c r="M99" s="191">
        <f>DataInput!$F160/12</f>
        <v>0</v>
      </c>
      <c r="N99" s="191">
        <f>DataInput!$F160/12</f>
        <v>0</v>
      </c>
      <c r="O99" s="191">
        <f>DataInput!$F160/12</f>
        <v>0</v>
      </c>
      <c r="P99" s="191">
        <f>DataInput!$F160/12</f>
        <v>0</v>
      </c>
    </row>
    <row r="100" spans="3:17" s="74" customFormat="1" x14ac:dyDescent="0.2">
      <c r="C100" s="185" t="str">
        <f>DataInput!D161</f>
        <v>Other (overwrite this)</v>
      </c>
      <c r="D100" s="191">
        <f t="shared" si="16"/>
        <v>0</v>
      </c>
      <c r="E100" s="191">
        <f>DataInput!$F161/12</f>
        <v>0</v>
      </c>
      <c r="F100" s="191">
        <f>DataInput!$F161/12</f>
        <v>0</v>
      </c>
      <c r="G100" s="191">
        <f>DataInput!$F161/12</f>
        <v>0</v>
      </c>
      <c r="H100" s="191">
        <f>DataInput!$F161/12</f>
        <v>0</v>
      </c>
      <c r="I100" s="191">
        <f>DataInput!$F161/12</f>
        <v>0</v>
      </c>
      <c r="J100" s="191">
        <f>DataInput!$F161/12</f>
        <v>0</v>
      </c>
      <c r="K100" s="191">
        <f>DataInput!$F161/12</f>
        <v>0</v>
      </c>
      <c r="L100" s="191">
        <f>DataInput!$F161/12</f>
        <v>0</v>
      </c>
      <c r="M100" s="191">
        <f>DataInput!$F161/12</f>
        <v>0</v>
      </c>
      <c r="N100" s="191">
        <f>DataInput!$F161/12</f>
        <v>0</v>
      </c>
      <c r="O100" s="191">
        <f>DataInput!$F161/12</f>
        <v>0</v>
      </c>
      <c r="P100" s="191">
        <f>DataInput!$F161/12</f>
        <v>0</v>
      </c>
    </row>
    <row r="101" spans="3:17" s="74" customFormat="1" x14ac:dyDescent="0.2">
      <c r="C101" s="185" t="str">
        <f>DataInput!D162</f>
        <v>Other (overwrite this)</v>
      </c>
      <c r="D101" s="191">
        <f t="shared" si="16"/>
        <v>0</v>
      </c>
      <c r="E101" s="191">
        <f>DataInput!$F162/12</f>
        <v>0</v>
      </c>
      <c r="F101" s="191">
        <f>DataInput!$F162/12</f>
        <v>0</v>
      </c>
      <c r="G101" s="191">
        <f>DataInput!$F162/12</f>
        <v>0</v>
      </c>
      <c r="H101" s="191">
        <f>DataInput!$F162/12</f>
        <v>0</v>
      </c>
      <c r="I101" s="191">
        <f>DataInput!$F162/12</f>
        <v>0</v>
      </c>
      <c r="J101" s="191">
        <f>DataInput!$F162/12</f>
        <v>0</v>
      </c>
      <c r="K101" s="191">
        <f>DataInput!$F162/12</f>
        <v>0</v>
      </c>
      <c r="L101" s="191">
        <f>DataInput!$F162/12</f>
        <v>0</v>
      </c>
      <c r="M101" s="191">
        <f>DataInput!$F162/12</f>
        <v>0</v>
      </c>
      <c r="N101" s="191">
        <f>DataInput!$F162/12</f>
        <v>0</v>
      </c>
      <c r="O101" s="191">
        <f>DataInput!$F162/12</f>
        <v>0</v>
      </c>
      <c r="P101" s="191">
        <f>DataInput!$F162/12</f>
        <v>0</v>
      </c>
    </row>
    <row r="102" spans="3:17" s="74" customFormat="1" x14ac:dyDescent="0.2">
      <c r="C102" s="185" t="str">
        <f>DataInput!D163</f>
        <v>Other (overwrite this)</v>
      </c>
      <c r="D102" s="191">
        <f t="shared" si="16"/>
        <v>0</v>
      </c>
      <c r="E102" s="191">
        <f>DataInput!$F163/12</f>
        <v>0</v>
      </c>
      <c r="F102" s="191">
        <f>DataInput!$F163/12</f>
        <v>0</v>
      </c>
      <c r="G102" s="191">
        <f>DataInput!$F163/12</f>
        <v>0</v>
      </c>
      <c r="H102" s="191">
        <f>DataInput!$F163/12</f>
        <v>0</v>
      </c>
      <c r="I102" s="191">
        <f>DataInput!$F163/12</f>
        <v>0</v>
      </c>
      <c r="J102" s="191">
        <f>DataInput!$F163/12</f>
        <v>0</v>
      </c>
      <c r="K102" s="191">
        <f>DataInput!$F163/12</f>
        <v>0</v>
      </c>
      <c r="L102" s="191">
        <f>DataInput!$F163/12</f>
        <v>0</v>
      </c>
      <c r="M102" s="191">
        <f>DataInput!$F163/12</f>
        <v>0</v>
      </c>
      <c r="N102" s="191">
        <f>DataInput!$F163/12</f>
        <v>0</v>
      </c>
      <c r="O102" s="191">
        <f>DataInput!$F163/12</f>
        <v>0</v>
      </c>
      <c r="P102" s="191">
        <f>DataInput!$F163/12</f>
        <v>0</v>
      </c>
    </row>
    <row r="103" spans="3:17" s="74" customFormat="1" x14ac:dyDescent="0.2">
      <c r="C103" s="185" t="s">
        <v>31</v>
      </c>
      <c r="D103" s="191">
        <f t="shared" si="16"/>
        <v>0</v>
      </c>
      <c r="E103" s="191">
        <f>VLOOKUP(E68,AmortOld!$AV$13:$BB$132,7,FALSE)</f>
        <v>0</v>
      </c>
      <c r="F103" s="191">
        <f>VLOOKUP(F68,AmortOld!$AV$13:$BB$132,7,FALSE)</f>
        <v>0</v>
      </c>
      <c r="G103" s="191">
        <f>VLOOKUP(G68,AmortOld!$AV$13:$BB$132,7,FALSE)</f>
        <v>0</v>
      </c>
      <c r="H103" s="191">
        <f>VLOOKUP(H68,AmortOld!$AV$13:$BB$132,7,FALSE)</f>
        <v>0</v>
      </c>
      <c r="I103" s="191">
        <f>VLOOKUP(I68,AmortOld!$AV$13:$BB$132,7,FALSE)</f>
        <v>0</v>
      </c>
      <c r="J103" s="191">
        <f>VLOOKUP(J68,AmortOld!$AV$13:$BB$132,7,FALSE)</f>
        <v>0</v>
      </c>
      <c r="K103" s="191">
        <f>VLOOKUP(K68,AmortOld!$AV$13:$BB$132,7,FALSE)</f>
        <v>0</v>
      </c>
      <c r="L103" s="191">
        <f>VLOOKUP(L68,AmortOld!$AV$13:$BB$132,7,FALSE)</f>
        <v>0</v>
      </c>
      <c r="M103" s="191">
        <f>VLOOKUP(M68,AmortOld!$AV$13:$BB$132,7,FALSE)</f>
        <v>0</v>
      </c>
      <c r="N103" s="191">
        <f>VLOOKUP(N68,AmortOld!$AV$13:$BB$132,7,FALSE)</f>
        <v>0</v>
      </c>
      <c r="O103" s="191">
        <f>VLOOKUP(O68,AmortOld!$AV$13:$BB$132,7,FALSE)</f>
        <v>0</v>
      </c>
      <c r="P103" s="191">
        <f>VLOOKUP(P68,AmortOld!$AV$13:$BB$132,7,FALSE)</f>
        <v>0</v>
      </c>
    </row>
    <row r="104" spans="3:17" s="74" customFormat="1" x14ac:dyDescent="0.2">
      <c r="C104" s="185" t="s">
        <v>32</v>
      </c>
      <c r="D104" s="191">
        <f t="shared" si="16"/>
        <v>0</v>
      </c>
      <c r="E104" s="191">
        <f>VLOOKUP(E68,AmortOld!$BF$12:$BL$132,7,FALSE)</f>
        <v>0</v>
      </c>
      <c r="F104" s="191">
        <f>VLOOKUP(F68,AmortOld!$BF$12:$BL$132,7,FALSE)</f>
        <v>0</v>
      </c>
      <c r="G104" s="191">
        <f>VLOOKUP(G68,AmortOld!$BF$12:$BL$132,7,FALSE)</f>
        <v>0</v>
      </c>
      <c r="H104" s="191">
        <f>VLOOKUP(H68,AmortOld!$BF$12:$BL$132,7,FALSE)</f>
        <v>0</v>
      </c>
      <c r="I104" s="191">
        <f>VLOOKUP(I68,AmortOld!$BF$12:$BL$132,7,FALSE)</f>
        <v>0</v>
      </c>
      <c r="J104" s="191">
        <f>VLOOKUP(J68,AmortOld!$BF$12:$BL$132,7,FALSE)</f>
        <v>0</v>
      </c>
      <c r="K104" s="191">
        <f>VLOOKUP(K68,AmortOld!$BF$12:$BL$132,7,FALSE)</f>
        <v>0</v>
      </c>
      <c r="L104" s="191">
        <f>VLOOKUP(L68,AmortOld!$BF$12:$BL$132,7,FALSE)</f>
        <v>0</v>
      </c>
      <c r="M104" s="191">
        <f>VLOOKUP(M68,AmortOld!$BF$12:$BL$132,7,FALSE)</f>
        <v>0</v>
      </c>
      <c r="N104" s="191">
        <f>VLOOKUP(N68,AmortOld!$BF$12:$BL$132,7,FALSE)</f>
        <v>0</v>
      </c>
      <c r="O104" s="191">
        <f>VLOOKUP(O68,AmortOld!$BF$12:$BL$132,7,FALSE)</f>
        <v>0</v>
      </c>
      <c r="P104" s="191">
        <f>VLOOKUP(P68,AmortOld!$BF$12:$BL$132,7,FALSE)</f>
        <v>0</v>
      </c>
    </row>
    <row r="105" spans="3:17" s="74" customFormat="1" x14ac:dyDescent="0.2">
      <c r="C105" s="185" t="s">
        <v>33</v>
      </c>
      <c r="D105" s="191">
        <f>SUM(E105:P105)</f>
        <v>34843.21421544718</v>
      </c>
      <c r="E105" s="191">
        <f>VLOOKUP(E68,AmortNew!$AU$10:$BA$130,7,FALSE)</f>
        <v>3018.2265619393511</v>
      </c>
      <c r="F105" s="191">
        <f>VLOOKUP(F68,AmortNew!$AU$10:$BA$130,7,FALSE)</f>
        <v>2997.0856916193493</v>
      </c>
      <c r="G105" s="191">
        <f>VLOOKUP(G68,AmortNew!$AU$10:$BA$130,7,FALSE)</f>
        <v>2975.8011532451583</v>
      </c>
      <c r="H105" s="191">
        <f>VLOOKUP(H68,AmortNew!$AU$10:$BA$130,7,FALSE)</f>
        <v>2954.3719685628557</v>
      </c>
      <c r="I105" s="191">
        <f>VLOOKUP(I68,AmortNew!$AU$10:$BA$130,7,FALSE)</f>
        <v>2932.7971526433316</v>
      </c>
      <c r="J105" s="191">
        <f>VLOOKUP(J68,AmortNew!$AU$10:$BA$130,7,FALSE)</f>
        <v>2911.0757138366243</v>
      </c>
      <c r="K105" s="191">
        <f>VLOOKUP(K68,AmortNew!$AU$10:$BA$130,7,FALSE)</f>
        <v>2889.206653725962</v>
      </c>
      <c r="L105" s="191">
        <f>VLOOKUP(L68,AmortNew!$AU$10:$BA$130,7,FALSE)</f>
        <v>2870.6138219785976</v>
      </c>
      <c r="M105" s="191">
        <f>VLOOKUP(M68,AmortNew!$AU$10:$BA$130,7,FALSE)</f>
        <v>2851.8970380195838</v>
      </c>
      <c r="N105" s="191">
        <f>VLOOKUP(N68,AmortNew!$AU$10:$BA$130,7,FALSE)</f>
        <v>2833.0554755008434</v>
      </c>
      <c r="O105" s="191">
        <f>VLOOKUP(O68,AmortNew!$AU$10:$BA$130,7,FALSE)</f>
        <v>2814.0883025653106</v>
      </c>
      <c r="P105" s="191">
        <f>VLOOKUP(P68,AmortNew!$AU$10:$BA$130,7,FALSE)</f>
        <v>2794.994681810208</v>
      </c>
      <c r="Q105" s="74" t="s">
        <v>25</v>
      </c>
    </row>
    <row r="106" spans="3:17" s="74" customFormat="1" x14ac:dyDescent="0.2">
      <c r="C106" s="185" t="s">
        <v>34</v>
      </c>
      <c r="D106" s="191">
        <f>SUM(E106:P106)</f>
        <v>36034.246692215173</v>
      </c>
      <c r="E106" s="191">
        <f>VLOOKUP(E68,AmortNew!$BE$10:$BK$130,7,FALSE)</f>
        <v>3116.5521735070029</v>
      </c>
      <c r="F106" s="191">
        <f>VLOOKUP(F68,AmortNew!$BE$10:$BK$130,7,FALSE)</f>
        <v>3137.6930438270033</v>
      </c>
      <c r="G106" s="191">
        <f>VLOOKUP(G68,AmortNew!$BE$10:$BK$130,7,FALSE)</f>
        <v>3158.9775822011957</v>
      </c>
      <c r="H106" s="191">
        <f>VLOOKUP(H68,AmortNew!$BE$10:$BK$130,7,FALSE)</f>
        <v>3180.4067668834978</v>
      </c>
      <c r="I106" s="191">
        <f>VLOOKUP(I68,AmortNew!$BE$10:$BK$130,7,FALSE)</f>
        <v>3201.9815828030223</v>
      </c>
      <c r="J106" s="191">
        <f>VLOOKUP(J68,AmortNew!$BE$10:$BK$130,7,FALSE)</f>
        <v>3223.7030216097287</v>
      </c>
      <c r="K106" s="191">
        <f>VLOOKUP(K68,AmortNew!$BE$10:$BK$130,7,FALSE)</f>
        <v>2788.9247621047416</v>
      </c>
      <c r="L106" s="191">
        <f>VLOOKUP(L68,AmortNew!$BE$10:$BK$130,7,FALSE)</f>
        <v>2807.5175938521065</v>
      </c>
      <c r="M106" s="191">
        <f>VLOOKUP(M68,AmortNew!$BE$10:$BK$130,7,FALSE)</f>
        <v>2826.2343778111203</v>
      </c>
      <c r="N106" s="191">
        <f>VLOOKUP(N68,AmortNew!$BE$10:$BK$130,7,FALSE)</f>
        <v>2845.0759403298621</v>
      </c>
      <c r="O106" s="191">
        <f>VLOOKUP(O68,AmortNew!$BE$10:$BK$130,7,FALSE)</f>
        <v>2864.0431132653939</v>
      </c>
      <c r="P106" s="191">
        <f>VLOOKUP(P68,AmortNew!$BE$10:$BK$130,7,FALSE)</f>
        <v>2883.1367340204965</v>
      </c>
    </row>
    <row r="107" spans="3:17" s="74" customFormat="1" x14ac:dyDescent="0.2">
      <c r="C107" s="188" t="s">
        <v>35</v>
      </c>
      <c r="D107" s="193">
        <f>SUM(E107:P107)</f>
        <v>0</v>
      </c>
      <c r="E107" s="193">
        <f>DataInput!$F$26*DataInput!$J50</f>
        <v>0</v>
      </c>
      <c r="F107" s="193">
        <f>DataInput!$F$26*DataInput!$J51</f>
        <v>0</v>
      </c>
      <c r="G107" s="193">
        <f>DataInput!$F$26*DataInput!$J52</f>
        <v>0</v>
      </c>
      <c r="H107" s="193">
        <f>DataInput!$F$26*DataInput!$J53</f>
        <v>0</v>
      </c>
      <c r="I107" s="193">
        <f>DataInput!$F$26*DataInput!$J54</f>
        <v>0</v>
      </c>
      <c r="J107" s="193">
        <f>DataInput!$F$26*DataInput!$J55</f>
        <v>0</v>
      </c>
      <c r="K107" s="193">
        <v>0</v>
      </c>
      <c r="L107" s="193">
        <v>0</v>
      </c>
      <c r="M107" s="193">
        <v>0</v>
      </c>
      <c r="N107" s="193">
        <v>0</v>
      </c>
      <c r="O107" s="193">
        <v>0</v>
      </c>
      <c r="P107" s="193">
        <v>0</v>
      </c>
    </row>
    <row r="108" spans="3:17" s="74" customFormat="1" x14ac:dyDescent="0.2">
      <c r="C108" s="178" t="s">
        <v>287</v>
      </c>
      <c r="D108" s="191">
        <f>SUM(E108:P108)</f>
        <v>107377.46090766233</v>
      </c>
      <c r="E108" s="191">
        <f t="shared" ref="E108:P108" si="17">SUM(E83:E107)</f>
        <v>8593.1120687796883</v>
      </c>
      <c r="F108" s="191">
        <f t="shared" si="17"/>
        <v>8593.1120687796865</v>
      </c>
      <c r="G108" s="191">
        <f t="shared" si="17"/>
        <v>8593.1120687796883</v>
      </c>
      <c r="H108" s="191">
        <f t="shared" si="17"/>
        <v>8593.1120687796865</v>
      </c>
      <c r="I108" s="191">
        <f t="shared" si="17"/>
        <v>8593.1120687796865</v>
      </c>
      <c r="J108" s="191">
        <f t="shared" si="17"/>
        <v>8593.1120687796865</v>
      </c>
      <c r="K108" s="191">
        <f t="shared" si="17"/>
        <v>11636.464749164037</v>
      </c>
      <c r="L108" s="191">
        <f t="shared" si="17"/>
        <v>8136.4647491640371</v>
      </c>
      <c r="M108" s="191">
        <f t="shared" si="17"/>
        <v>8136.4647491640371</v>
      </c>
      <c r="N108" s="191">
        <f t="shared" si="17"/>
        <v>8136.4647491640389</v>
      </c>
      <c r="O108" s="191">
        <f t="shared" si="17"/>
        <v>8136.464749164038</v>
      </c>
      <c r="P108" s="191">
        <f t="shared" si="17"/>
        <v>11636.464749164039</v>
      </c>
    </row>
    <row r="109" spans="3:17" s="74" customFormat="1" x14ac:dyDescent="0.2">
      <c r="C109" s="178"/>
      <c r="D109" s="191"/>
      <c r="E109" s="191"/>
      <c r="F109" s="191"/>
      <c r="G109" s="191"/>
      <c r="H109" s="191"/>
      <c r="I109" s="191"/>
      <c r="J109" s="191"/>
      <c r="K109" s="191"/>
      <c r="L109" s="191"/>
      <c r="M109" s="191"/>
      <c r="N109" s="191"/>
      <c r="O109" s="191"/>
      <c r="P109" s="191"/>
    </row>
    <row r="110" spans="3:17" s="74" customFormat="1" x14ac:dyDescent="0.2">
      <c r="C110" s="21" t="s">
        <v>332</v>
      </c>
      <c r="D110" s="191">
        <f>SUM(E110:P110)</f>
        <v>15422.539092337651</v>
      </c>
      <c r="E110" s="191">
        <f t="shared" ref="E110:P110" si="18">E75+E77+E79-E108</f>
        <v>-1193.1120687796883</v>
      </c>
      <c r="F110" s="191">
        <f t="shared" si="18"/>
        <v>-1193.1120687796865</v>
      </c>
      <c r="G110" s="191">
        <f t="shared" si="18"/>
        <v>-1193.1120687796883</v>
      </c>
      <c r="H110" s="191">
        <f t="shared" si="18"/>
        <v>-1193.1120687796865</v>
      </c>
      <c r="I110" s="191">
        <f t="shared" si="18"/>
        <v>-1193.1120687796865</v>
      </c>
      <c r="J110" s="191">
        <f t="shared" si="18"/>
        <v>-1193.1120687796865</v>
      </c>
      <c r="K110" s="191">
        <f t="shared" si="18"/>
        <v>12763.535250835963</v>
      </c>
      <c r="L110" s="191">
        <f>L75+L77+L79-L108</f>
        <v>-736.46474916403713</v>
      </c>
      <c r="M110" s="191">
        <f t="shared" si="18"/>
        <v>-736.46474916403713</v>
      </c>
      <c r="N110" s="191">
        <f t="shared" si="18"/>
        <v>-736.46474916403895</v>
      </c>
      <c r="O110" s="191">
        <f t="shared" si="18"/>
        <v>-736.46474916403804</v>
      </c>
      <c r="P110" s="191">
        <f t="shared" si="18"/>
        <v>12763.535250835961</v>
      </c>
    </row>
    <row r="111" spans="3:17" s="74" customFormat="1" x14ac:dyDescent="0.2">
      <c r="C111" s="178"/>
      <c r="D111" s="191"/>
      <c r="E111" s="191"/>
      <c r="F111" s="191"/>
      <c r="G111" s="191"/>
      <c r="H111" s="191"/>
      <c r="I111" s="191"/>
      <c r="J111" s="191"/>
      <c r="K111" s="191"/>
      <c r="L111" s="191"/>
      <c r="M111" s="191"/>
      <c r="N111" s="191"/>
      <c r="O111" s="191"/>
      <c r="P111" s="191"/>
    </row>
    <row r="112" spans="3:17" s="74" customFormat="1" x14ac:dyDescent="0.2">
      <c r="C112" s="178" t="s">
        <v>325</v>
      </c>
      <c r="D112" s="191">
        <f>LOC!D44</f>
        <v>87.468661696112619</v>
      </c>
      <c r="E112" s="191">
        <f>LOC!E44</f>
        <v>0</v>
      </c>
      <c r="F112" s="191">
        <f>LOC!F44</f>
        <v>0</v>
      </c>
      <c r="G112" s="191">
        <f>LOC!G44</f>
        <v>0</v>
      </c>
      <c r="H112" s="191">
        <f>LOC!H44</f>
        <v>0</v>
      </c>
      <c r="I112" s="191">
        <f>LOC!I44</f>
        <v>0</v>
      </c>
      <c r="J112" s="191">
        <f>LOC!J44</f>
        <v>0</v>
      </c>
      <c r="K112" s="191">
        <f>LOC!K44</f>
        <v>87.468661696112619</v>
      </c>
      <c r="L112" s="191">
        <f>LOC!L44</f>
        <v>0</v>
      </c>
      <c r="M112" s="191">
        <f>LOC!M44</f>
        <v>0</v>
      </c>
      <c r="N112" s="191">
        <f>LOC!N44</f>
        <v>0</v>
      </c>
      <c r="O112" s="191">
        <f>LOC!O44</f>
        <v>0</v>
      </c>
      <c r="P112" s="191">
        <f>LOC!P44</f>
        <v>0</v>
      </c>
    </row>
    <row r="113" spans="2:17" s="74" customFormat="1" x14ac:dyDescent="0.2">
      <c r="C113" s="178" t="s">
        <v>326</v>
      </c>
      <c r="D113" s="191">
        <f>LOC!D43</f>
        <v>3743.7829624294436</v>
      </c>
      <c r="E113" s="191">
        <f>LOC!E43</f>
        <v>0</v>
      </c>
      <c r="F113" s="191">
        <f>LOC!F43</f>
        <v>0</v>
      </c>
      <c r="G113" s="191">
        <f>LOC!G43</f>
        <v>0</v>
      </c>
      <c r="H113" s="191">
        <f>LOC!H43</f>
        <v>0</v>
      </c>
      <c r="I113" s="191">
        <f>LOC!I43</f>
        <v>0</v>
      </c>
      <c r="J113" s="191">
        <f>LOC!J43</f>
        <v>0</v>
      </c>
      <c r="K113" s="191">
        <f>LOC!K43</f>
        <v>3743.7829624294436</v>
      </c>
      <c r="L113" s="191">
        <f>LOC!L43</f>
        <v>0</v>
      </c>
      <c r="M113" s="191">
        <f>LOC!M43</f>
        <v>0</v>
      </c>
      <c r="N113" s="191">
        <f>LOC!N43</f>
        <v>0</v>
      </c>
      <c r="O113" s="191">
        <f>LOC!O43</f>
        <v>0</v>
      </c>
      <c r="P113" s="191">
        <f>LOC!P43</f>
        <v>0</v>
      </c>
    </row>
    <row r="114" spans="2:17" s="74" customFormat="1" x14ac:dyDescent="0.2">
      <c r="C114" s="178" t="s">
        <v>132</v>
      </c>
      <c r="D114" s="191"/>
      <c r="E114" s="191">
        <f>LOC!E53</f>
        <v>0</v>
      </c>
      <c r="F114" s="191">
        <f>LOC!F53</f>
        <v>0</v>
      </c>
      <c r="G114" s="191">
        <f>LOC!G53</f>
        <v>164.44675609038404</v>
      </c>
      <c r="H114" s="191">
        <f>LOC!H53</f>
        <v>1357.5588248700706</v>
      </c>
      <c r="I114" s="191">
        <f>LOC!I53</f>
        <v>2550.6708936497571</v>
      </c>
      <c r="J114" s="191">
        <f>LOC!J53</f>
        <v>3743.7829624294436</v>
      </c>
      <c r="K114" s="191">
        <f>LOC!K53</f>
        <v>0</v>
      </c>
      <c r="L114" s="191">
        <f>LOC!L53</f>
        <v>0</v>
      </c>
      <c r="M114" s="191">
        <f>LOC!M53</f>
        <v>0</v>
      </c>
      <c r="N114" s="191">
        <f>LOC!N53</f>
        <v>0</v>
      </c>
      <c r="O114" s="191">
        <f>LOC!O53</f>
        <v>0</v>
      </c>
      <c r="P114" s="191">
        <f>LOC!P53</f>
        <v>0</v>
      </c>
    </row>
    <row r="115" spans="2:17" s="74" customFormat="1" x14ac:dyDescent="0.2">
      <c r="C115" s="178" t="s">
        <v>324</v>
      </c>
      <c r="D115" s="191"/>
      <c r="E115" s="191">
        <f>LOC!E60</f>
        <v>0</v>
      </c>
      <c r="F115" s="191">
        <f>LOC!F60</f>
        <v>0</v>
      </c>
      <c r="G115" s="191">
        <f>LOC!G60</f>
        <v>1.2333506706778803</v>
      </c>
      <c r="H115" s="191">
        <f>LOC!H60</f>
        <v>11.424291987233493</v>
      </c>
      <c r="I115" s="191">
        <f>LOC!I60</f>
        <v>30.640005879510923</v>
      </c>
      <c r="J115" s="191">
        <f>LOC!J60</f>
        <v>58.94817814182808</v>
      </c>
      <c r="K115" s="191">
        <f>LOC!K60</f>
        <v>0</v>
      </c>
      <c r="L115" s="191">
        <f>LOC!L60</f>
        <v>0</v>
      </c>
      <c r="M115" s="191">
        <f>LOC!M60</f>
        <v>0</v>
      </c>
      <c r="N115" s="191">
        <f>LOC!N60</f>
        <v>0</v>
      </c>
      <c r="O115" s="191">
        <f>LOC!O60</f>
        <v>0</v>
      </c>
      <c r="P115" s="191">
        <f>LOC!P60</f>
        <v>0</v>
      </c>
    </row>
    <row r="116" spans="2:17" s="74" customFormat="1" x14ac:dyDescent="0.2">
      <c r="C116" s="178"/>
      <c r="D116" s="192"/>
      <c r="E116" s="192"/>
      <c r="F116" s="192"/>
      <c r="G116" s="192"/>
      <c r="H116" s="192"/>
      <c r="I116" s="192"/>
      <c r="J116" s="192"/>
      <c r="K116" s="192"/>
      <c r="L116" s="192"/>
      <c r="M116" s="192"/>
      <c r="N116" s="192"/>
      <c r="O116" s="192"/>
      <c r="P116" s="192"/>
    </row>
    <row r="117" spans="2:17" s="74" customFormat="1" x14ac:dyDescent="0.2">
      <c r="C117" s="178" t="s">
        <v>286</v>
      </c>
      <c r="D117" s="191">
        <f>SUM(E117:P117)</f>
        <v>21695.818877546368</v>
      </c>
      <c r="E117" s="191">
        <f t="shared" ref="E117:P117" si="19">E80-E108-(E112+E113)</f>
        <v>0</v>
      </c>
      <c r="F117" s="191">
        <f t="shared" si="19"/>
        <v>0</v>
      </c>
      <c r="G117" s="191">
        <f t="shared" si="19"/>
        <v>0</v>
      </c>
      <c r="H117" s="191">
        <f t="shared" si="19"/>
        <v>0</v>
      </c>
      <c r="I117" s="191">
        <f t="shared" si="19"/>
        <v>0</v>
      </c>
      <c r="J117" s="191">
        <f t="shared" si="19"/>
        <v>0</v>
      </c>
      <c r="K117" s="191">
        <f t="shared" si="19"/>
        <v>8932.2836267104067</v>
      </c>
      <c r="L117" s="191">
        <f t="shared" si="19"/>
        <v>0</v>
      </c>
      <c r="M117" s="191">
        <f t="shared" si="19"/>
        <v>0</v>
      </c>
      <c r="N117" s="191">
        <f t="shared" si="19"/>
        <v>0</v>
      </c>
      <c r="O117" s="191">
        <f t="shared" si="19"/>
        <v>9.0949470177292824E-13</v>
      </c>
      <c r="P117" s="191">
        <f t="shared" si="19"/>
        <v>12763.535250835961</v>
      </c>
    </row>
    <row r="118" spans="2:17" s="74" customFormat="1" x14ac:dyDescent="0.2">
      <c r="C118" s="178"/>
      <c r="D118" s="178"/>
      <c r="E118" s="178"/>
      <c r="F118" s="178"/>
      <c r="G118" s="178"/>
      <c r="H118" s="178"/>
      <c r="I118" s="178"/>
      <c r="J118" s="178"/>
      <c r="K118" s="178"/>
      <c r="L118" s="178"/>
      <c r="M118" s="178"/>
      <c r="N118" s="178"/>
      <c r="O118" s="178"/>
      <c r="P118" s="178"/>
    </row>
    <row r="119" spans="2:17" s="74" customFormat="1" ht="12.75" customHeight="1" x14ac:dyDescent="0.3">
      <c r="B119" s="362"/>
      <c r="C119" s="363"/>
      <c r="D119" s="363"/>
      <c r="E119" s="363"/>
      <c r="F119" s="363"/>
      <c r="G119" s="363"/>
      <c r="H119" s="363"/>
      <c r="I119" s="363"/>
      <c r="J119" s="363"/>
      <c r="K119" s="363"/>
      <c r="L119" s="363"/>
      <c r="M119" s="363"/>
      <c r="N119" s="363"/>
      <c r="O119" s="363"/>
      <c r="P119" s="363"/>
      <c r="Q119" s="364"/>
    </row>
    <row r="120" spans="2:17" s="74" customFormat="1" x14ac:dyDescent="0.2">
      <c r="C120" s="178"/>
      <c r="D120" s="178"/>
      <c r="E120" s="178"/>
      <c r="F120" s="178"/>
      <c r="G120" s="178"/>
      <c r="H120" s="178"/>
      <c r="I120" s="178"/>
      <c r="J120" s="178"/>
      <c r="K120" s="178"/>
      <c r="L120" s="178"/>
      <c r="M120" s="178"/>
      <c r="N120" s="178"/>
      <c r="O120" s="178"/>
      <c r="P120" s="178"/>
    </row>
    <row r="121" spans="2:17" s="74" customFormat="1" ht="16.5" x14ac:dyDescent="0.25">
      <c r="C121" s="379" t="s">
        <v>285</v>
      </c>
      <c r="D121" s="379"/>
      <c r="E121" s="379"/>
      <c r="F121" s="379"/>
      <c r="G121" s="379"/>
      <c r="H121" s="379"/>
      <c r="I121" s="379"/>
      <c r="J121" s="379"/>
      <c r="K121" s="379"/>
      <c r="L121" s="379"/>
      <c r="M121" s="379"/>
      <c r="N121" s="379"/>
      <c r="O121" s="379"/>
      <c r="P121" s="379"/>
    </row>
    <row r="122" spans="2:17" s="74" customFormat="1" x14ac:dyDescent="0.2">
      <c r="B122" s="5"/>
      <c r="C122" s="375" t="str">
        <f>DataInput!$F$5</f>
        <v>Sample Farm</v>
      </c>
      <c r="D122" s="375"/>
      <c r="E122" s="375"/>
      <c r="F122" s="375"/>
      <c r="G122" s="375"/>
      <c r="H122" s="375"/>
      <c r="I122" s="375"/>
      <c r="J122" s="375"/>
      <c r="K122" s="375"/>
      <c r="L122" s="375"/>
      <c r="M122" s="375"/>
      <c r="N122" s="375"/>
      <c r="O122" s="375"/>
      <c r="P122" s="375"/>
    </row>
    <row r="123" spans="2:17" s="74" customFormat="1" x14ac:dyDescent="0.2">
      <c r="C123" s="375" t="str">
        <f>IF(DataInput!F63="yes",DataInput!F66&amp;" Head Contract Finishing Facility (at $"&amp;DataInput!F64&amp;" per pig space)",DataInput!F66&amp;" Head Contract Finishing Facility")</f>
        <v>2400 Head Contract Finishing Facility (at $37 per pig space)</v>
      </c>
      <c r="D123" s="375"/>
      <c r="E123" s="375"/>
      <c r="F123" s="375"/>
      <c r="G123" s="375"/>
      <c r="H123" s="375"/>
      <c r="I123" s="375"/>
      <c r="J123" s="375"/>
      <c r="K123" s="375"/>
      <c r="L123" s="375"/>
      <c r="M123" s="375"/>
      <c r="N123" s="375"/>
      <c r="O123" s="375"/>
      <c r="P123" s="375"/>
    </row>
    <row r="124" spans="2:17" s="74" customFormat="1" x14ac:dyDescent="0.2">
      <c r="C124" s="178"/>
      <c r="D124" s="178" t="s">
        <v>25</v>
      </c>
      <c r="E124" s="178"/>
      <c r="F124" s="178"/>
      <c r="G124" s="178"/>
      <c r="H124" s="178"/>
      <c r="I124" s="178"/>
      <c r="J124" s="178"/>
      <c r="K124" s="178"/>
      <c r="L124" s="178"/>
      <c r="M124" s="178"/>
      <c r="N124" s="178"/>
      <c r="O124" s="178"/>
      <c r="P124" s="178"/>
      <c r="Q124" s="74" t="s">
        <v>25</v>
      </c>
    </row>
    <row r="125" spans="2:17" s="74" customFormat="1" x14ac:dyDescent="0.2">
      <c r="C125" s="77" t="s">
        <v>38</v>
      </c>
      <c r="D125" s="178"/>
      <c r="E125" s="178"/>
      <c r="F125" s="178"/>
      <c r="G125" s="178"/>
      <c r="H125" s="178"/>
      <c r="I125" s="178"/>
      <c r="J125" s="178"/>
      <c r="K125" s="178"/>
      <c r="L125" s="178"/>
      <c r="M125" s="178"/>
      <c r="N125" s="178"/>
      <c r="O125" s="178"/>
      <c r="P125" s="178"/>
    </row>
    <row r="126" spans="2:17" s="74" customFormat="1" x14ac:dyDescent="0.2">
      <c r="C126" s="178" t="s">
        <v>25</v>
      </c>
      <c r="D126" s="178"/>
      <c r="Q126" s="74" t="s">
        <v>25</v>
      </c>
    </row>
    <row r="127" spans="2:17" s="195" customFormat="1" x14ac:dyDescent="0.2">
      <c r="D127" s="154" t="s">
        <v>26</v>
      </c>
      <c r="E127" s="179">
        <f>EDATE(E68,12)</f>
        <v>40634</v>
      </c>
      <c r="F127" s="179">
        <f t="shared" ref="F127:P127" si="20">EDATE(E127,1)</f>
        <v>40664</v>
      </c>
      <c r="G127" s="179">
        <f t="shared" si="20"/>
        <v>40695</v>
      </c>
      <c r="H127" s="179">
        <f t="shared" si="20"/>
        <v>40725</v>
      </c>
      <c r="I127" s="179">
        <f t="shared" si="20"/>
        <v>40756</v>
      </c>
      <c r="J127" s="179">
        <f t="shared" si="20"/>
        <v>40787</v>
      </c>
      <c r="K127" s="179">
        <f t="shared" si="20"/>
        <v>40817</v>
      </c>
      <c r="L127" s="179">
        <f t="shared" si="20"/>
        <v>40848</v>
      </c>
      <c r="M127" s="179">
        <f t="shared" si="20"/>
        <v>40878</v>
      </c>
      <c r="N127" s="179">
        <f t="shared" si="20"/>
        <v>40909</v>
      </c>
      <c r="O127" s="179">
        <f t="shared" si="20"/>
        <v>40940</v>
      </c>
      <c r="P127" s="179">
        <f t="shared" si="20"/>
        <v>40969</v>
      </c>
    </row>
    <row r="128" spans="2:17" s="74" customFormat="1" x14ac:dyDescent="0.2">
      <c r="C128" s="178" t="s">
        <v>209</v>
      </c>
      <c r="D128" s="178"/>
      <c r="E128" s="184"/>
      <c r="F128" s="184"/>
      <c r="G128" s="184"/>
      <c r="H128" s="184"/>
      <c r="I128" s="184"/>
      <c r="J128" s="184"/>
      <c r="K128" s="184"/>
      <c r="L128" s="184"/>
      <c r="M128" s="184"/>
      <c r="N128" s="184"/>
      <c r="O128" s="184"/>
      <c r="P128" s="184"/>
    </row>
    <row r="129" spans="3:17" s="74" customFormat="1" x14ac:dyDescent="0.2">
      <c r="C129" s="185" t="s">
        <v>258</v>
      </c>
      <c r="D129" s="191">
        <f t="shared" ref="D129:D134" si="21">SUM(E129:P129)</f>
        <v>0</v>
      </c>
      <c r="E129" s="191">
        <f>PigFlow!$Z$4*Payments!$D$5</f>
        <v>0</v>
      </c>
      <c r="F129" s="191">
        <f>PigFlow!$Z$6*Payments!$D$5</f>
        <v>0</v>
      </c>
      <c r="G129" s="191">
        <f>PigFlow!$Z$8*Payments!$D$5</f>
        <v>0</v>
      </c>
      <c r="H129" s="191">
        <f>PigFlow!$Z$10*Payments!$D$5</f>
        <v>0</v>
      </c>
      <c r="I129" s="191">
        <f>PigFlow!$Z$12*Payments!$D$5</f>
        <v>0</v>
      </c>
      <c r="J129" s="191">
        <f>PigFlow!$Z$14*Payments!$D$5</f>
        <v>0</v>
      </c>
      <c r="K129" s="191">
        <f>PigFlow!$Z$16*Payments!$D$5</f>
        <v>0</v>
      </c>
      <c r="L129" s="191">
        <f>PigFlow!$Z$18*Payments!$D$5</f>
        <v>0</v>
      </c>
      <c r="M129" s="191">
        <f>PigFlow!$Z$20*Payments!$D$5</f>
        <v>0</v>
      </c>
      <c r="N129" s="191">
        <f>PigFlow!$Z$22*Payments!$D$5</f>
        <v>0</v>
      </c>
      <c r="O129" s="191">
        <f>PigFlow!$Z$24*Payments!$D$5</f>
        <v>0</v>
      </c>
      <c r="P129" s="191">
        <f>PigFlow!$Z$26*Payments!$D$5</f>
        <v>0</v>
      </c>
    </row>
    <row r="130" spans="3:17" s="74" customFormat="1" x14ac:dyDescent="0.2">
      <c r="C130" s="185" t="s">
        <v>259</v>
      </c>
      <c r="D130" s="191">
        <f t="shared" si="21"/>
        <v>0</v>
      </c>
      <c r="E130" s="191">
        <f>PigFlow!$Z$33*Payments!$D$7</f>
        <v>0</v>
      </c>
      <c r="F130" s="191">
        <f>PigFlow!$Z$35*Payments!$D$7</f>
        <v>0</v>
      </c>
      <c r="G130" s="191">
        <f>PigFlow!$Z$37*Payments!$D$7</f>
        <v>0</v>
      </c>
      <c r="H130" s="191">
        <f>PigFlow!$Z$39*Payments!$D$7</f>
        <v>0</v>
      </c>
      <c r="I130" s="191">
        <f>PigFlow!$Z$41*Payments!$D$7</f>
        <v>0</v>
      </c>
      <c r="J130" s="191">
        <f>PigFlow!$Z$43*Payments!$D$7</f>
        <v>0</v>
      </c>
      <c r="K130" s="191">
        <f>PigFlow!$Z$45*Payments!$D$7</f>
        <v>0</v>
      </c>
      <c r="L130" s="191">
        <f>PigFlow!$Z$47*Payments!$D$7</f>
        <v>0</v>
      </c>
      <c r="M130" s="191">
        <f>PigFlow!$Z$49*Payments!$D$7</f>
        <v>0</v>
      </c>
      <c r="N130" s="191">
        <f>PigFlow!$Z$51*Payments!$D$7</f>
        <v>0</v>
      </c>
      <c r="O130" s="191">
        <f>PigFlow!$Z$53*Payments!$D$7</f>
        <v>0</v>
      </c>
      <c r="P130" s="191">
        <f>PigFlow!$Z$55*Payments!$D$7</f>
        <v>0</v>
      </c>
    </row>
    <row r="131" spans="3:17" s="74" customFormat="1" x14ac:dyDescent="0.2">
      <c r="C131" s="185" t="s">
        <v>27</v>
      </c>
      <c r="D131" s="191">
        <f t="shared" si="21"/>
        <v>0</v>
      </c>
      <c r="E131" s="191">
        <f>PigFlow!$Z$33*DataInput!$N$73</f>
        <v>0</v>
      </c>
      <c r="F131" s="191">
        <f>PigFlow!$Z$35*DataInput!$N$73</f>
        <v>0</v>
      </c>
      <c r="G131" s="191">
        <f>PigFlow!$Z$37*DataInput!$N$73</f>
        <v>0</v>
      </c>
      <c r="H131" s="191">
        <f>PigFlow!$Z$39*DataInput!$N$73</f>
        <v>0</v>
      </c>
      <c r="I131" s="191">
        <f>PigFlow!$Z$41*DataInput!$N$73</f>
        <v>0</v>
      </c>
      <c r="J131" s="191">
        <f>PigFlow!$Z$43*DataInput!$N$73</f>
        <v>0</v>
      </c>
      <c r="K131" s="191">
        <f>PigFlow!$Z$45*DataInput!$N$73</f>
        <v>0</v>
      </c>
      <c r="L131" s="191">
        <f>PigFlow!$Z$47*DataInput!$N$73</f>
        <v>0</v>
      </c>
      <c r="M131" s="191">
        <f>PigFlow!$Z$49*DataInput!$N$73</f>
        <v>0</v>
      </c>
      <c r="N131" s="191">
        <f>PigFlow!$Z$51*DataInput!$N$73</f>
        <v>0</v>
      </c>
      <c r="O131" s="191">
        <f>PigFlow!$Z$53*DataInput!$N$73</f>
        <v>0</v>
      </c>
      <c r="P131" s="191">
        <f>PigFlow!$Z$55*DataInput!$N$73</f>
        <v>0</v>
      </c>
    </row>
    <row r="132" spans="3:17" s="74" customFormat="1" x14ac:dyDescent="0.2">
      <c r="C132" s="185" t="s">
        <v>269</v>
      </c>
      <c r="D132" s="191">
        <f t="shared" si="21"/>
        <v>88800</v>
      </c>
      <c r="E132" s="191">
        <f>DataInput!$F$83</f>
        <v>7400</v>
      </c>
      <c r="F132" s="191">
        <f>DataInput!$F$83</f>
        <v>7400</v>
      </c>
      <c r="G132" s="191">
        <f>DataInput!$F$83</f>
        <v>7400</v>
      </c>
      <c r="H132" s="191">
        <f>DataInput!$F$83</f>
        <v>7400</v>
      </c>
      <c r="I132" s="191">
        <f>DataInput!$F$83</f>
        <v>7400</v>
      </c>
      <c r="J132" s="191">
        <f>DataInput!$F$83</f>
        <v>7400</v>
      </c>
      <c r="K132" s="191">
        <f>DataInput!$F$83</f>
        <v>7400</v>
      </c>
      <c r="L132" s="191">
        <f>DataInput!$F$83</f>
        <v>7400</v>
      </c>
      <c r="M132" s="191">
        <f>DataInput!$F$83</f>
        <v>7400</v>
      </c>
      <c r="N132" s="191">
        <f>DataInput!$F$83</f>
        <v>7400</v>
      </c>
      <c r="O132" s="191">
        <f>DataInput!$F$83</f>
        <v>7400</v>
      </c>
      <c r="P132" s="191">
        <f>DataInput!$F$83</f>
        <v>7400</v>
      </c>
    </row>
    <row r="133" spans="3:17" s="74" customFormat="1" x14ac:dyDescent="0.2">
      <c r="C133" s="188" t="s">
        <v>272</v>
      </c>
      <c r="D133" s="193">
        <f t="shared" si="21"/>
        <v>34000</v>
      </c>
      <c r="E133" s="193">
        <f>IF(MONTH(E127)=3,0.5*DataInput!$F$133,IF(MONTH(E127)=10,0.5*DataInput!$F$133,0))</f>
        <v>0</v>
      </c>
      <c r="F133" s="193">
        <f>IF(MONTH(F127)=3,0.5*DataInput!$F$133,IF(MONTH(F127)=10,0.5*DataInput!$F$133,0))</f>
        <v>0</v>
      </c>
      <c r="G133" s="193">
        <f>IF(MONTH(G127)=3,0.5*DataInput!$F$133,IF(MONTH(G127)=10,0.5*DataInput!$F$133,0))</f>
        <v>0</v>
      </c>
      <c r="H133" s="193">
        <f>IF(MONTH(H127)=3,0.5*DataInput!$F$133,IF(MONTH(H127)=10,0.5*DataInput!$F$133,0))</f>
        <v>0</v>
      </c>
      <c r="I133" s="193">
        <f>IF(MONTH(I127)=3,0.5*DataInput!$F$133,IF(MONTH(I127)=10,0.5*DataInput!$F$133,0))</f>
        <v>0</v>
      </c>
      <c r="J133" s="193">
        <f>IF(MONTH(J127)=3,0.5*DataInput!$F$133,IF(MONTH(J127)=10,0.5*DataInput!$F$133,0))</f>
        <v>0</v>
      </c>
      <c r="K133" s="193">
        <f>IF(MONTH(K127)=3,0.5*DataInput!$F$133,IF(MONTH(K127)=10,0.5*DataInput!$F$133,0))</f>
        <v>17000</v>
      </c>
      <c r="L133" s="193">
        <f>IF(MONTH(L127)=3,0.5*DataInput!$F$133,IF(MONTH(L127)=10,0.5*DataInput!$F$133,0))</f>
        <v>0</v>
      </c>
      <c r="M133" s="193">
        <f>IF(MONTH(M127)=3,0.5*DataInput!$F$133,IF(MONTH(M127)=10,0.5*DataInput!$F$133,0))</f>
        <v>0</v>
      </c>
      <c r="N133" s="193">
        <f>IF(MONTH(N127)=3,0.5*DataInput!$F$133,IF(MONTH(N127)=10,0.5*DataInput!$F$133,0))</f>
        <v>0</v>
      </c>
      <c r="O133" s="193">
        <f>IF(MONTH(O127)=3,0.5*DataInput!$F$133,IF(MONTH(O127)=10,0.5*DataInput!$F$133,0))</f>
        <v>0</v>
      </c>
      <c r="P133" s="193">
        <f>IF(MONTH(P127)=3,0.5*DataInput!$F$133,IF(MONTH(P127)=10,0.5*DataInput!$F$133,0))</f>
        <v>17000</v>
      </c>
    </row>
    <row r="134" spans="3:17" s="74" customFormat="1" x14ac:dyDescent="0.2">
      <c r="C134" s="178" t="s">
        <v>210</v>
      </c>
      <c r="D134" s="191">
        <f t="shared" si="21"/>
        <v>122800</v>
      </c>
      <c r="E134" s="191">
        <f>SUM(E129:E133)</f>
        <v>7400</v>
      </c>
      <c r="F134" s="191">
        <f t="shared" ref="F134:P134" si="22">SUM(F129:F133)</f>
        <v>7400</v>
      </c>
      <c r="G134" s="191">
        <f t="shared" si="22"/>
        <v>7400</v>
      </c>
      <c r="H134" s="191">
        <f t="shared" si="22"/>
        <v>7400</v>
      </c>
      <c r="I134" s="191">
        <f t="shared" si="22"/>
        <v>7400</v>
      </c>
      <c r="J134" s="191">
        <f t="shared" si="22"/>
        <v>7400</v>
      </c>
      <c r="K134" s="191">
        <f t="shared" si="22"/>
        <v>24400</v>
      </c>
      <c r="L134" s="191">
        <f t="shared" si="22"/>
        <v>7400</v>
      </c>
      <c r="M134" s="191">
        <f t="shared" si="22"/>
        <v>7400</v>
      </c>
      <c r="N134" s="191">
        <f t="shared" si="22"/>
        <v>7400</v>
      </c>
      <c r="O134" s="191">
        <f t="shared" si="22"/>
        <v>7400</v>
      </c>
      <c r="P134" s="191">
        <f t="shared" si="22"/>
        <v>24400</v>
      </c>
      <c r="Q134" s="74" t="s">
        <v>25</v>
      </c>
    </row>
    <row r="135" spans="3:17" s="74" customFormat="1" x14ac:dyDescent="0.2">
      <c r="C135" s="178"/>
      <c r="D135" s="191" t="s">
        <v>25</v>
      </c>
      <c r="E135" s="191"/>
      <c r="F135" s="191"/>
      <c r="G135" s="191"/>
      <c r="H135" s="191"/>
      <c r="I135" s="191"/>
      <c r="J135" s="191"/>
      <c r="K135" s="191"/>
      <c r="L135" s="191"/>
      <c r="M135" s="191"/>
      <c r="N135" s="191"/>
      <c r="O135" s="191"/>
      <c r="P135" s="191"/>
    </row>
    <row r="136" spans="3:17" s="74" customFormat="1" x14ac:dyDescent="0.2">
      <c r="C136" s="178" t="s">
        <v>211</v>
      </c>
      <c r="D136" s="191" t="s">
        <v>25</v>
      </c>
      <c r="E136" s="191"/>
      <c r="F136" s="191" t="s">
        <v>25</v>
      </c>
      <c r="G136" s="191" t="s">
        <v>25</v>
      </c>
      <c r="H136" s="191" t="s">
        <v>25</v>
      </c>
      <c r="I136" s="191" t="s">
        <v>25</v>
      </c>
      <c r="J136" s="191" t="s">
        <v>25</v>
      </c>
      <c r="K136" s="191" t="s">
        <v>25</v>
      </c>
      <c r="L136" s="191" t="s">
        <v>25</v>
      </c>
      <c r="M136" s="191" t="s">
        <v>25</v>
      </c>
      <c r="N136" s="191" t="s">
        <v>25</v>
      </c>
      <c r="O136" s="191" t="s">
        <v>25</v>
      </c>
      <c r="P136" s="191" t="s">
        <v>25</v>
      </c>
      <c r="Q136" s="74" t="s">
        <v>25</v>
      </c>
    </row>
    <row r="137" spans="3:17" s="74" customFormat="1" x14ac:dyDescent="0.2">
      <c r="C137" s="185" t="str">
        <f>DataInput!D142</f>
        <v>Custom hire</v>
      </c>
      <c r="D137" s="191">
        <f t="shared" ref="D137:D145" si="23">SUM(E137:P137)</f>
        <v>0</v>
      </c>
      <c r="E137" s="191">
        <f>DataInput!$F142/12</f>
        <v>0</v>
      </c>
      <c r="F137" s="191">
        <f>DataInput!$F142/12</f>
        <v>0</v>
      </c>
      <c r="G137" s="191">
        <f>DataInput!$F142/12</f>
        <v>0</v>
      </c>
      <c r="H137" s="191">
        <f>DataInput!$F142/12</f>
        <v>0</v>
      </c>
      <c r="I137" s="191">
        <f>DataInput!$F142/12</f>
        <v>0</v>
      </c>
      <c r="J137" s="191">
        <f>DataInput!$F142/12</f>
        <v>0</v>
      </c>
      <c r="K137" s="191">
        <f>DataInput!$F142/12</f>
        <v>0</v>
      </c>
      <c r="L137" s="191">
        <f>DataInput!$F142/12</f>
        <v>0</v>
      </c>
      <c r="M137" s="191">
        <f>DataInput!$F142/12</f>
        <v>0</v>
      </c>
      <c r="N137" s="191">
        <f>DataInput!$F142/12</f>
        <v>0</v>
      </c>
      <c r="O137" s="191">
        <f>DataInput!$F142/12</f>
        <v>0</v>
      </c>
      <c r="P137" s="191">
        <f>DataInput!$F142/12</f>
        <v>0</v>
      </c>
    </row>
    <row r="138" spans="3:17" s="74" customFormat="1" x14ac:dyDescent="0.2">
      <c r="C138" s="185" t="str">
        <f>DataInput!D143</f>
        <v>Fuel, oil &amp; gasoline</v>
      </c>
      <c r="D138" s="191">
        <f t="shared" si="23"/>
        <v>0</v>
      </c>
      <c r="E138" s="191">
        <f>DataInput!$F143/12</f>
        <v>0</v>
      </c>
      <c r="F138" s="191">
        <f>DataInput!$F143/12</f>
        <v>0</v>
      </c>
      <c r="G138" s="191">
        <f>DataInput!$F143/12</f>
        <v>0</v>
      </c>
      <c r="H138" s="191">
        <f>DataInput!$F143/12</f>
        <v>0</v>
      </c>
      <c r="I138" s="191">
        <f>DataInput!$F143/12</f>
        <v>0</v>
      </c>
      <c r="J138" s="191">
        <f>DataInput!$F143/12</f>
        <v>0</v>
      </c>
      <c r="K138" s="191">
        <f>DataInput!$F143/12</f>
        <v>0</v>
      </c>
      <c r="L138" s="191">
        <f>DataInput!$F143/12</f>
        <v>0</v>
      </c>
      <c r="M138" s="191">
        <f>DataInput!$F143/12</f>
        <v>0</v>
      </c>
      <c r="N138" s="191">
        <f>DataInput!$F143/12</f>
        <v>0</v>
      </c>
      <c r="O138" s="191">
        <f>DataInput!$F143/12</f>
        <v>0</v>
      </c>
      <c r="P138" s="191">
        <f>DataInput!$F143/12</f>
        <v>0</v>
      </c>
    </row>
    <row r="139" spans="3:17" s="74" customFormat="1" x14ac:dyDescent="0.2">
      <c r="C139" s="185" t="str">
        <f>DataInput!D144</f>
        <v>Insurance</v>
      </c>
      <c r="D139" s="191">
        <f t="shared" si="23"/>
        <v>3000</v>
      </c>
      <c r="E139" s="191">
        <f>DataInput!$F144/12</f>
        <v>250</v>
      </c>
      <c r="F139" s="191">
        <f>DataInput!$F144/12</f>
        <v>250</v>
      </c>
      <c r="G139" s="191">
        <f>DataInput!$F144/12</f>
        <v>250</v>
      </c>
      <c r="H139" s="191">
        <f>DataInput!$F144/12</f>
        <v>250</v>
      </c>
      <c r="I139" s="191">
        <f>DataInput!$F144/12</f>
        <v>250</v>
      </c>
      <c r="J139" s="191">
        <f>DataInput!$F144/12</f>
        <v>250</v>
      </c>
      <c r="K139" s="191">
        <f>DataInput!$F144/12</f>
        <v>250</v>
      </c>
      <c r="L139" s="191">
        <f>DataInput!$F144/12</f>
        <v>250</v>
      </c>
      <c r="M139" s="191">
        <f>DataInput!$F144/12</f>
        <v>250</v>
      </c>
      <c r="N139" s="191">
        <f>DataInput!$F144/12</f>
        <v>250</v>
      </c>
      <c r="O139" s="191">
        <f>DataInput!$F144/12</f>
        <v>250</v>
      </c>
      <c r="P139" s="191">
        <f>DataInput!$F144/12</f>
        <v>250</v>
      </c>
    </row>
    <row r="140" spans="3:17" s="74" customFormat="1" x14ac:dyDescent="0.2">
      <c r="C140" s="185" t="str">
        <f>DataInput!D145</f>
        <v>Hired labor</v>
      </c>
      <c r="D140" s="191">
        <f t="shared" si="23"/>
        <v>11500.000000000002</v>
      </c>
      <c r="E140" s="191">
        <f>DataInput!$F145/12</f>
        <v>958.33333333333337</v>
      </c>
      <c r="F140" s="191">
        <f>DataInput!$F145/12</f>
        <v>958.33333333333337</v>
      </c>
      <c r="G140" s="191">
        <f>DataInput!$F145/12</f>
        <v>958.33333333333337</v>
      </c>
      <c r="H140" s="191">
        <f>DataInput!$F145/12</f>
        <v>958.33333333333337</v>
      </c>
      <c r="I140" s="191">
        <f>DataInput!$F145/12</f>
        <v>958.33333333333337</v>
      </c>
      <c r="J140" s="191">
        <f>DataInput!$F145/12</f>
        <v>958.33333333333337</v>
      </c>
      <c r="K140" s="191">
        <f>DataInput!$F145/12</f>
        <v>958.33333333333337</v>
      </c>
      <c r="L140" s="191">
        <f>DataInput!$F145/12</f>
        <v>958.33333333333337</v>
      </c>
      <c r="M140" s="191">
        <f>DataInput!$F145/12</f>
        <v>958.33333333333337</v>
      </c>
      <c r="N140" s="191">
        <f>DataInput!$F145/12</f>
        <v>958.33333333333337</v>
      </c>
      <c r="O140" s="191">
        <f>DataInput!$F145/12</f>
        <v>958.33333333333337</v>
      </c>
      <c r="P140" s="191">
        <f>DataInput!$F145/12</f>
        <v>958.33333333333337</v>
      </c>
    </row>
    <row r="141" spans="3:17" s="74" customFormat="1" x14ac:dyDescent="0.2">
      <c r="C141" s="185" t="str">
        <f>DataInput!D146</f>
        <v>Miscellaneous</v>
      </c>
      <c r="D141" s="191">
        <f t="shared" si="23"/>
        <v>0</v>
      </c>
      <c r="E141" s="191">
        <f>DataInput!$F146/12</f>
        <v>0</v>
      </c>
      <c r="F141" s="191">
        <f>DataInput!$F146/12</f>
        <v>0</v>
      </c>
      <c r="G141" s="191">
        <f>DataInput!$F146/12</f>
        <v>0</v>
      </c>
      <c r="H141" s="191">
        <f>DataInput!$F146/12</f>
        <v>0</v>
      </c>
      <c r="I141" s="191">
        <f>DataInput!$F146/12</f>
        <v>0</v>
      </c>
      <c r="J141" s="191">
        <f>DataInput!$F146/12</f>
        <v>0</v>
      </c>
      <c r="K141" s="191">
        <f>DataInput!$F146/12</f>
        <v>0</v>
      </c>
      <c r="L141" s="191">
        <f>DataInput!$F146/12</f>
        <v>0</v>
      </c>
      <c r="M141" s="191">
        <f>DataInput!$F146/12</f>
        <v>0</v>
      </c>
      <c r="N141" s="191">
        <f>DataInput!$F146/12</f>
        <v>0</v>
      </c>
      <c r="O141" s="191">
        <f>DataInput!$F146/12</f>
        <v>0</v>
      </c>
      <c r="P141" s="191">
        <f>DataInput!$F146/12</f>
        <v>0</v>
      </c>
    </row>
    <row r="142" spans="3:17" s="74" customFormat="1" x14ac:dyDescent="0.2">
      <c r="C142" s="185" t="str">
        <f>DataInput!D147</f>
        <v xml:space="preserve">Professional fees </v>
      </c>
      <c r="D142" s="191">
        <f t="shared" si="23"/>
        <v>0</v>
      </c>
      <c r="E142" s="191">
        <f>DataInput!$F147/12</f>
        <v>0</v>
      </c>
      <c r="F142" s="191">
        <f>DataInput!$F147/12</f>
        <v>0</v>
      </c>
      <c r="G142" s="191">
        <f>DataInput!$F147/12</f>
        <v>0</v>
      </c>
      <c r="H142" s="191">
        <f>DataInput!$F147/12</f>
        <v>0</v>
      </c>
      <c r="I142" s="191">
        <f>DataInput!$F147/12</f>
        <v>0</v>
      </c>
      <c r="J142" s="191">
        <f>DataInput!$F147/12</f>
        <v>0</v>
      </c>
      <c r="K142" s="191">
        <f>DataInput!$F147/12</f>
        <v>0</v>
      </c>
      <c r="L142" s="191">
        <f>DataInput!$F147/12</f>
        <v>0</v>
      </c>
      <c r="M142" s="191">
        <f>DataInput!$F147/12</f>
        <v>0</v>
      </c>
      <c r="N142" s="191">
        <f>DataInput!$F147/12</f>
        <v>0</v>
      </c>
      <c r="O142" s="191">
        <f>DataInput!$F147/12</f>
        <v>0</v>
      </c>
      <c r="P142" s="191">
        <f>DataInput!$F147/12</f>
        <v>0</v>
      </c>
    </row>
    <row r="143" spans="3:17" s="74" customFormat="1" x14ac:dyDescent="0.2">
      <c r="C143" s="185" t="str">
        <f>DataInput!D148</f>
        <v>Rent or lease</v>
      </c>
      <c r="D143" s="191">
        <f t="shared" si="23"/>
        <v>0</v>
      </c>
      <c r="E143" s="191">
        <f>DataInput!$F148/12</f>
        <v>0</v>
      </c>
      <c r="F143" s="191">
        <f>DataInput!$F148/12</f>
        <v>0</v>
      </c>
      <c r="G143" s="191">
        <f>DataInput!$F148/12</f>
        <v>0</v>
      </c>
      <c r="H143" s="191">
        <f>DataInput!$F148/12</f>
        <v>0</v>
      </c>
      <c r="I143" s="191">
        <f>DataInput!$F148/12</f>
        <v>0</v>
      </c>
      <c r="J143" s="191">
        <f>DataInput!$F148/12</f>
        <v>0</v>
      </c>
      <c r="K143" s="191">
        <f>DataInput!$F148/12</f>
        <v>0</v>
      </c>
      <c r="L143" s="191">
        <f>DataInput!$F148/12</f>
        <v>0</v>
      </c>
      <c r="M143" s="191">
        <f>DataInput!$F148/12</f>
        <v>0</v>
      </c>
      <c r="N143" s="191">
        <f>DataInput!$F148/12</f>
        <v>0</v>
      </c>
      <c r="O143" s="191">
        <f>DataInput!$F148/12</f>
        <v>0</v>
      </c>
      <c r="P143" s="191">
        <f>DataInput!$F148/12</f>
        <v>0</v>
      </c>
    </row>
    <row r="144" spans="3:17" s="74" customFormat="1" x14ac:dyDescent="0.2">
      <c r="C144" s="185" t="str">
        <f>DataInput!D149</f>
        <v>Repairs</v>
      </c>
      <c r="D144" s="191">
        <f t="shared" si="23"/>
        <v>6500.0000000000009</v>
      </c>
      <c r="E144" s="191">
        <f>DataInput!$F149/12</f>
        <v>541.66666666666663</v>
      </c>
      <c r="F144" s="191">
        <f>DataInput!$F149/12</f>
        <v>541.66666666666663</v>
      </c>
      <c r="G144" s="191">
        <f>DataInput!$F149/12</f>
        <v>541.66666666666663</v>
      </c>
      <c r="H144" s="191">
        <f>DataInput!$F149/12</f>
        <v>541.66666666666663</v>
      </c>
      <c r="I144" s="191">
        <f>DataInput!$F149/12</f>
        <v>541.66666666666663</v>
      </c>
      <c r="J144" s="191">
        <f>DataInput!$F149/12</f>
        <v>541.66666666666663</v>
      </c>
      <c r="K144" s="191">
        <f>DataInput!$F149/12</f>
        <v>541.66666666666663</v>
      </c>
      <c r="L144" s="191">
        <f>DataInput!$F149/12</f>
        <v>541.66666666666663</v>
      </c>
      <c r="M144" s="191">
        <f>DataInput!$F149/12</f>
        <v>541.66666666666663</v>
      </c>
      <c r="N144" s="191">
        <f>DataInput!$F149/12</f>
        <v>541.66666666666663</v>
      </c>
      <c r="O144" s="191">
        <f>DataInput!$F149/12</f>
        <v>541.66666666666663</v>
      </c>
      <c r="P144" s="191">
        <f>DataInput!$F149/12</f>
        <v>541.66666666666663</v>
      </c>
    </row>
    <row r="145" spans="3:17" s="74" customFormat="1" x14ac:dyDescent="0.2">
      <c r="C145" s="185" t="str">
        <f>DataInput!D150</f>
        <v>Supplies</v>
      </c>
      <c r="D145" s="191">
        <f t="shared" si="23"/>
        <v>0</v>
      </c>
      <c r="E145" s="191">
        <f>DataInput!$F150/12</f>
        <v>0</v>
      </c>
      <c r="F145" s="191">
        <f>DataInput!$F150/12</f>
        <v>0</v>
      </c>
      <c r="G145" s="191">
        <f>DataInput!$F150/12</f>
        <v>0</v>
      </c>
      <c r="H145" s="191">
        <f>DataInput!$F150/12</f>
        <v>0</v>
      </c>
      <c r="I145" s="191">
        <f>DataInput!$F150/12</f>
        <v>0</v>
      </c>
      <c r="J145" s="191">
        <f>DataInput!$F150/12</f>
        <v>0</v>
      </c>
      <c r="K145" s="191">
        <f>DataInput!$F150/12</f>
        <v>0</v>
      </c>
      <c r="L145" s="191">
        <f>DataInput!$F150/12</f>
        <v>0</v>
      </c>
      <c r="M145" s="191">
        <f>DataInput!$F150/12</f>
        <v>0</v>
      </c>
      <c r="N145" s="191">
        <f>DataInput!$F150/12</f>
        <v>0</v>
      </c>
      <c r="O145" s="191">
        <f>DataInput!$F150/12</f>
        <v>0</v>
      </c>
      <c r="P145" s="191">
        <f>DataInput!$F150/12</f>
        <v>0</v>
      </c>
      <c r="Q145" s="74" t="s">
        <v>25</v>
      </c>
    </row>
    <row r="146" spans="3:17" s="74" customFormat="1" x14ac:dyDescent="0.2">
      <c r="C146" s="185" t="str">
        <f>DataInput!D151</f>
        <v>Property taxes</v>
      </c>
      <c r="D146" s="191">
        <f t="shared" ref="D146:D156" si="24">SUM(E146:P146)</f>
        <v>3499.9999999999995</v>
      </c>
      <c r="E146" s="191">
        <f>DataInput!$F151/12</f>
        <v>291.66666666666669</v>
      </c>
      <c r="F146" s="191">
        <f>DataInput!$F151/12</f>
        <v>291.66666666666669</v>
      </c>
      <c r="G146" s="191">
        <f>DataInput!$F151/12</f>
        <v>291.66666666666669</v>
      </c>
      <c r="H146" s="191">
        <f>DataInput!$F151/12</f>
        <v>291.66666666666669</v>
      </c>
      <c r="I146" s="191">
        <f>DataInput!$F151/12</f>
        <v>291.66666666666669</v>
      </c>
      <c r="J146" s="191">
        <f>DataInput!$F151/12</f>
        <v>291.66666666666669</v>
      </c>
      <c r="K146" s="191">
        <f>DataInput!$F151/12</f>
        <v>291.66666666666669</v>
      </c>
      <c r="L146" s="191">
        <f>DataInput!$F151/12</f>
        <v>291.66666666666669</v>
      </c>
      <c r="M146" s="191">
        <f>DataInput!$F151/12</f>
        <v>291.66666666666669</v>
      </c>
      <c r="N146" s="191">
        <f>DataInput!$F151/12</f>
        <v>291.66666666666669</v>
      </c>
      <c r="O146" s="191">
        <f>DataInput!$F151/12</f>
        <v>291.66666666666669</v>
      </c>
      <c r="P146" s="191">
        <f>DataInput!$F151/12</f>
        <v>291.66666666666669</v>
      </c>
    </row>
    <row r="147" spans="3:17" s="74" customFormat="1" x14ac:dyDescent="0.2">
      <c r="C147" s="185" t="str">
        <f>DataInput!D152</f>
        <v>Utilities</v>
      </c>
      <c r="D147" s="191">
        <f t="shared" si="24"/>
        <v>5000</v>
      </c>
      <c r="E147" s="191">
        <f>DataInput!$F152/12</f>
        <v>416.66666666666669</v>
      </c>
      <c r="F147" s="191">
        <f>DataInput!$F152/12</f>
        <v>416.66666666666669</v>
      </c>
      <c r="G147" s="191">
        <f>DataInput!$F152/12</f>
        <v>416.66666666666669</v>
      </c>
      <c r="H147" s="191">
        <f>DataInput!$F152/12</f>
        <v>416.66666666666669</v>
      </c>
      <c r="I147" s="191">
        <f>DataInput!$F152/12</f>
        <v>416.66666666666669</v>
      </c>
      <c r="J147" s="191">
        <f>DataInput!$F152/12</f>
        <v>416.66666666666669</v>
      </c>
      <c r="K147" s="191">
        <f>DataInput!$F152/12</f>
        <v>416.66666666666669</v>
      </c>
      <c r="L147" s="191">
        <f>DataInput!$F152/12</f>
        <v>416.66666666666669</v>
      </c>
      <c r="M147" s="191">
        <f>DataInput!$F152/12</f>
        <v>416.66666666666669</v>
      </c>
      <c r="N147" s="191">
        <f>DataInput!$F152/12</f>
        <v>416.66666666666669</v>
      </c>
      <c r="O147" s="191">
        <f>DataInput!$F152/12</f>
        <v>416.66666666666669</v>
      </c>
      <c r="P147" s="191">
        <f>DataInput!$F152/12</f>
        <v>416.66666666666669</v>
      </c>
    </row>
    <row r="148" spans="3:17" s="74" customFormat="1" x14ac:dyDescent="0.2">
      <c r="C148" s="185" t="str">
        <f>DataInput!D153</f>
        <v>Pressure washing</v>
      </c>
      <c r="D148" s="191">
        <f t="shared" si="24"/>
        <v>0</v>
      </c>
      <c r="E148" s="191">
        <f>DataInput!$F153/12</f>
        <v>0</v>
      </c>
      <c r="F148" s="191">
        <f>DataInput!$F153/12</f>
        <v>0</v>
      </c>
      <c r="G148" s="191">
        <f>DataInput!$F153/12</f>
        <v>0</v>
      </c>
      <c r="H148" s="191">
        <f>DataInput!$F153/12</f>
        <v>0</v>
      </c>
      <c r="I148" s="191">
        <f>DataInput!$F153/12</f>
        <v>0</v>
      </c>
      <c r="J148" s="191">
        <f>DataInput!$F153/12</f>
        <v>0</v>
      </c>
      <c r="K148" s="191">
        <f>DataInput!$F153/12</f>
        <v>0</v>
      </c>
      <c r="L148" s="191">
        <f>DataInput!$F153/12</f>
        <v>0</v>
      </c>
      <c r="M148" s="191">
        <f>DataInput!$F153/12</f>
        <v>0</v>
      </c>
      <c r="N148" s="191">
        <f>DataInput!$F153/12</f>
        <v>0</v>
      </c>
      <c r="O148" s="191">
        <f>DataInput!$F153/12</f>
        <v>0</v>
      </c>
      <c r="P148" s="191">
        <f>DataInput!$F153/12</f>
        <v>0</v>
      </c>
    </row>
    <row r="149" spans="3:17" s="74" customFormat="1" x14ac:dyDescent="0.2">
      <c r="C149" s="185" t="str">
        <f>DataInput!D154</f>
        <v>Manure hauling costs</v>
      </c>
      <c r="D149" s="191">
        <f t="shared" si="24"/>
        <v>7000</v>
      </c>
      <c r="E149" s="191">
        <f>IF(MONTH(E127)=3,0.5*DataInput!$F$154,IF(MONTH(E127)=10,0.5*DataInput!$F$154,0))</f>
        <v>0</v>
      </c>
      <c r="F149" s="191">
        <f>IF(MONTH(F127)=3,0.5*DataInput!$F$154,IF(MONTH(F127)=10,0.5*DataInput!$F$154,0))</f>
        <v>0</v>
      </c>
      <c r="G149" s="191">
        <f>IF(MONTH(G127)=3,0.5*DataInput!$F$154,IF(MONTH(G127)=10,0.5*DataInput!$F$154,0))</f>
        <v>0</v>
      </c>
      <c r="H149" s="191">
        <f>IF(MONTH(H127)=3,0.5*DataInput!$F$154,IF(MONTH(H127)=10,0.5*DataInput!$F$154,0))</f>
        <v>0</v>
      </c>
      <c r="I149" s="191">
        <f>IF(MONTH(I127)=3,0.5*DataInput!$F$154,IF(MONTH(I127)=10,0.5*DataInput!$F$154,0))</f>
        <v>0</v>
      </c>
      <c r="J149" s="191">
        <f>IF(MONTH(J127)=3,0.5*DataInput!$F$154,IF(MONTH(J127)=10,0.5*DataInput!$F$154,0))</f>
        <v>0</v>
      </c>
      <c r="K149" s="191">
        <f>IF(MONTH(K127)=3,0.5*DataInput!$F$154,IF(MONTH(K127)=10,0.5*DataInput!$F$154,0))</f>
        <v>3500</v>
      </c>
      <c r="L149" s="191">
        <f>IF(MONTH(L127)=3,0.5*DataInput!$F$154,IF(MONTH(L127)=10,0.5*DataInput!$F$154,0))</f>
        <v>0</v>
      </c>
      <c r="M149" s="191">
        <f>IF(MONTH(M127)=3,0.5*DataInput!$F$154,IF(MONTH(M127)=10,0.5*DataInput!$F$154,0))</f>
        <v>0</v>
      </c>
      <c r="N149" s="191">
        <f>IF(MONTH(N127)=3,0.5*DataInput!$F$154,IF(MONTH(N127)=10,0.5*DataInput!$F$154,0))</f>
        <v>0</v>
      </c>
      <c r="O149" s="191">
        <f>IF(MONTH(O127)=3,0.5*DataInput!$F$154,IF(MONTH(O127)=10,0.5*DataInput!$F$154,0))</f>
        <v>0</v>
      </c>
      <c r="P149" s="191">
        <f>IF(MONTH(P127)=3,0.5*DataInput!$F$154,IF(MONTH(P127)=10,0.5*DataInput!$F$154,0))</f>
        <v>3500</v>
      </c>
    </row>
    <row r="150" spans="3:17" s="74" customFormat="1" x14ac:dyDescent="0.2">
      <c r="C150" s="185" t="str">
        <f>DataInput!D156</f>
        <v>Other (overwrite this)</v>
      </c>
      <c r="D150" s="191">
        <f t="shared" si="24"/>
        <v>0</v>
      </c>
      <c r="E150" s="191">
        <f>DataInput!$F156/12</f>
        <v>0</v>
      </c>
      <c r="F150" s="191">
        <f>DataInput!$F156/12</f>
        <v>0</v>
      </c>
      <c r="G150" s="191">
        <f>DataInput!$F156/12</f>
        <v>0</v>
      </c>
      <c r="H150" s="191">
        <f>DataInput!$F156/12</f>
        <v>0</v>
      </c>
      <c r="I150" s="191">
        <f>DataInput!$F156/12</f>
        <v>0</v>
      </c>
      <c r="J150" s="191">
        <f>DataInput!$F156/12</f>
        <v>0</v>
      </c>
      <c r="K150" s="191">
        <f>DataInput!$F156/12</f>
        <v>0</v>
      </c>
      <c r="L150" s="191">
        <f>DataInput!$F156/12</f>
        <v>0</v>
      </c>
      <c r="M150" s="191">
        <f>DataInput!$F156/12</f>
        <v>0</v>
      </c>
      <c r="N150" s="191">
        <f>DataInput!$F156/12</f>
        <v>0</v>
      </c>
      <c r="O150" s="191">
        <f>DataInput!$F156/12</f>
        <v>0</v>
      </c>
      <c r="P150" s="191">
        <f>DataInput!$F156/12</f>
        <v>0</v>
      </c>
    </row>
    <row r="151" spans="3:17" s="74" customFormat="1" x14ac:dyDescent="0.2">
      <c r="C151" s="185" t="str">
        <f>DataInput!D157</f>
        <v>Other (overwrite this)</v>
      </c>
      <c r="D151" s="191">
        <f t="shared" si="24"/>
        <v>0</v>
      </c>
      <c r="E151" s="191">
        <f>DataInput!$F157/12</f>
        <v>0</v>
      </c>
      <c r="F151" s="191">
        <f>DataInput!$F157/12</f>
        <v>0</v>
      </c>
      <c r="G151" s="191">
        <f>DataInput!$F157/12</f>
        <v>0</v>
      </c>
      <c r="H151" s="191">
        <f>DataInput!$F157/12</f>
        <v>0</v>
      </c>
      <c r="I151" s="191">
        <f>DataInput!$F157/12</f>
        <v>0</v>
      </c>
      <c r="J151" s="191">
        <f>DataInput!$F157/12</f>
        <v>0</v>
      </c>
      <c r="K151" s="191">
        <f>DataInput!$F157/12</f>
        <v>0</v>
      </c>
      <c r="L151" s="191">
        <f>DataInput!$F157/12</f>
        <v>0</v>
      </c>
      <c r="M151" s="191">
        <f>DataInput!$F157/12</f>
        <v>0</v>
      </c>
      <c r="N151" s="191">
        <f>DataInput!$F157/12</f>
        <v>0</v>
      </c>
      <c r="O151" s="191">
        <f>DataInput!$F157/12</f>
        <v>0</v>
      </c>
      <c r="P151" s="191">
        <f>DataInput!$F157/12</f>
        <v>0</v>
      </c>
    </row>
    <row r="152" spans="3:17" s="74" customFormat="1" x14ac:dyDescent="0.2">
      <c r="C152" s="185" t="str">
        <f>DataInput!D158</f>
        <v>Other (overwrite this)</v>
      </c>
      <c r="D152" s="191">
        <f t="shared" si="24"/>
        <v>0</v>
      </c>
      <c r="E152" s="191">
        <f>DataInput!$F158/12</f>
        <v>0</v>
      </c>
      <c r="F152" s="191">
        <f>DataInput!$F158/12</f>
        <v>0</v>
      </c>
      <c r="G152" s="191">
        <f>DataInput!$F158/12</f>
        <v>0</v>
      </c>
      <c r="H152" s="191">
        <f>DataInput!$F158/12</f>
        <v>0</v>
      </c>
      <c r="I152" s="191">
        <f>DataInput!$F158/12</f>
        <v>0</v>
      </c>
      <c r="J152" s="191">
        <f>DataInput!$F158/12</f>
        <v>0</v>
      </c>
      <c r="K152" s="191">
        <f>DataInput!$F158/12</f>
        <v>0</v>
      </c>
      <c r="L152" s="191">
        <f>DataInput!$F158/12</f>
        <v>0</v>
      </c>
      <c r="M152" s="191">
        <f>DataInput!$F158/12</f>
        <v>0</v>
      </c>
      <c r="N152" s="191">
        <f>DataInput!$F158/12</f>
        <v>0</v>
      </c>
      <c r="O152" s="191">
        <f>DataInput!$F158/12</f>
        <v>0</v>
      </c>
      <c r="P152" s="191">
        <f>DataInput!$F158/12</f>
        <v>0</v>
      </c>
    </row>
    <row r="153" spans="3:17" s="74" customFormat="1" x14ac:dyDescent="0.2">
      <c r="C153" s="185" t="str">
        <f>DataInput!D160</f>
        <v>Other (overwrite this)</v>
      </c>
      <c r="D153" s="191">
        <f t="shared" si="24"/>
        <v>0</v>
      </c>
      <c r="E153" s="191">
        <f>DataInput!$F160/12</f>
        <v>0</v>
      </c>
      <c r="F153" s="191">
        <f>DataInput!$F160/12</f>
        <v>0</v>
      </c>
      <c r="G153" s="191">
        <f>DataInput!$F160/12</f>
        <v>0</v>
      </c>
      <c r="H153" s="191">
        <f>DataInput!$F160/12</f>
        <v>0</v>
      </c>
      <c r="I153" s="191">
        <f>DataInput!$F160/12</f>
        <v>0</v>
      </c>
      <c r="J153" s="191">
        <f>DataInput!$F160/12</f>
        <v>0</v>
      </c>
      <c r="K153" s="191">
        <f>DataInput!$F160/12</f>
        <v>0</v>
      </c>
      <c r="L153" s="191">
        <f>DataInput!$F160/12</f>
        <v>0</v>
      </c>
      <c r="M153" s="191">
        <f>DataInput!$F160/12</f>
        <v>0</v>
      </c>
      <c r="N153" s="191">
        <f>DataInput!$F160/12</f>
        <v>0</v>
      </c>
      <c r="O153" s="191">
        <f>DataInput!$F160/12</f>
        <v>0</v>
      </c>
      <c r="P153" s="191">
        <f>DataInput!$F160/12</f>
        <v>0</v>
      </c>
    </row>
    <row r="154" spans="3:17" s="74" customFormat="1" x14ac:dyDescent="0.2">
      <c r="C154" s="185" t="str">
        <f>DataInput!D161</f>
        <v>Other (overwrite this)</v>
      </c>
      <c r="D154" s="191">
        <f t="shared" si="24"/>
        <v>0</v>
      </c>
      <c r="E154" s="191">
        <f>DataInput!$F161/12</f>
        <v>0</v>
      </c>
      <c r="F154" s="191">
        <f>DataInput!$F161/12</f>
        <v>0</v>
      </c>
      <c r="G154" s="191">
        <f>DataInput!$F161/12</f>
        <v>0</v>
      </c>
      <c r="H154" s="191">
        <f>DataInput!$F161/12</f>
        <v>0</v>
      </c>
      <c r="I154" s="191">
        <f>DataInput!$F161/12</f>
        <v>0</v>
      </c>
      <c r="J154" s="191">
        <f>DataInput!$F161/12</f>
        <v>0</v>
      </c>
      <c r="K154" s="191">
        <f>DataInput!$F161/12</f>
        <v>0</v>
      </c>
      <c r="L154" s="191">
        <f>DataInput!$F161/12</f>
        <v>0</v>
      </c>
      <c r="M154" s="191">
        <f>DataInput!$F161/12</f>
        <v>0</v>
      </c>
      <c r="N154" s="191">
        <f>DataInput!$F161/12</f>
        <v>0</v>
      </c>
      <c r="O154" s="191">
        <f>DataInput!$F161/12</f>
        <v>0</v>
      </c>
      <c r="P154" s="191">
        <f>DataInput!$F161/12</f>
        <v>0</v>
      </c>
    </row>
    <row r="155" spans="3:17" s="74" customFormat="1" x14ac:dyDescent="0.2">
      <c r="C155" s="185" t="str">
        <f>DataInput!D162</f>
        <v>Other (overwrite this)</v>
      </c>
      <c r="D155" s="191">
        <f t="shared" si="24"/>
        <v>0</v>
      </c>
      <c r="E155" s="191">
        <f>DataInput!$F162/12</f>
        <v>0</v>
      </c>
      <c r="F155" s="191">
        <f>DataInput!$F162/12</f>
        <v>0</v>
      </c>
      <c r="G155" s="191">
        <f>DataInput!$F162/12</f>
        <v>0</v>
      </c>
      <c r="H155" s="191">
        <f>DataInput!$F162/12</f>
        <v>0</v>
      </c>
      <c r="I155" s="191">
        <f>DataInput!$F162/12</f>
        <v>0</v>
      </c>
      <c r="J155" s="191">
        <f>DataInput!$F162/12</f>
        <v>0</v>
      </c>
      <c r="K155" s="191">
        <f>DataInput!$F162/12</f>
        <v>0</v>
      </c>
      <c r="L155" s="191">
        <f>DataInput!$F162/12</f>
        <v>0</v>
      </c>
      <c r="M155" s="191">
        <f>DataInput!$F162/12</f>
        <v>0</v>
      </c>
      <c r="N155" s="191">
        <f>DataInput!$F162/12</f>
        <v>0</v>
      </c>
      <c r="O155" s="191">
        <f>DataInput!$F162/12</f>
        <v>0</v>
      </c>
      <c r="P155" s="191">
        <f>DataInput!$F162/12</f>
        <v>0</v>
      </c>
    </row>
    <row r="156" spans="3:17" s="74" customFormat="1" x14ac:dyDescent="0.2">
      <c r="C156" s="185" t="str">
        <f>DataInput!D163</f>
        <v>Other (overwrite this)</v>
      </c>
      <c r="D156" s="191">
        <f t="shared" si="24"/>
        <v>0</v>
      </c>
      <c r="E156" s="191">
        <f>DataInput!$F163/12</f>
        <v>0</v>
      </c>
      <c r="F156" s="191">
        <f>DataInput!$F163/12</f>
        <v>0</v>
      </c>
      <c r="G156" s="191">
        <f>DataInput!$F163/12</f>
        <v>0</v>
      </c>
      <c r="H156" s="191">
        <f>DataInput!$F163/12</f>
        <v>0</v>
      </c>
      <c r="I156" s="191">
        <f>DataInput!$F163/12</f>
        <v>0</v>
      </c>
      <c r="J156" s="191">
        <f>DataInput!$F163/12</f>
        <v>0</v>
      </c>
      <c r="K156" s="191">
        <f>DataInput!$F163/12</f>
        <v>0</v>
      </c>
      <c r="L156" s="191">
        <f>DataInput!$F163/12</f>
        <v>0</v>
      </c>
      <c r="M156" s="191">
        <f>DataInput!$F163/12</f>
        <v>0</v>
      </c>
      <c r="N156" s="191">
        <f>DataInput!$F163/12</f>
        <v>0</v>
      </c>
      <c r="O156" s="191">
        <f>DataInput!$F163/12</f>
        <v>0</v>
      </c>
      <c r="P156" s="191">
        <f>DataInput!$F163/12</f>
        <v>0</v>
      </c>
    </row>
    <row r="157" spans="3:17" s="74" customFormat="1" x14ac:dyDescent="0.2">
      <c r="C157" s="185" t="s">
        <v>31</v>
      </c>
      <c r="D157" s="191">
        <f>SUM(E157:P157)</f>
        <v>0</v>
      </c>
      <c r="E157" s="191">
        <f>VLOOKUP(E127,AmortOld!$AV$13:$BB$132,7,FALSE)</f>
        <v>0</v>
      </c>
      <c r="F157" s="191">
        <f>VLOOKUP(F127,AmortOld!$AV$13:$BB$132,7,FALSE)</f>
        <v>0</v>
      </c>
      <c r="G157" s="191">
        <f>VLOOKUP(G127,AmortOld!$AV$13:$BB$132,7,FALSE)</f>
        <v>0</v>
      </c>
      <c r="H157" s="191">
        <f>VLOOKUP(H127,AmortOld!$AV$13:$BB$132,7,FALSE)</f>
        <v>0</v>
      </c>
      <c r="I157" s="191">
        <f>VLOOKUP(I127,AmortOld!$AV$13:$BB$132,7,FALSE)</f>
        <v>0</v>
      </c>
      <c r="J157" s="191">
        <f>VLOOKUP(J127,AmortOld!$AV$13:$BB$132,7,FALSE)</f>
        <v>0</v>
      </c>
      <c r="K157" s="191">
        <f>VLOOKUP(K127,AmortOld!$AV$13:$BB$132,7,FALSE)</f>
        <v>0</v>
      </c>
      <c r="L157" s="191">
        <f>VLOOKUP(L127,AmortOld!$AV$13:$BB$132,7,FALSE)</f>
        <v>0</v>
      </c>
      <c r="M157" s="191">
        <f>VLOOKUP(M127,AmortOld!$AV$13:$BB$132,7,FALSE)</f>
        <v>0</v>
      </c>
      <c r="N157" s="191">
        <f>VLOOKUP(N127,AmortOld!$AV$13:$BB$132,7,FALSE)</f>
        <v>0</v>
      </c>
      <c r="O157" s="191">
        <f>VLOOKUP(O127,AmortOld!$AV$13:$BB$132,7,FALSE)</f>
        <v>0</v>
      </c>
      <c r="P157" s="191">
        <f>VLOOKUP(P127,AmortOld!$AV$13:$BB$132,7,FALSE)</f>
        <v>0</v>
      </c>
    </row>
    <row r="158" spans="3:17" s="74" customFormat="1" x14ac:dyDescent="0.2">
      <c r="C158" s="185" t="s">
        <v>32</v>
      </c>
      <c r="D158" s="191">
        <f>SUM(E158:P158)</f>
        <v>0</v>
      </c>
      <c r="E158" s="191">
        <f>VLOOKUP(E127,AmortOld!$BF$12:$BL$132,7,FALSE)</f>
        <v>0</v>
      </c>
      <c r="F158" s="191">
        <f>VLOOKUP(F127,AmortOld!$BF$12:$BL$132,7,FALSE)</f>
        <v>0</v>
      </c>
      <c r="G158" s="191">
        <f>VLOOKUP(G127,AmortOld!$BF$12:$BL$132,7,FALSE)</f>
        <v>0</v>
      </c>
      <c r="H158" s="191">
        <f>VLOOKUP(H127,AmortOld!$BF$12:$BL$132,7,FALSE)</f>
        <v>0</v>
      </c>
      <c r="I158" s="191">
        <f>VLOOKUP(I127,AmortOld!$BF$12:$BL$132,7,FALSE)</f>
        <v>0</v>
      </c>
      <c r="J158" s="191">
        <f>VLOOKUP(J127,AmortOld!$BF$12:$BL$132,7,FALSE)</f>
        <v>0</v>
      </c>
      <c r="K158" s="191">
        <f>VLOOKUP(K127,AmortOld!$BF$12:$BL$132,7,FALSE)</f>
        <v>0</v>
      </c>
      <c r="L158" s="191">
        <f>VLOOKUP(L127,AmortOld!$BF$12:$BL$132,7,FALSE)</f>
        <v>0</v>
      </c>
      <c r="M158" s="191">
        <f>VLOOKUP(M127,AmortOld!$BF$12:$BL$132,7,FALSE)</f>
        <v>0</v>
      </c>
      <c r="N158" s="191">
        <f>VLOOKUP(N127,AmortOld!$BF$12:$BL$132,7,FALSE)</f>
        <v>0</v>
      </c>
      <c r="O158" s="191">
        <f>VLOOKUP(O127,AmortOld!$BF$12:$BL$132,7,FALSE)</f>
        <v>0</v>
      </c>
      <c r="P158" s="191">
        <f>VLOOKUP(P127,AmortOld!$BF$12:$BL$132,7,FALSE)</f>
        <v>0</v>
      </c>
    </row>
    <row r="159" spans="3:17" s="74" customFormat="1" x14ac:dyDescent="0.2">
      <c r="C159" s="185" t="s">
        <v>33</v>
      </c>
      <c r="D159" s="191">
        <f>SUM(E159:P159)</f>
        <v>32003.43901563836</v>
      </c>
      <c r="E159" s="191">
        <f>VLOOKUP(E127,AmortNew!$AU$10:$BA$130,7,FALSE)</f>
        <v>2775.7737702500713</v>
      </c>
      <c r="F159" s="191">
        <f>VLOOKUP(F127,AmortNew!$AU$10:$BA$130,7,FALSE)</f>
        <v>2756.4247192795337</v>
      </c>
      <c r="G159" s="191">
        <f>VLOOKUP(G127,AmortNew!$AU$10:$BA$130,7,FALSE)</f>
        <v>2736.9466746358594</v>
      </c>
      <c r="H159" s="191">
        <f>VLOOKUP(H127,AmortNew!$AU$10:$BA$130,7,FALSE)</f>
        <v>2717.3387763612272</v>
      </c>
      <c r="I159" s="191">
        <f>VLOOKUP(I127,AmortNew!$AU$10:$BA$130,7,FALSE)</f>
        <v>2697.6001587647638</v>
      </c>
      <c r="J159" s="191">
        <f>VLOOKUP(J127,AmortNew!$AU$10:$BA$130,7,FALSE)</f>
        <v>2677.7299503843242</v>
      </c>
      <c r="K159" s="191">
        <f>VLOOKUP(K127,AmortNew!$AU$10:$BA$130,7,FALSE)</f>
        <v>2657.727273948015</v>
      </c>
      <c r="L159" s="191">
        <f>VLOOKUP(L127,AmortNew!$AU$10:$BA$130,7,FALSE)</f>
        <v>2637.5912463354639</v>
      </c>
      <c r="M159" s="191">
        <f>VLOOKUP(M127,AmortNew!$AU$10:$BA$130,7,FALSE)</f>
        <v>2617.320978538829</v>
      </c>
      <c r="N159" s="191">
        <f>VLOOKUP(N127,AmortNew!$AU$10:$BA$130,7,FALSE)</f>
        <v>2596.9155756235491</v>
      </c>
      <c r="O159" s="191">
        <f>VLOOKUP(O127,AmortNew!$AU$10:$BA$130,7,FALSE)</f>
        <v>2576.3741366888353</v>
      </c>
      <c r="P159" s="191">
        <f>VLOOKUP(P127,AmortNew!$AU$10:$BA$130,7,FALSE)</f>
        <v>2555.6957548278892</v>
      </c>
      <c r="Q159" s="74" t="s">
        <v>25</v>
      </c>
    </row>
    <row r="160" spans="3:17" s="74" customFormat="1" x14ac:dyDescent="0.2">
      <c r="C160" s="188" t="s">
        <v>34</v>
      </c>
      <c r="D160" s="193">
        <f>SUM(E160:P160)</f>
        <v>36134.137974330086</v>
      </c>
      <c r="E160" s="193">
        <f>VLOOKUP(E127,AmortNew!$BE$10:$BK$130,7,FALSE)</f>
        <v>2902.3576455806328</v>
      </c>
      <c r="F160" s="193">
        <f>VLOOKUP(F127,AmortNew!$BE$10:$BK$130,7,FALSE)</f>
        <v>2921.7066965511704</v>
      </c>
      <c r="G160" s="193">
        <f>VLOOKUP(G127,AmortNew!$BE$10:$BK$130,7,FALSE)</f>
        <v>2941.1847411948452</v>
      </c>
      <c r="H160" s="193">
        <f>VLOOKUP(H127,AmortNew!$BE$10:$BK$130,7,FALSE)</f>
        <v>2960.7926394694773</v>
      </c>
      <c r="I160" s="193">
        <f>VLOOKUP(I127,AmortNew!$BE$10:$BK$130,7,FALSE)</f>
        <v>2980.5312570659403</v>
      </c>
      <c r="J160" s="193">
        <f>VLOOKUP(J127,AmortNew!$BE$10:$BK$130,7,FALSE)</f>
        <v>3000.4014654463804</v>
      </c>
      <c r="K160" s="193">
        <f>VLOOKUP(K127,AmortNew!$BE$10:$BK$130,7,FALSE)</f>
        <v>3020.4041418826891</v>
      </c>
      <c r="L160" s="193">
        <f>VLOOKUP(L127,AmortNew!$BE$10:$BK$130,7,FALSE)</f>
        <v>3040.5401694952407</v>
      </c>
      <c r="M160" s="193">
        <f>VLOOKUP(M127,AmortNew!$BE$10:$BK$130,7,FALSE)</f>
        <v>3060.8104372918756</v>
      </c>
      <c r="N160" s="193">
        <f>VLOOKUP(N127,AmortNew!$BE$10:$BK$130,7,FALSE)</f>
        <v>3081.2158402071545</v>
      </c>
      <c r="O160" s="193">
        <f>VLOOKUP(O127,AmortNew!$BE$10:$BK$130,7,FALSE)</f>
        <v>3101.7572791418697</v>
      </c>
      <c r="P160" s="193">
        <f>VLOOKUP(P127,AmortNew!$BE$10:$BK$130,7,FALSE)</f>
        <v>3122.4356610028149</v>
      </c>
    </row>
    <row r="161" spans="2:17" s="74" customFormat="1" x14ac:dyDescent="0.2">
      <c r="C161" s="178" t="s">
        <v>212</v>
      </c>
      <c r="D161" s="191">
        <f>SUM(E161:P161)</f>
        <v>104637.57698996844</v>
      </c>
      <c r="E161" s="191">
        <f t="shared" ref="E161:P161" si="25">SUM(E137:E160)</f>
        <v>8136.4647491640371</v>
      </c>
      <c r="F161" s="191">
        <f t="shared" si="25"/>
        <v>8136.464749164038</v>
      </c>
      <c r="G161" s="191">
        <f t="shared" si="25"/>
        <v>8136.4647491640389</v>
      </c>
      <c r="H161" s="191">
        <f t="shared" si="25"/>
        <v>8136.4647491640371</v>
      </c>
      <c r="I161" s="191">
        <f t="shared" si="25"/>
        <v>8136.4647491640371</v>
      </c>
      <c r="J161" s="191">
        <f t="shared" si="25"/>
        <v>8136.4647491640389</v>
      </c>
      <c r="K161" s="191">
        <f t="shared" si="25"/>
        <v>11636.464749164039</v>
      </c>
      <c r="L161" s="191">
        <f t="shared" si="25"/>
        <v>8136.464749164038</v>
      </c>
      <c r="M161" s="191">
        <f t="shared" si="25"/>
        <v>8136.4647491640371</v>
      </c>
      <c r="N161" s="191">
        <f t="shared" si="25"/>
        <v>8136.4647491640371</v>
      </c>
      <c r="O161" s="191">
        <f t="shared" si="25"/>
        <v>8136.4647491640389</v>
      </c>
      <c r="P161" s="191">
        <f t="shared" si="25"/>
        <v>11636.464749164039</v>
      </c>
    </row>
    <row r="162" spans="2:17" s="74" customFormat="1" x14ac:dyDescent="0.2">
      <c r="C162" s="178"/>
      <c r="D162" s="191"/>
      <c r="E162" s="191"/>
      <c r="F162" s="191"/>
      <c r="G162" s="191"/>
      <c r="H162" s="191"/>
      <c r="I162" s="191"/>
      <c r="J162" s="191"/>
      <c r="K162" s="191"/>
      <c r="L162" s="191"/>
      <c r="M162" s="191"/>
      <c r="N162" s="191"/>
      <c r="O162" s="191"/>
      <c r="P162" s="191"/>
    </row>
    <row r="163" spans="2:17" s="74" customFormat="1" x14ac:dyDescent="0.2">
      <c r="C163" s="21" t="s">
        <v>332</v>
      </c>
      <c r="D163" s="191">
        <f>SUM(E163:P163)</f>
        <v>18162.423010031544</v>
      </c>
      <c r="E163" s="191">
        <f t="shared" ref="E163:P163" si="26">E134-E161</f>
        <v>-736.46474916403713</v>
      </c>
      <c r="F163" s="191">
        <f t="shared" si="26"/>
        <v>-736.46474916403804</v>
      </c>
      <c r="G163" s="191">
        <f t="shared" si="26"/>
        <v>-736.46474916403895</v>
      </c>
      <c r="H163" s="191">
        <f t="shared" si="26"/>
        <v>-736.46474916403713</v>
      </c>
      <c r="I163" s="191">
        <f t="shared" si="26"/>
        <v>-736.46474916403713</v>
      </c>
      <c r="J163" s="191">
        <f t="shared" si="26"/>
        <v>-736.46474916403895</v>
      </c>
      <c r="K163" s="191">
        <f t="shared" si="26"/>
        <v>12763.535250835961</v>
      </c>
      <c r="L163" s="191">
        <f t="shared" si="26"/>
        <v>-736.46474916403804</v>
      </c>
      <c r="M163" s="191">
        <f t="shared" si="26"/>
        <v>-736.46474916403713</v>
      </c>
      <c r="N163" s="191">
        <f t="shared" si="26"/>
        <v>-736.46474916403713</v>
      </c>
      <c r="O163" s="191">
        <f t="shared" si="26"/>
        <v>-736.46474916403895</v>
      </c>
      <c r="P163" s="191">
        <f t="shared" si="26"/>
        <v>12763.535250835961</v>
      </c>
    </row>
    <row r="164" spans="2:17" s="74" customFormat="1" x14ac:dyDescent="0.2">
      <c r="C164" s="178"/>
      <c r="D164" s="191"/>
      <c r="E164" s="191"/>
      <c r="F164" s="191"/>
      <c r="G164" s="191"/>
      <c r="H164" s="191"/>
      <c r="I164" s="191"/>
      <c r="J164" s="191"/>
      <c r="K164" s="191"/>
      <c r="L164" s="191"/>
      <c r="M164" s="191"/>
      <c r="N164" s="191"/>
      <c r="O164" s="191"/>
      <c r="P164" s="191"/>
    </row>
    <row r="165" spans="2:17" s="74" customFormat="1" x14ac:dyDescent="0.2">
      <c r="C165" s="178" t="s">
        <v>327</v>
      </c>
      <c r="D165" s="191">
        <f>LOC!D77</f>
        <v>0</v>
      </c>
      <c r="E165" s="191">
        <f>LOC!E77</f>
        <v>0</v>
      </c>
      <c r="F165" s="191">
        <f>LOC!F77</f>
        <v>0</v>
      </c>
      <c r="G165" s="191">
        <f>LOC!G77</f>
        <v>0</v>
      </c>
      <c r="H165" s="191">
        <f>LOC!H77</f>
        <v>0</v>
      </c>
      <c r="I165" s="191">
        <f>LOC!I77</f>
        <v>0</v>
      </c>
      <c r="J165" s="191">
        <f>LOC!J77</f>
        <v>0</v>
      </c>
      <c r="K165" s="191">
        <f>LOC!K77</f>
        <v>0</v>
      </c>
      <c r="L165" s="191">
        <f>LOC!L77</f>
        <v>0</v>
      </c>
      <c r="M165" s="191">
        <f>LOC!M77</f>
        <v>0</v>
      </c>
      <c r="N165" s="191">
        <f>LOC!N77</f>
        <v>0</v>
      </c>
      <c r="O165" s="191">
        <f>LOC!O77</f>
        <v>0</v>
      </c>
      <c r="P165" s="191">
        <f>LOC!P77</f>
        <v>0</v>
      </c>
    </row>
    <row r="166" spans="2:17" s="74" customFormat="1" x14ac:dyDescent="0.2">
      <c r="C166" s="178" t="s">
        <v>328</v>
      </c>
      <c r="D166" s="191">
        <f>LOC!D76</f>
        <v>0</v>
      </c>
      <c r="E166" s="191">
        <f>LOC!E76</f>
        <v>0</v>
      </c>
      <c r="F166" s="191">
        <f>LOC!F76</f>
        <v>0</v>
      </c>
      <c r="G166" s="191">
        <f>LOC!G76</f>
        <v>0</v>
      </c>
      <c r="H166" s="191">
        <f>LOC!H76</f>
        <v>0</v>
      </c>
      <c r="I166" s="191">
        <f>LOC!I76</f>
        <v>0</v>
      </c>
      <c r="J166" s="191">
        <f>LOC!J76</f>
        <v>0</v>
      </c>
      <c r="K166" s="191">
        <f>LOC!K76</f>
        <v>0</v>
      </c>
      <c r="L166" s="191">
        <f>LOC!L76</f>
        <v>0</v>
      </c>
      <c r="M166" s="191">
        <f>LOC!M76</f>
        <v>0</v>
      </c>
      <c r="N166" s="191">
        <f>LOC!N76</f>
        <v>0</v>
      </c>
      <c r="O166" s="191">
        <f>LOC!O76</f>
        <v>0</v>
      </c>
      <c r="P166" s="191">
        <f>LOC!P76</f>
        <v>0</v>
      </c>
    </row>
    <row r="167" spans="2:17" s="74" customFormat="1" x14ac:dyDescent="0.2">
      <c r="C167" s="178" t="s">
        <v>132</v>
      </c>
      <c r="D167" s="191"/>
      <c r="E167" s="191">
        <f>LOC!E86</f>
        <v>0</v>
      </c>
      <c r="F167" s="191">
        <f>LOC!F86</f>
        <v>0</v>
      </c>
      <c r="G167" s="191">
        <f>LOC!G86</f>
        <v>0</v>
      </c>
      <c r="H167" s="191">
        <f>LOC!H86</f>
        <v>0</v>
      </c>
      <c r="I167" s="191">
        <f>LOC!I86</f>
        <v>0</v>
      </c>
      <c r="J167" s="191">
        <f>LOC!J86</f>
        <v>0</v>
      </c>
      <c r="K167" s="191">
        <f>LOC!K86</f>
        <v>0</v>
      </c>
      <c r="L167" s="191">
        <f>LOC!L86</f>
        <v>0</v>
      </c>
      <c r="M167" s="191">
        <f>LOC!M86</f>
        <v>0</v>
      </c>
      <c r="N167" s="191">
        <f>LOC!N86</f>
        <v>0</v>
      </c>
      <c r="O167" s="191">
        <f>LOC!O86</f>
        <v>0</v>
      </c>
      <c r="P167" s="191">
        <f>LOC!P86</f>
        <v>0</v>
      </c>
    </row>
    <row r="168" spans="2:17" s="74" customFormat="1" x14ac:dyDescent="0.2">
      <c r="C168" s="178" t="s">
        <v>324</v>
      </c>
      <c r="D168" s="192"/>
      <c r="E168" s="191">
        <f>LOC!E93</f>
        <v>0</v>
      </c>
      <c r="F168" s="191">
        <f>LOC!F93</f>
        <v>0</v>
      </c>
      <c r="G168" s="191">
        <f>LOC!G93</f>
        <v>0</v>
      </c>
      <c r="H168" s="191">
        <f>LOC!H93</f>
        <v>0</v>
      </c>
      <c r="I168" s="191">
        <f>LOC!I93</f>
        <v>0</v>
      </c>
      <c r="J168" s="191">
        <f>LOC!J93</f>
        <v>0</v>
      </c>
      <c r="K168" s="191">
        <f>LOC!K93</f>
        <v>0</v>
      </c>
      <c r="L168" s="191">
        <f>LOC!L93</f>
        <v>0</v>
      </c>
      <c r="M168" s="191">
        <f>LOC!M93</f>
        <v>0</v>
      </c>
      <c r="N168" s="191">
        <f>LOC!N93</f>
        <v>0</v>
      </c>
      <c r="O168" s="191">
        <f>LOC!O93</f>
        <v>0</v>
      </c>
      <c r="P168" s="191">
        <f>LOC!P93</f>
        <v>0</v>
      </c>
    </row>
    <row r="169" spans="2:17" s="74" customFormat="1" x14ac:dyDescent="0.2">
      <c r="C169" s="178"/>
      <c r="D169" s="192"/>
      <c r="E169" s="192"/>
      <c r="F169" s="192"/>
      <c r="G169" s="192"/>
      <c r="H169" s="192"/>
      <c r="I169" s="192"/>
      <c r="J169" s="192"/>
      <c r="K169" s="192"/>
      <c r="L169" s="192"/>
      <c r="M169" s="192"/>
      <c r="N169" s="192"/>
      <c r="O169" s="192"/>
      <c r="P169" s="192"/>
    </row>
    <row r="170" spans="2:17" s="74" customFormat="1" x14ac:dyDescent="0.2">
      <c r="C170" s="178" t="s">
        <v>286</v>
      </c>
      <c r="D170" s="191">
        <f>SUM(E170:P170)</f>
        <v>18162.423010031544</v>
      </c>
      <c r="E170" s="191">
        <f t="shared" ref="E170:P170" si="27">E163-E165-E166</f>
        <v>-736.46474916403713</v>
      </c>
      <c r="F170" s="191">
        <f t="shared" si="27"/>
        <v>-736.46474916403804</v>
      </c>
      <c r="G170" s="191">
        <f t="shared" si="27"/>
        <v>-736.46474916403895</v>
      </c>
      <c r="H170" s="191">
        <f>H163-H165-H166</f>
        <v>-736.46474916403713</v>
      </c>
      <c r="I170" s="191">
        <f t="shared" si="27"/>
        <v>-736.46474916403713</v>
      </c>
      <c r="J170" s="191">
        <f t="shared" si="27"/>
        <v>-736.46474916403895</v>
      </c>
      <c r="K170" s="191">
        <f t="shared" si="27"/>
        <v>12763.535250835961</v>
      </c>
      <c r="L170" s="191">
        <f t="shared" si="27"/>
        <v>-736.46474916403804</v>
      </c>
      <c r="M170" s="191">
        <f t="shared" si="27"/>
        <v>-736.46474916403713</v>
      </c>
      <c r="N170" s="191">
        <f t="shared" si="27"/>
        <v>-736.46474916403713</v>
      </c>
      <c r="O170" s="191">
        <f t="shared" si="27"/>
        <v>-736.46474916403895</v>
      </c>
      <c r="P170" s="191">
        <f t="shared" si="27"/>
        <v>12763.535250835961</v>
      </c>
    </row>
    <row r="171" spans="2:17" s="74" customFormat="1" x14ac:dyDescent="0.2">
      <c r="C171" s="178"/>
      <c r="D171" s="178"/>
      <c r="E171" s="178"/>
      <c r="F171" s="178"/>
      <c r="G171" s="178"/>
      <c r="H171" s="178"/>
      <c r="I171" s="178"/>
      <c r="J171" s="178"/>
      <c r="K171" s="178"/>
      <c r="L171" s="178"/>
      <c r="M171" s="178"/>
      <c r="N171" s="178"/>
      <c r="O171" s="178"/>
      <c r="P171" s="178"/>
    </row>
    <row r="172" spans="2:17" s="74" customFormat="1" ht="12.75" customHeight="1" x14ac:dyDescent="0.3">
      <c r="B172" s="362"/>
      <c r="C172" s="363"/>
      <c r="D172" s="363"/>
      <c r="E172" s="363"/>
      <c r="F172" s="363"/>
      <c r="G172" s="363"/>
      <c r="H172" s="363"/>
      <c r="I172" s="363"/>
      <c r="J172" s="363"/>
      <c r="K172" s="363"/>
      <c r="L172" s="363"/>
      <c r="M172" s="363"/>
      <c r="N172" s="363"/>
      <c r="O172" s="363"/>
      <c r="P172" s="363"/>
      <c r="Q172" s="364"/>
    </row>
    <row r="173" spans="2:17" s="74" customFormat="1" x14ac:dyDescent="0.2">
      <c r="C173" s="178"/>
      <c r="D173" s="178"/>
      <c r="E173" s="178"/>
      <c r="F173" s="178"/>
      <c r="G173" s="178"/>
      <c r="H173" s="178"/>
      <c r="I173" s="178"/>
      <c r="J173" s="178"/>
      <c r="K173" s="178"/>
      <c r="L173" s="178"/>
      <c r="M173" s="178"/>
      <c r="N173" s="178"/>
      <c r="O173" s="178"/>
      <c r="P173" s="178"/>
    </row>
    <row r="174" spans="2:17" s="74" customFormat="1" ht="16.5" x14ac:dyDescent="0.25">
      <c r="C174" s="379" t="s">
        <v>285</v>
      </c>
      <c r="D174" s="379"/>
      <c r="E174" s="379"/>
      <c r="F174" s="379"/>
      <c r="G174" s="379"/>
      <c r="H174" s="379"/>
      <c r="I174" s="379"/>
      <c r="J174" s="379"/>
      <c r="K174" s="379"/>
      <c r="L174" s="379"/>
      <c r="M174" s="379"/>
      <c r="N174" s="379"/>
      <c r="O174" s="379"/>
      <c r="P174" s="379"/>
    </row>
    <row r="175" spans="2:17" s="74" customFormat="1" x14ac:dyDescent="0.2">
      <c r="B175" s="5"/>
      <c r="C175" s="375" t="str">
        <f>DataInput!$F$5</f>
        <v>Sample Farm</v>
      </c>
      <c r="D175" s="375"/>
      <c r="E175" s="375"/>
      <c r="F175" s="375"/>
      <c r="G175" s="375"/>
      <c r="H175" s="375"/>
      <c r="I175" s="375"/>
      <c r="J175" s="375"/>
      <c r="K175" s="375"/>
      <c r="L175" s="375"/>
      <c r="M175" s="375"/>
      <c r="N175" s="375"/>
      <c r="O175" s="375"/>
      <c r="P175" s="375"/>
    </row>
    <row r="176" spans="2:17" s="74" customFormat="1" x14ac:dyDescent="0.2">
      <c r="C176" s="375" t="str">
        <f>IF(DataInput!F63="yes",DataInput!F66&amp;" Head Contract Finishing Facility (at $"&amp;DataInput!F64&amp;" per pig space)",DataInput!F66&amp;" Head Contract Finishing Facility")</f>
        <v>2400 Head Contract Finishing Facility (at $37 per pig space)</v>
      </c>
      <c r="D176" s="375"/>
      <c r="E176" s="375"/>
      <c r="F176" s="375"/>
      <c r="G176" s="375"/>
      <c r="H176" s="375"/>
      <c r="I176" s="375"/>
      <c r="J176" s="375"/>
      <c r="K176" s="375"/>
      <c r="L176" s="375"/>
      <c r="M176" s="375"/>
      <c r="N176" s="375"/>
      <c r="O176" s="375"/>
      <c r="P176" s="375"/>
    </row>
    <row r="177" spans="3:17" s="74" customFormat="1" x14ac:dyDescent="0.2">
      <c r="C177" s="178"/>
      <c r="D177" s="178" t="s">
        <v>25</v>
      </c>
      <c r="E177" s="178"/>
      <c r="F177" s="178"/>
      <c r="G177" s="178"/>
      <c r="H177" s="178"/>
      <c r="I177" s="178"/>
      <c r="J177" s="178"/>
      <c r="K177" s="178"/>
      <c r="L177" s="178"/>
      <c r="M177" s="178"/>
      <c r="N177" s="178"/>
      <c r="O177" s="178"/>
      <c r="P177" s="178"/>
      <c r="Q177" s="74" t="s">
        <v>25</v>
      </c>
    </row>
    <row r="178" spans="3:17" s="74" customFormat="1" x14ac:dyDescent="0.2">
      <c r="C178" s="77" t="s">
        <v>39</v>
      </c>
      <c r="D178" s="178"/>
      <c r="E178" s="178"/>
      <c r="F178" s="178"/>
      <c r="G178" s="178"/>
      <c r="H178" s="178"/>
      <c r="I178" s="178"/>
      <c r="J178" s="178"/>
      <c r="K178" s="178"/>
      <c r="L178" s="178"/>
      <c r="M178" s="178"/>
      <c r="N178" s="178"/>
      <c r="O178" s="178"/>
      <c r="P178" s="178"/>
    </row>
    <row r="179" spans="3:17" s="195" customFormat="1" x14ac:dyDescent="0.2">
      <c r="C179" s="186" t="s">
        <v>25</v>
      </c>
      <c r="D179" s="154" t="s">
        <v>26</v>
      </c>
      <c r="E179" s="179">
        <f>EDATE(E127,12)</f>
        <v>41000</v>
      </c>
      <c r="F179" s="179">
        <f t="shared" ref="F179:P179" si="28">EDATE(E179,1)</f>
        <v>41030</v>
      </c>
      <c r="G179" s="179">
        <f t="shared" si="28"/>
        <v>41061</v>
      </c>
      <c r="H179" s="179">
        <f t="shared" si="28"/>
        <v>41091</v>
      </c>
      <c r="I179" s="179">
        <f t="shared" si="28"/>
        <v>41122</v>
      </c>
      <c r="J179" s="179">
        <f t="shared" si="28"/>
        <v>41153</v>
      </c>
      <c r="K179" s="179">
        <f t="shared" si="28"/>
        <v>41183</v>
      </c>
      <c r="L179" s="179">
        <f t="shared" si="28"/>
        <v>41214</v>
      </c>
      <c r="M179" s="179">
        <f t="shared" si="28"/>
        <v>41244</v>
      </c>
      <c r="N179" s="179">
        <f t="shared" si="28"/>
        <v>41275</v>
      </c>
      <c r="O179" s="179">
        <f t="shared" si="28"/>
        <v>41306</v>
      </c>
      <c r="P179" s="179">
        <f t="shared" si="28"/>
        <v>41334</v>
      </c>
      <c r="Q179" s="195" t="s">
        <v>25</v>
      </c>
    </row>
    <row r="180" spans="3:17" s="74" customFormat="1" x14ac:dyDescent="0.2">
      <c r="C180" s="178" t="s">
        <v>209</v>
      </c>
      <c r="D180" s="178"/>
      <c r="E180" s="186"/>
      <c r="F180" s="186"/>
      <c r="G180" s="186"/>
      <c r="H180" s="186"/>
      <c r="I180" s="186"/>
      <c r="J180" s="186"/>
      <c r="K180" s="186"/>
      <c r="L180" s="186"/>
      <c r="M180" s="186"/>
      <c r="N180" s="186"/>
      <c r="O180" s="186"/>
      <c r="P180" s="186"/>
    </row>
    <row r="181" spans="3:17" s="74" customFormat="1" x14ac:dyDescent="0.2">
      <c r="C181" s="185" t="s">
        <v>258</v>
      </c>
      <c r="D181" s="191">
        <f t="shared" ref="D181:D186" si="29">SUM(E181:P181)</f>
        <v>0</v>
      </c>
      <c r="E181" s="191">
        <f>PigFlow!$AC$4*Payments!$D$5</f>
        <v>0</v>
      </c>
      <c r="F181" s="191">
        <f>PigFlow!$AC$6*Payments!$D$5</f>
        <v>0</v>
      </c>
      <c r="G181" s="191">
        <f>PigFlow!$AC$8*Payments!$D$5</f>
        <v>0</v>
      </c>
      <c r="H181" s="191">
        <f>PigFlow!$AC$10*Payments!$D$5</f>
        <v>0</v>
      </c>
      <c r="I181" s="191">
        <f>PigFlow!$AC$12*Payments!$D$5</f>
        <v>0</v>
      </c>
      <c r="J181" s="191">
        <f>PigFlow!$AC$14*Payments!$D$5</f>
        <v>0</v>
      </c>
      <c r="K181" s="191">
        <f>PigFlow!$AC$16*Payments!$D$5</f>
        <v>0</v>
      </c>
      <c r="L181" s="191">
        <f>PigFlow!$AC$18*Payments!$D$5</f>
        <v>0</v>
      </c>
      <c r="M181" s="191">
        <f>PigFlow!$AC$20*Payments!$D$5</f>
        <v>0</v>
      </c>
      <c r="N181" s="191">
        <f>PigFlow!$AC$22*Payments!$D$5</f>
        <v>0</v>
      </c>
      <c r="O181" s="191">
        <f>PigFlow!$AC$24*Payments!$D$5</f>
        <v>0</v>
      </c>
      <c r="P181" s="191">
        <f>PigFlow!$AC$26*Payments!$D$5</f>
        <v>0</v>
      </c>
    </row>
    <row r="182" spans="3:17" s="74" customFormat="1" x14ac:dyDescent="0.2">
      <c r="C182" s="185" t="s">
        <v>259</v>
      </c>
      <c r="D182" s="191">
        <f t="shared" si="29"/>
        <v>0</v>
      </c>
      <c r="E182" s="191">
        <f>PigFlow!$AC$33*Payments!$D$7</f>
        <v>0</v>
      </c>
      <c r="F182" s="191">
        <f>PigFlow!$AC$35*Payments!$D$7</f>
        <v>0</v>
      </c>
      <c r="G182" s="191">
        <f>PigFlow!$AC$37*Payments!$D$7</f>
        <v>0</v>
      </c>
      <c r="H182" s="191">
        <f>PigFlow!$AC$39*Payments!$D$7</f>
        <v>0</v>
      </c>
      <c r="I182" s="191">
        <f>PigFlow!$AC$41*Payments!$D$7</f>
        <v>0</v>
      </c>
      <c r="J182" s="191">
        <f>PigFlow!$AC$43*Payments!$D$7</f>
        <v>0</v>
      </c>
      <c r="K182" s="191">
        <f>PigFlow!$AC$45*Payments!$D$7</f>
        <v>0</v>
      </c>
      <c r="L182" s="191">
        <f>PigFlow!$AC$47*Payments!$D$7</f>
        <v>0</v>
      </c>
      <c r="M182" s="191">
        <f>PigFlow!$AC$49*Payments!$D$7</f>
        <v>0</v>
      </c>
      <c r="N182" s="191">
        <f>PigFlow!$AC$51*Payments!$D$7</f>
        <v>0</v>
      </c>
      <c r="O182" s="191">
        <f>PigFlow!$AC$53*Payments!$D$7</f>
        <v>0</v>
      </c>
      <c r="P182" s="191">
        <f>PigFlow!$AC$55*Payments!$D$7</f>
        <v>0</v>
      </c>
    </row>
    <row r="183" spans="3:17" s="74" customFormat="1" x14ac:dyDescent="0.2">
      <c r="C183" s="185" t="s">
        <v>27</v>
      </c>
      <c r="D183" s="191">
        <f t="shared" si="29"/>
        <v>0</v>
      </c>
      <c r="E183" s="191">
        <f>PigFlow!$AC$33*DataInput!$N$73</f>
        <v>0</v>
      </c>
      <c r="F183" s="191">
        <f>PigFlow!$AC$35*DataInput!$N$73</f>
        <v>0</v>
      </c>
      <c r="G183" s="191">
        <f>PigFlow!$AC$37*DataInput!$N$73</f>
        <v>0</v>
      </c>
      <c r="H183" s="191">
        <f>PigFlow!$AC$39*DataInput!$N$73</f>
        <v>0</v>
      </c>
      <c r="I183" s="191">
        <f>PigFlow!$AC$41*DataInput!$N$73</f>
        <v>0</v>
      </c>
      <c r="J183" s="191">
        <f>PigFlow!$AC$43*DataInput!$N$73</f>
        <v>0</v>
      </c>
      <c r="K183" s="191">
        <f>PigFlow!$AC$45*DataInput!$N$73</f>
        <v>0</v>
      </c>
      <c r="L183" s="191">
        <f>PigFlow!$AC$47*DataInput!$N$73</f>
        <v>0</v>
      </c>
      <c r="M183" s="191">
        <f>PigFlow!$AC$49*DataInput!$N$73</f>
        <v>0</v>
      </c>
      <c r="N183" s="191">
        <f>PigFlow!$AC$51*DataInput!$N$73</f>
        <v>0</v>
      </c>
      <c r="O183" s="191">
        <f>PigFlow!$AC$53*DataInput!$N$73</f>
        <v>0</v>
      </c>
      <c r="P183" s="191">
        <f>PigFlow!$AC$55*DataInput!$N$73</f>
        <v>0</v>
      </c>
    </row>
    <row r="184" spans="3:17" s="74" customFormat="1" x14ac:dyDescent="0.2">
      <c r="C184" s="185" t="s">
        <v>269</v>
      </c>
      <c r="D184" s="191">
        <f t="shared" si="29"/>
        <v>88800</v>
      </c>
      <c r="E184" s="191">
        <f>DataInput!$F$83</f>
        <v>7400</v>
      </c>
      <c r="F184" s="191">
        <f>DataInput!$F$83</f>
        <v>7400</v>
      </c>
      <c r="G184" s="191">
        <f>DataInput!$F$83</f>
        <v>7400</v>
      </c>
      <c r="H184" s="191">
        <f>DataInput!$F$83</f>
        <v>7400</v>
      </c>
      <c r="I184" s="191">
        <f>DataInput!$F$83</f>
        <v>7400</v>
      </c>
      <c r="J184" s="191">
        <f>DataInput!$F$83</f>
        <v>7400</v>
      </c>
      <c r="K184" s="191">
        <f>DataInput!$F$83</f>
        <v>7400</v>
      </c>
      <c r="L184" s="191">
        <f>DataInput!$F$83</f>
        <v>7400</v>
      </c>
      <c r="M184" s="191">
        <f>DataInput!$F$83</f>
        <v>7400</v>
      </c>
      <c r="N184" s="191">
        <f>DataInput!$F$83</f>
        <v>7400</v>
      </c>
      <c r="O184" s="191">
        <f>DataInput!$F$83</f>
        <v>7400</v>
      </c>
      <c r="P184" s="191">
        <f>DataInput!$F$83</f>
        <v>7400</v>
      </c>
    </row>
    <row r="185" spans="3:17" s="74" customFormat="1" x14ac:dyDescent="0.2">
      <c r="C185" s="188" t="s">
        <v>272</v>
      </c>
      <c r="D185" s="193">
        <f t="shared" si="29"/>
        <v>34000</v>
      </c>
      <c r="E185" s="193">
        <f>IF(MONTH(E179)=3,0.5*DataInput!$F$133,IF(MONTH(E179)=10,0.5*DataInput!$F$133,0))</f>
        <v>0</v>
      </c>
      <c r="F185" s="193">
        <f>IF(MONTH(F179)=3,0.5*DataInput!$F$133,IF(MONTH(F179)=10,0.5*DataInput!$F$133,0))</f>
        <v>0</v>
      </c>
      <c r="G185" s="193">
        <f>IF(MONTH(G179)=3,0.5*DataInput!$F$133,IF(MONTH(G179)=10,0.5*DataInput!$F$133,0))</f>
        <v>0</v>
      </c>
      <c r="H185" s="193">
        <f>IF(MONTH(H179)=3,0.5*DataInput!$F$133,IF(MONTH(H179)=10,0.5*DataInput!$F$133,0))</f>
        <v>0</v>
      </c>
      <c r="I185" s="193">
        <f>IF(MONTH(I179)=3,0.5*DataInput!$F$133,IF(MONTH(I179)=10,0.5*DataInput!$F$133,0))</f>
        <v>0</v>
      </c>
      <c r="J185" s="193">
        <f>IF(MONTH(J179)=3,0.5*DataInput!$F$133,IF(MONTH(J179)=10,0.5*DataInput!$F$133,0))</f>
        <v>0</v>
      </c>
      <c r="K185" s="193">
        <f>IF(MONTH(K179)=3,0.5*DataInput!$F$133,IF(MONTH(K179)=10,0.5*DataInput!$F$133,0))</f>
        <v>17000</v>
      </c>
      <c r="L185" s="193">
        <f>IF(MONTH(L179)=3,0.5*DataInput!$F$133,IF(MONTH(L179)=10,0.5*DataInput!$F$133,0))</f>
        <v>0</v>
      </c>
      <c r="M185" s="193">
        <f>IF(MONTH(M179)=3,0.5*DataInput!$F$133,IF(MONTH(M179)=10,0.5*DataInput!$F$133,0))</f>
        <v>0</v>
      </c>
      <c r="N185" s="193">
        <f>IF(MONTH(N179)=3,0.5*DataInput!$F$133,IF(MONTH(N179)=10,0.5*DataInput!$F$133,0))</f>
        <v>0</v>
      </c>
      <c r="O185" s="193">
        <f>IF(MONTH(O179)=3,0.5*DataInput!$F$133,IF(MONTH(O179)=10,0.5*DataInput!$F$133,0))</f>
        <v>0</v>
      </c>
      <c r="P185" s="193">
        <f>IF(MONTH(P179)=3,0.5*DataInput!$F$133,IF(MONTH(P179)=10,0.5*DataInput!$F$133,0))</f>
        <v>17000</v>
      </c>
    </row>
    <row r="186" spans="3:17" s="74" customFormat="1" x14ac:dyDescent="0.2">
      <c r="C186" s="178" t="s">
        <v>210</v>
      </c>
      <c r="D186" s="191">
        <f t="shared" si="29"/>
        <v>122800</v>
      </c>
      <c r="E186" s="191">
        <f>SUM(E181:E185)</f>
        <v>7400</v>
      </c>
      <c r="F186" s="191">
        <f t="shared" ref="F186:P186" si="30">SUM(F181:F185)</f>
        <v>7400</v>
      </c>
      <c r="G186" s="191">
        <f t="shared" si="30"/>
        <v>7400</v>
      </c>
      <c r="H186" s="191">
        <f t="shared" si="30"/>
        <v>7400</v>
      </c>
      <c r="I186" s="191">
        <f t="shared" si="30"/>
        <v>7400</v>
      </c>
      <c r="J186" s="191">
        <f t="shared" si="30"/>
        <v>7400</v>
      </c>
      <c r="K186" s="191">
        <f t="shared" si="30"/>
        <v>24400</v>
      </c>
      <c r="L186" s="191">
        <f t="shared" si="30"/>
        <v>7400</v>
      </c>
      <c r="M186" s="191">
        <f t="shared" si="30"/>
        <v>7400</v>
      </c>
      <c r="N186" s="191">
        <f t="shared" si="30"/>
        <v>7400</v>
      </c>
      <c r="O186" s="191">
        <f t="shared" si="30"/>
        <v>7400</v>
      </c>
      <c r="P186" s="191">
        <f t="shared" si="30"/>
        <v>24400</v>
      </c>
      <c r="Q186" s="74" t="s">
        <v>25</v>
      </c>
    </row>
    <row r="187" spans="3:17" s="74" customFormat="1" x14ac:dyDescent="0.2">
      <c r="C187" s="178"/>
      <c r="D187" s="191" t="s">
        <v>25</v>
      </c>
      <c r="E187" s="191"/>
      <c r="F187" s="191"/>
      <c r="G187" s="191"/>
      <c r="H187" s="191"/>
      <c r="I187" s="191"/>
      <c r="J187" s="191"/>
      <c r="K187" s="191"/>
      <c r="L187" s="191"/>
      <c r="M187" s="191"/>
      <c r="N187" s="191"/>
      <c r="O187" s="191"/>
      <c r="P187" s="191"/>
    </row>
    <row r="188" spans="3:17" s="74" customFormat="1" x14ac:dyDescent="0.2">
      <c r="C188" s="178" t="s">
        <v>211</v>
      </c>
      <c r="D188" s="191" t="s">
        <v>25</v>
      </c>
      <c r="E188" s="191"/>
      <c r="F188" s="191" t="s">
        <v>25</v>
      </c>
      <c r="G188" s="191" t="s">
        <v>25</v>
      </c>
      <c r="H188" s="191" t="s">
        <v>25</v>
      </c>
      <c r="I188" s="191" t="s">
        <v>25</v>
      </c>
      <c r="J188" s="191" t="s">
        <v>25</v>
      </c>
      <c r="K188" s="191" t="s">
        <v>25</v>
      </c>
      <c r="L188" s="191" t="s">
        <v>25</v>
      </c>
      <c r="M188" s="191" t="s">
        <v>25</v>
      </c>
      <c r="N188" s="191" t="s">
        <v>25</v>
      </c>
      <c r="O188" s="191" t="s">
        <v>25</v>
      </c>
      <c r="P188" s="191" t="s">
        <v>25</v>
      </c>
      <c r="Q188" s="74" t="s">
        <v>25</v>
      </c>
    </row>
    <row r="189" spans="3:17" s="74" customFormat="1" x14ac:dyDescent="0.2">
      <c r="C189" s="185" t="str">
        <f>DataInput!D142</f>
        <v>Custom hire</v>
      </c>
      <c r="D189" s="191">
        <f t="shared" ref="D189:D197" si="31">SUM(E189:P189)</f>
        <v>0</v>
      </c>
      <c r="E189" s="191">
        <f>DataInput!$F142/12</f>
        <v>0</v>
      </c>
      <c r="F189" s="191">
        <f>DataInput!$F142/12</f>
        <v>0</v>
      </c>
      <c r="G189" s="191">
        <f>DataInput!$F142/12</f>
        <v>0</v>
      </c>
      <c r="H189" s="191">
        <f>DataInput!$F142/12</f>
        <v>0</v>
      </c>
      <c r="I189" s="191">
        <f>DataInput!$F142/12</f>
        <v>0</v>
      </c>
      <c r="J189" s="191">
        <f>DataInput!$F142/12</f>
        <v>0</v>
      </c>
      <c r="K189" s="191">
        <f>DataInput!$F142/12</f>
        <v>0</v>
      </c>
      <c r="L189" s="191">
        <f>DataInput!$F142/12</f>
        <v>0</v>
      </c>
      <c r="M189" s="191">
        <f>DataInput!$F142/12</f>
        <v>0</v>
      </c>
      <c r="N189" s="191">
        <f>DataInput!$F142/12</f>
        <v>0</v>
      </c>
      <c r="O189" s="191">
        <f>DataInput!$F142/12</f>
        <v>0</v>
      </c>
      <c r="P189" s="191">
        <f>DataInput!$F142/12</f>
        <v>0</v>
      </c>
    </row>
    <row r="190" spans="3:17" s="74" customFormat="1" x14ac:dyDescent="0.2">
      <c r="C190" s="185" t="str">
        <f>DataInput!D143</f>
        <v>Fuel, oil &amp; gasoline</v>
      </c>
      <c r="D190" s="191">
        <f t="shared" si="31"/>
        <v>0</v>
      </c>
      <c r="E190" s="191">
        <f>DataInput!$F143/12</f>
        <v>0</v>
      </c>
      <c r="F190" s="191">
        <f>DataInput!$F143/12</f>
        <v>0</v>
      </c>
      <c r="G190" s="191">
        <f>DataInput!$F143/12</f>
        <v>0</v>
      </c>
      <c r="H190" s="191">
        <f>DataInput!$F143/12</f>
        <v>0</v>
      </c>
      <c r="I190" s="191">
        <f>DataInput!$F143/12</f>
        <v>0</v>
      </c>
      <c r="J190" s="191">
        <f>DataInput!$F143/12</f>
        <v>0</v>
      </c>
      <c r="K190" s="191">
        <f>DataInput!$F143/12</f>
        <v>0</v>
      </c>
      <c r="L190" s="191">
        <f>DataInput!$F143/12</f>
        <v>0</v>
      </c>
      <c r="M190" s="191">
        <f>DataInput!$F143/12</f>
        <v>0</v>
      </c>
      <c r="N190" s="191">
        <f>DataInput!$F143/12</f>
        <v>0</v>
      </c>
      <c r="O190" s="191">
        <f>DataInput!$F143/12</f>
        <v>0</v>
      </c>
      <c r="P190" s="191">
        <f>DataInput!$F143/12</f>
        <v>0</v>
      </c>
    </row>
    <row r="191" spans="3:17" s="74" customFormat="1" x14ac:dyDescent="0.2">
      <c r="C191" s="185" t="str">
        <f>DataInput!D144</f>
        <v>Insurance</v>
      </c>
      <c r="D191" s="191">
        <f t="shared" si="31"/>
        <v>3000</v>
      </c>
      <c r="E191" s="191">
        <f>DataInput!$F144/12</f>
        <v>250</v>
      </c>
      <c r="F191" s="191">
        <f>DataInput!$F144/12</f>
        <v>250</v>
      </c>
      <c r="G191" s="191">
        <f>DataInput!$F144/12</f>
        <v>250</v>
      </c>
      <c r="H191" s="191">
        <f>DataInput!$F144/12</f>
        <v>250</v>
      </c>
      <c r="I191" s="191">
        <f>DataInput!$F144/12</f>
        <v>250</v>
      </c>
      <c r="J191" s="191">
        <f>DataInput!$F144/12</f>
        <v>250</v>
      </c>
      <c r="K191" s="191">
        <f>DataInput!$F144/12</f>
        <v>250</v>
      </c>
      <c r="L191" s="191">
        <f>DataInput!$F144/12</f>
        <v>250</v>
      </c>
      <c r="M191" s="191">
        <f>DataInput!$F144/12</f>
        <v>250</v>
      </c>
      <c r="N191" s="191">
        <f>DataInput!$F144/12</f>
        <v>250</v>
      </c>
      <c r="O191" s="191">
        <f>DataInput!$F144/12</f>
        <v>250</v>
      </c>
      <c r="P191" s="191">
        <f>DataInput!$F144/12</f>
        <v>250</v>
      </c>
    </row>
    <row r="192" spans="3:17" s="74" customFormat="1" x14ac:dyDescent="0.2">
      <c r="C192" s="185" t="str">
        <f>DataInput!D145</f>
        <v>Hired labor</v>
      </c>
      <c r="D192" s="191">
        <f t="shared" si="31"/>
        <v>11500.000000000002</v>
      </c>
      <c r="E192" s="191">
        <f>DataInput!$F145/12</f>
        <v>958.33333333333337</v>
      </c>
      <c r="F192" s="191">
        <f>DataInput!$F145/12</f>
        <v>958.33333333333337</v>
      </c>
      <c r="G192" s="191">
        <f>DataInput!$F145/12</f>
        <v>958.33333333333337</v>
      </c>
      <c r="H192" s="191">
        <f>DataInput!$F145/12</f>
        <v>958.33333333333337</v>
      </c>
      <c r="I192" s="191">
        <f>DataInput!$F145/12</f>
        <v>958.33333333333337</v>
      </c>
      <c r="J192" s="191">
        <f>DataInput!$F145/12</f>
        <v>958.33333333333337</v>
      </c>
      <c r="K192" s="191">
        <f>DataInput!$F145/12</f>
        <v>958.33333333333337</v>
      </c>
      <c r="L192" s="191">
        <f>DataInput!$F145/12</f>
        <v>958.33333333333337</v>
      </c>
      <c r="M192" s="191">
        <f>DataInput!$F145/12</f>
        <v>958.33333333333337</v>
      </c>
      <c r="N192" s="191">
        <f>DataInput!$F145/12</f>
        <v>958.33333333333337</v>
      </c>
      <c r="O192" s="191">
        <f>DataInput!$F145/12</f>
        <v>958.33333333333337</v>
      </c>
      <c r="P192" s="191">
        <f>DataInput!$F145/12</f>
        <v>958.33333333333337</v>
      </c>
    </row>
    <row r="193" spans="3:17" s="74" customFormat="1" x14ac:dyDescent="0.2">
      <c r="C193" s="185" t="str">
        <f>DataInput!D146</f>
        <v>Miscellaneous</v>
      </c>
      <c r="D193" s="191">
        <f t="shared" si="31"/>
        <v>0</v>
      </c>
      <c r="E193" s="191">
        <f>DataInput!$F146/12</f>
        <v>0</v>
      </c>
      <c r="F193" s="191">
        <f>DataInput!$F146/12</f>
        <v>0</v>
      </c>
      <c r="G193" s="191">
        <f>DataInput!$F146/12</f>
        <v>0</v>
      </c>
      <c r="H193" s="191">
        <f>DataInput!$F146/12</f>
        <v>0</v>
      </c>
      <c r="I193" s="191">
        <f>DataInput!$F146/12</f>
        <v>0</v>
      </c>
      <c r="J193" s="191">
        <f>DataInput!$F146/12</f>
        <v>0</v>
      </c>
      <c r="K193" s="191">
        <f>DataInput!$F146/12</f>
        <v>0</v>
      </c>
      <c r="L193" s="191">
        <f>DataInput!$F146/12</f>
        <v>0</v>
      </c>
      <c r="M193" s="191">
        <f>DataInput!$F146/12</f>
        <v>0</v>
      </c>
      <c r="N193" s="191">
        <f>DataInput!$F146/12</f>
        <v>0</v>
      </c>
      <c r="O193" s="191">
        <f>DataInput!$F146/12</f>
        <v>0</v>
      </c>
      <c r="P193" s="191">
        <f>DataInput!$F146/12</f>
        <v>0</v>
      </c>
    </row>
    <row r="194" spans="3:17" s="74" customFormat="1" x14ac:dyDescent="0.2">
      <c r="C194" s="185" t="str">
        <f>DataInput!D147</f>
        <v xml:space="preserve">Professional fees </v>
      </c>
      <c r="D194" s="191">
        <f t="shared" si="31"/>
        <v>0</v>
      </c>
      <c r="E194" s="191">
        <f>DataInput!$F147/12</f>
        <v>0</v>
      </c>
      <c r="F194" s="191">
        <f>DataInput!$F147/12</f>
        <v>0</v>
      </c>
      <c r="G194" s="191">
        <f>DataInput!$F147/12</f>
        <v>0</v>
      </c>
      <c r="H194" s="191">
        <f>DataInput!$F147/12</f>
        <v>0</v>
      </c>
      <c r="I194" s="191">
        <f>DataInput!$F147/12</f>
        <v>0</v>
      </c>
      <c r="J194" s="191">
        <f>DataInput!$F147/12</f>
        <v>0</v>
      </c>
      <c r="K194" s="191">
        <f>DataInput!$F147/12</f>
        <v>0</v>
      </c>
      <c r="L194" s="191">
        <f>DataInput!$F147/12</f>
        <v>0</v>
      </c>
      <c r="M194" s="191">
        <f>DataInput!$F147/12</f>
        <v>0</v>
      </c>
      <c r="N194" s="191">
        <f>DataInput!$F147/12</f>
        <v>0</v>
      </c>
      <c r="O194" s="191">
        <f>DataInput!$F147/12</f>
        <v>0</v>
      </c>
      <c r="P194" s="191">
        <f>DataInput!$F147/12</f>
        <v>0</v>
      </c>
    </row>
    <row r="195" spans="3:17" s="74" customFormat="1" x14ac:dyDescent="0.2">
      <c r="C195" s="185" t="str">
        <f>DataInput!D148</f>
        <v>Rent or lease</v>
      </c>
      <c r="D195" s="191">
        <f t="shared" si="31"/>
        <v>0</v>
      </c>
      <c r="E195" s="191">
        <f>DataInput!$F148/12</f>
        <v>0</v>
      </c>
      <c r="F195" s="191">
        <f>DataInput!$F148/12</f>
        <v>0</v>
      </c>
      <c r="G195" s="191">
        <f>DataInput!$F148/12</f>
        <v>0</v>
      </c>
      <c r="H195" s="191">
        <f>DataInput!$F148/12</f>
        <v>0</v>
      </c>
      <c r="I195" s="191">
        <f>DataInput!$F148/12</f>
        <v>0</v>
      </c>
      <c r="J195" s="191">
        <f>DataInput!$F148/12</f>
        <v>0</v>
      </c>
      <c r="K195" s="191">
        <f>DataInput!$F148/12</f>
        <v>0</v>
      </c>
      <c r="L195" s="191">
        <f>DataInput!$F148/12</f>
        <v>0</v>
      </c>
      <c r="M195" s="191">
        <f>DataInput!$F148/12</f>
        <v>0</v>
      </c>
      <c r="N195" s="191">
        <f>DataInput!$F148/12</f>
        <v>0</v>
      </c>
      <c r="O195" s="191">
        <f>DataInput!$F148/12</f>
        <v>0</v>
      </c>
      <c r="P195" s="191">
        <f>DataInput!$F148/12</f>
        <v>0</v>
      </c>
    </row>
    <row r="196" spans="3:17" s="74" customFormat="1" x14ac:dyDescent="0.2">
      <c r="C196" s="185" t="str">
        <f>DataInput!D149</f>
        <v>Repairs</v>
      </c>
      <c r="D196" s="191">
        <f t="shared" si="31"/>
        <v>6500.0000000000009</v>
      </c>
      <c r="E196" s="191">
        <f>DataInput!$F149/12</f>
        <v>541.66666666666663</v>
      </c>
      <c r="F196" s="191">
        <f>DataInput!$F149/12</f>
        <v>541.66666666666663</v>
      </c>
      <c r="G196" s="191">
        <f>DataInput!$F149/12</f>
        <v>541.66666666666663</v>
      </c>
      <c r="H196" s="191">
        <f>DataInput!$F149/12</f>
        <v>541.66666666666663</v>
      </c>
      <c r="I196" s="191">
        <f>DataInput!$F149/12</f>
        <v>541.66666666666663</v>
      </c>
      <c r="J196" s="191">
        <f>DataInput!$F149/12</f>
        <v>541.66666666666663</v>
      </c>
      <c r="K196" s="191">
        <f>DataInput!$F149/12</f>
        <v>541.66666666666663</v>
      </c>
      <c r="L196" s="191">
        <f>DataInput!$F149/12</f>
        <v>541.66666666666663</v>
      </c>
      <c r="M196" s="191">
        <f>DataInput!$F149/12</f>
        <v>541.66666666666663</v>
      </c>
      <c r="N196" s="191">
        <f>DataInput!$F149/12</f>
        <v>541.66666666666663</v>
      </c>
      <c r="O196" s="191">
        <f>DataInput!$F149/12</f>
        <v>541.66666666666663</v>
      </c>
      <c r="P196" s="191">
        <f>DataInput!$F149/12</f>
        <v>541.66666666666663</v>
      </c>
    </row>
    <row r="197" spans="3:17" s="74" customFormat="1" x14ac:dyDescent="0.2">
      <c r="C197" s="185" t="str">
        <f>DataInput!D150</f>
        <v>Supplies</v>
      </c>
      <c r="D197" s="191">
        <f t="shared" si="31"/>
        <v>0</v>
      </c>
      <c r="E197" s="191">
        <f>DataInput!$F150/12</f>
        <v>0</v>
      </c>
      <c r="F197" s="191">
        <f>DataInput!$F150/12</f>
        <v>0</v>
      </c>
      <c r="G197" s="191">
        <f>DataInput!$F150/12</f>
        <v>0</v>
      </c>
      <c r="H197" s="191">
        <f>DataInput!$F150/12</f>
        <v>0</v>
      </c>
      <c r="I197" s="191">
        <f>DataInput!$F150/12</f>
        <v>0</v>
      </c>
      <c r="J197" s="191">
        <f>DataInput!$F150/12</f>
        <v>0</v>
      </c>
      <c r="K197" s="191">
        <f>DataInput!$F150/12</f>
        <v>0</v>
      </c>
      <c r="L197" s="191">
        <f>DataInput!$F150/12</f>
        <v>0</v>
      </c>
      <c r="M197" s="191">
        <f>DataInput!$F150/12</f>
        <v>0</v>
      </c>
      <c r="N197" s="191">
        <f>DataInput!$F150/12</f>
        <v>0</v>
      </c>
      <c r="O197" s="191">
        <f>DataInput!$F150/12</f>
        <v>0</v>
      </c>
      <c r="P197" s="191">
        <f>DataInput!$F150/12</f>
        <v>0</v>
      </c>
      <c r="Q197" s="74" t="s">
        <v>25</v>
      </c>
    </row>
    <row r="198" spans="3:17" s="74" customFormat="1" x14ac:dyDescent="0.2">
      <c r="C198" s="185" t="str">
        <f>DataInput!D151</f>
        <v>Property taxes</v>
      </c>
      <c r="D198" s="191">
        <f t="shared" ref="D198:D208" si="32">SUM(E198:P198)</f>
        <v>3499.9999999999995</v>
      </c>
      <c r="E198" s="191">
        <f>DataInput!$F151/12</f>
        <v>291.66666666666669</v>
      </c>
      <c r="F198" s="191">
        <f>DataInput!$F151/12</f>
        <v>291.66666666666669</v>
      </c>
      <c r="G198" s="191">
        <f>DataInput!$F151/12</f>
        <v>291.66666666666669</v>
      </c>
      <c r="H198" s="191">
        <f>DataInput!$F151/12</f>
        <v>291.66666666666669</v>
      </c>
      <c r="I198" s="191">
        <f>DataInput!$F151/12</f>
        <v>291.66666666666669</v>
      </c>
      <c r="J198" s="191">
        <f>DataInput!$F151/12</f>
        <v>291.66666666666669</v>
      </c>
      <c r="K198" s="191">
        <f>DataInput!$F151/12</f>
        <v>291.66666666666669</v>
      </c>
      <c r="L198" s="191">
        <f>DataInput!$F151/12</f>
        <v>291.66666666666669</v>
      </c>
      <c r="M198" s="191">
        <f>DataInput!$F151/12</f>
        <v>291.66666666666669</v>
      </c>
      <c r="N198" s="191">
        <f>DataInput!$F151/12</f>
        <v>291.66666666666669</v>
      </c>
      <c r="O198" s="191">
        <f>DataInput!$F151/12</f>
        <v>291.66666666666669</v>
      </c>
      <c r="P198" s="191">
        <f>DataInput!$F151/12</f>
        <v>291.66666666666669</v>
      </c>
    </row>
    <row r="199" spans="3:17" s="74" customFormat="1" x14ac:dyDescent="0.2">
      <c r="C199" s="185" t="str">
        <f>DataInput!D152</f>
        <v>Utilities</v>
      </c>
      <c r="D199" s="191">
        <f t="shared" si="32"/>
        <v>5000</v>
      </c>
      <c r="E199" s="191">
        <f>DataInput!$F152/12</f>
        <v>416.66666666666669</v>
      </c>
      <c r="F199" s="191">
        <f>DataInput!$F152/12</f>
        <v>416.66666666666669</v>
      </c>
      <c r="G199" s="191">
        <f>DataInput!$F152/12</f>
        <v>416.66666666666669</v>
      </c>
      <c r="H199" s="191">
        <f>DataInput!$F152/12</f>
        <v>416.66666666666669</v>
      </c>
      <c r="I199" s="191">
        <f>DataInput!$F152/12</f>
        <v>416.66666666666669</v>
      </c>
      <c r="J199" s="191">
        <f>DataInput!$F152/12</f>
        <v>416.66666666666669</v>
      </c>
      <c r="K199" s="191">
        <f>DataInput!$F152/12</f>
        <v>416.66666666666669</v>
      </c>
      <c r="L199" s="191">
        <f>DataInput!$F152/12</f>
        <v>416.66666666666669</v>
      </c>
      <c r="M199" s="191">
        <f>DataInput!$F152/12</f>
        <v>416.66666666666669</v>
      </c>
      <c r="N199" s="191">
        <f>DataInput!$F152/12</f>
        <v>416.66666666666669</v>
      </c>
      <c r="O199" s="191">
        <f>DataInput!$F152/12</f>
        <v>416.66666666666669</v>
      </c>
      <c r="P199" s="191">
        <f>DataInput!$F152/12</f>
        <v>416.66666666666669</v>
      </c>
    </row>
    <row r="200" spans="3:17" s="74" customFormat="1" x14ac:dyDescent="0.2">
      <c r="C200" s="185" t="str">
        <f>DataInput!D153</f>
        <v>Pressure washing</v>
      </c>
      <c r="D200" s="191">
        <f t="shared" si="32"/>
        <v>0</v>
      </c>
      <c r="E200" s="191">
        <f>DataInput!$F153/12</f>
        <v>0</v>
      </c>
      <c r="F200" s="191">
        <f>DataInput!$F153/12</f>
        <v>0</v>
      </c>
      <c r="G200" s="191">
        <f>DataInput!$F153/12</f>
        <v>0</v>
      </c>
      <c r="H200" s="191">
        <f>DataInput!$F153/12</f>
        <v>0</v>
      </c>
      <c r="I200" s="191">
        <f>DataInput!$F153/12</f>
        <v>0</v>
      </c>
      <c r="J200" s="191">
        <f>DataInput!$F153/12</f>
        <v>0</v>
      </c>
      <c r="K200" s="191">
        <f>DataInput!$F153/12</f>
        <v>0</v>
      </c>
      <c r="L200" s="191">
        <f>DataInput!$F153/12</f>
        <v>0</v>
      </c>
      <c r="M200" s="191">
        <f>DataInput!$F153/12</f>
        <v>0</v>
      </c>
      <c r="N200" s="191">
        <f>DataInput!$F153/12</f>
        <v>0</v>
      </c>
      <c r="O200" s="191">
        <f>DataInput!$F153/12</f>
        <v>0</v>
      </c>
      <c r="P200" s="191">
        <f>DataInput!$F153/12</f>
        <v>0</v>
      </c>
    </row>
    <row r="201" spans="3:17" s="74" customFormat="1" x14ac:dyDescent="0.2">
      <c r="C201" s="185" t="str">
        <f>DataInput!D154</f>
        <v>Manure hauling costs</v>
      </c>
      <c r="D201" s="191">
        <f t="shared" si="32"/>
        <v>7000</v>
      </c>
      <c r="E201" s="191">
        <f>IF(MONTH(E179)=3,0.5*DataInput!$F$154,IF(MONTH(E179)=10,0.5*DataInput!$F$154,0))</f>
        <v>0</v>
      </c>
      <c r="F201" s="191">
        <f>IF(MONTH(F179)=3,0.5*DataInput!$F$154,IF(MONTH(F179)=10,0.5*DataInput!$F$154,0))</f>
        <v>0</v>
      </c>
      <c r="G201" s="191">
        <f>IF(MONTH(G179)=3,0.5*DataInput!$F$154,IF(MONTH(G179)=10,0.5*DataInput!$F$154,0))</f>
        <v>0</v>
      </c>
      <c r="H201" s="191">
        <f>IF(MONTH(H179)=3,0.5*DataInput!$F$154,IF(MONTH(H179)=10,0.5*DataInput!$F$154,0))</f>
        <v>0</v>
      </c>
      <c r="I201" s="191">
        <f>IF(MONTH(I179)=3,0.5*DataInput!$F$154,IF(MONTH(I179)=10,0.5*DataInput!$F$154,0))</f>
        <v>0</v>
      </c>
      <c r="J201" s="191">
        <f>IF(MONTH(J179)=3,0.5*DataInput!$F$154,IF(MONTH(J179)=10,0.5*DataInput!$F$154,0))</f>
        <v>0</v>
      </c>
      <c r="K201" s="191">
        <f>IF(MONTH(K179)=3,0.5*DataInput!$F$154,IF(MONTH(K179)=10,0.5*DataInput!$F$154,0))</f>
        <v>3500</v>
      </c>
      <c r="L201" s="191">
        <f>IF(MONTH(L179)=3,0.5*DataInput!$F$154,IF(MONTH(L179)=10,0.5*DataInput!$F$154,0))</f>
        <v>0</v>
      </c>
      <c r="M201" s="191">
        <f>IF(MONTH(M179)=3,0.5*DataInput!$F$154,IF(MONTH(M179)=10,0.5*DataInput!$F$154,0))</f>
        <v>0</v>
      </c>
      <c r="N201" s="191">
        <f>IF(MONTH(N179)=3,0.5*DataInput!$F$154,IF(MONTH(N179)=10,0.5*DataInput!$F$154,0))</f>
        <v>0</v>
      </c>
      <c r="O201" s="191">
        <f>IF(MONTH(O179)=3,0.5*DataInput!$F$154,IF(MONTH(O179)=10,0.5*DataInput!$F$154,0))</f>
        <v>0</v>
      </c>
      <c r="P201" s="191">
        <f>IF(MONTH(P179)=3,0.5*DataInput!$F$154,IF(MONTH(P179)=10,0.5*DataInput!$F$154,0))</f>
        <v>3500</v>
      </c>
    </row>
    <row r="202" spans="3:17" s="74" customFormat="1" x14ac:dyDescent="0.2">
      <c r="C202" s="185" t="str">
        <f>DataInput!D156</f>
        <v>Other (overwrite this)</v>
      </c>
      <c r="D202" s="191">
        <f t="shared" si="32"/>
        <v>0</v>
      </c>
      <c r="E202" s="191">
        <f>DataInput!$F156/12</f>
        <v>0</v>
      </c>
      <c r="F202" s="191">
        <f>DataInput!$F156/12</f>
        <v>0</v>
      </c>
      <c r="G202" s="191">
        <f>DataInput!$F156/12</f>
        <v>0</v>
      </c>
      <c r="H202" s="191">
        <f>DataInput!$F156/12</f>
        <v>0</v>
      </c>
      <c r="I202" s="191">
        <f>DataInput!$F156/12</f>
        <v>0</v>
      </c>
      <c r="J202" s="191">
        <f>DataInput!$F156/12</f>
        <v>0</v>
      </c>
      <c r="K202" s="191">
        <f>DataInput!$F156/12</f>
        <v>0</v>
      </c>
      <c r="L202" s="191">
        <f>DataInput!$F156/12</f>
        <v>0</v>
      </c>
      <c r="M202" s="191">
        <f>DataInput!$F156/12</f>
        <v>0</v>
      </c>
      <c r="N202" s="191">
        <f>DataInput!$F156/12</f>
        <v>0</v>
      </c>
      <c r="O202" s="191">
        <f>DataInput!$F156/12</f>
        <v>0</v>
      </c>
      <c r="P202" s="191">
        <f>DataInput!$F156/12</f>
        <v>0</v>
      </c>
    </row>
    <row r="203" spans="3:17" s="74" customFormat="1" x14ac:dyDescent="0.2">
      <c r="C203" s="185" t="str">
        <f>DataInput!D157</f>
        <v>Other (overwrite this)</v>
      </c>
      <c r="D203" s="191">
        <f t="shared" si="32"/>
        <v>0</v>
      </c>
      <c r="E203" s="191">
        <f>DataInput!$F157/12</f>
        <v>0</v>
      </c>
      <c r="F203" s="191">
        <f>DataInput!$F157/12</f>
        <v>0</v>
      </c>
      <c r="G203" s="191">
        <f>DataInput!$F157/12</f>
        <v>0</v>
      </c>
      <c r="H203" s="191">
        <f>DataInput!$F157/12</f>
        <v>0</v>
      </c>
      <c r="I203" s="191">
        <f>DataInput!$F157/12</f>
        <v>0</v>
      </c>
      <c r="J203" s="191">
        <f>DataInput!$F157/12</f>
        <v>0</v>
      </c>
      <c r="K203" s="191">
        <f>DataInput!$F157/12</f>
        <v>0</v>
      </c>
      <c r="L203" s="191">
        <f>DataInput!$F157/12</f>
        <v>0</v>
      </c>
      <c r="M203" s="191">
        <f>DataInput!$F157/12</f>
        <v>0</v>
      </c>
      <c r="N203" s="191">
        <f>DataInput!$F157/12</f>
        <v>0</v>
      </c>
      <c r="O203" s="191">
        <f>DataInput!$F157/12</f>
        <v>0</v>
      </c>
      <c r="P203" s="191">
        <f>DataInput!$F157/12</f>
        <v>0</v>
      </c>
    </row>
    <row r="204" spans="3:17" s="74" customFormat="1" x14ac:dyDescent="0.2">
      <c r="C204" s="185" t="str">
        <f>DataInput!D158</f>
        <v>Other (overwrite this)</v>
      </c>
      <c r="D204" s="191">
        <f t="shared" si="32"/>
        <v>0</v>
      </c>
      <c r="E204" s="191">
        <f>DataInput!$F158/12</f>
        <v>0</v>
      </c>
      <c r="F204" s="191">
        <f>DataInput!$F158/12</f>
        <v>0</v>
      </c>
      <c r="G204" s="191">
        <f>DataInput!$F158/12</f>
        <v>0</v>
      </c>
      <c r="H204" s="191">
        <f>DataInput!$F158/12</f>
        <v>0</v>
      </c>
      <c r="I204" s="191">
        <f>DataInput!$F158/12</f>
        <v>0</v>
      </c>
      <c r="J204" s="191">
        <f>DataInput!$F158/12</f>
        <v>0</v>
      </c>
      <c r="K204" s="191">
        <f>DataInput!$F158/12</f>
        <v>0</v>
      </c>
      <c r="L204" s="191">
        <f>DataInput!$F158/12</f>
        <v>0</v>
      </c>
      <c r="M204" s="191">
        <f>DataInput!$F158/12</f>
        <v>0</v>
      </c>
      <c r="N204" s="191">
        <f>DataInput!$F158/12</f>
        <v>0</v>
      </c>
      <c r="O204" s="191">
        <f>DataInput!$F158/12</f>
        <v>0</v>
      </c>
      <c r="P204" s="191">
        <f>DataInput!$F158/12</f>
        <v>0</v>
      </c>
    </row>
    <row r="205" spans="3:17" s="74" customFormat="1" x14ac:dyDescent="0.2">
      <c r="C205" s="185" t="str">
        <f>DataInput!D160</f>
        <v>Other (overwrite this)</v>
      </c>
      <c r="D205" s="191">
        <f t="shared" si="32"/>
        <v>0</v>
      </c>
      <c r="E205" s="191">
        <f>DataInput!$F160/12</f>
        <v>0</v>
      </c>
      <c r="F205" s="191">
        <f>DataInput!$F160/12</f>
        <v>0</v>
      </c>
      <c r="G205" s="191">
        <f>DataInput!$F160/12</f>
        <v>0</v>
      </c>
      <c r="H205" s="191">
        <f>DataInput!$F160/12</f>
        <v>0</v>
      </c>
      <c r="I205" s="191">
        <f>DataInput!$F160/12</f>
        <v>0</v>
      </c>
      <c r="J205" s="191">
        <f>DataInput!$F160/12</f>
        <v>0</v>
      </c>
      <c r="K205" s="191">
        <f>DataInput!$F160/12</f>
        <v>0</v>
      </c>
      <c r="L205" s="191">
        <f>DataInput!$F160/12</f>
        <v>0</v>
      </c>
      <c r="M205" s="191">
        <f>DataInput!$F160/12</f>
        <v>0</v>
      </c>
      <c r="N205" s="191">
        <f>DataInput!$F160/12</f>
        <v>0</v>
      </c>
      <c r="O205" s="191">
        <f>DataInput!$F160/12</f>
        <v>0</v>
      </c>
      <c r="P205" s="191">
        <f>DataInput!$F160/12</f>
        <v>0</v>
      </c>
    </row>
    <row r="206" spans="3:17" s="74" customFormat="1" x14ac:dyDescent="0.2">
      <c r="C206" s="185" t="str">
        <f>DataInput!D161</f>
        <v>Other (overwrite this)</v>
      </c>
      <c r="D206" s="191">
        <f t="shared" si="32"/>
        <v>0</v>
      </c>
      <c r="E206" s="191">
        <f>DataInput!$F161/12</f>
        <v>0</v>
      </c>
      <c r="F206" s="191">
        <f>DataInput!$F161/12</f>
        <v>0</v>
      </c>
      <c r="G206" s="191">
        <f>DataInput!$F161/12</f>
        <v>0</v>
      </c>
      <c r="H206" s="191">
        <f>DataInput!$F161/12</f>
        <v>0</v>
      </c>
      <c r="I206" s="191">
        <f>DataInput!$F161/12</f>
        <v>0</v>
      </c>
      <c r="J206" s="191">
        <f>DataInput!$F161/12</f>
        <v>0</v>
      </c>
      <c r="K206" s="191">
        <f>DataInput!$F161/12</f>
        <v>0</v>
      </c>
      <c r="L206" s="191">
        <f>DataInput!$F161/12</f>
        <v>0</v>
      </c>
      <c r="M206" s="191">
        <f>DataInput!$F161/12</f>
        <v>0</v>
      </c>
      <c r="N206" s="191">
        <f>DataInput!$F161/12</f>
        <v>0</v>
      </c>
      <c r="O206" s="191">
        <f>DataInput!$F161/12</f>
        <v>0</v>
      </c>
      <c r="P206" s="191">
        <f>DataInput!$F161/12</f>
        <v>0</v>
      </c>
    </row>
    <row r="207" spans="3:17" s="74" customFormat="1" x14ac:dyDescent="0.2">
      <c r="C207" s="185" t="str">
        <f>DataInput!D162</f>
        <v>Other (overwrite this)</v>
      </c>
      <c r="D207" s="191">
        <f t="shared" si="32"/>
        <v>0</v>
      </c>
      <c r="E207" s="191">
        <f>DataInput!$F162/12</f>
        <v>0</v>
      </c>
      <c r="F207" s="191">
        <f>DataInput!$F162/12</f>
        <v>0</v>
      </c>
      <c r="G207" s="191">
        <f>DataInput!$F162/12</f>
        <v>0</v>
      </c>
      <c r="H207" s="191">
        <f>DataInput!$F162/12</f>
        <v>0</v>
      </c>
      <c r="I207" s="191">
        <f>DataInput!$F162/12</f>
        <v>0</v>
      </c>
      <c r="J207" s="191">
        <f>DataInput!$F162/12</f>
        <v>0</v>
      </c>
      <c r="K207" s="191">
        <f>DataInput!$F162/12</f>
        <v>0</v>
      </c>
      <c r="L207" s="191">
        <f>DataInput!$F162/12</f>
        <v>0</v>
      </c>
      <c r="M207" s="191">
        <f>DataInput!$F162/12</f>
        <v>0</v>
      </c>
      <c r="N207" s="191">
        <f>DataInput!$F162/12</f>
        <v>0</v>
      </c>
      <c r="O207" s="191">
        <f>DataInput!$F162/12</f>
        <v>0</v>
      </c>
      <c r="P207" s="191">
        <f>DataInput!$F162/12</f>
        <v>0</v>
      </c>
    </row>
    <row r="208" spans="3:17" s="74" customFormat="1" x14ac:dyDescent="0.2">
      <c r="C208" s="185" t="str">
        <f>DataInput!D163</f>
        <v>Other (overwrite this)</v>
      </c>
      <c r="D208" s="191">
        <f t="shared" si="32"/>
        <v>0</v>
      </c>
      <c r="E208" s="191">
        <f>DataInput!$F163/12</f>
        <v>0</v>
      </c>
      <c r="F208" s="191">
        <f>DataInput!$F163/12</f>
        <v>0</v>
      </c>
      <c r="G208" s="191">
        <f>DataInput!$F163/12</f>
        <v>0</v>
      </c>
      <c r="H208" s="191">
        <f>DataInput!$F163/12</f>
        <v>0</v>
      </c>
      <c r="I208" s="191">
        <f>DataInput!$F163/12</f>
        <v>0</v>
      </c>
      <c r="J208" s="191">
        <f>DataInput!$F163/12</f>
        <v>0</v>
      </c>
      <c r="K208" s="191">
        <f>DataInput!$F163/12</f>
        <v>0</v>
      </c>
      <c r="L208" s="191">
        <f>DataInput!$F163/12</f>
        <v>0</v>
      </c>
      <c r="M208" s="191">
        <f>DataInput!$F163/12</f>
        <v>0</v>
      </c>
      <c r="N208" s="191">
        <f>DataInput!$F163/12</f>
        <v>0</v>
      </c>
      <c r="O208" s="191">
        <f>DataInput!$F163/12</f>
        <v>0</v>
      </c>
      <c r="P208" s="191">
        <f>DataInput!$F163/12</f>
        <v>0</v>
      </c>
    </row>
    <row r="209" spans="2:17" s="74" customFormat="1" x14ac:dyDescent="0.2">
      <c r="C209" s="185" t="s">
        <v>31</v>
      </c>
      <c r="D209" s="191">
        <f>SUM(E209:P209)</f>
        <v>0</v>
      </c>
      <c r="E209" s="191">
        <f>VLOOKUP(E179,AmortOld!$AV$13:$BB$132,7,FALSE)</f>
        <v>0</v>
      </c>
      <c r="F209" s="191">
        <f>VLOOKUP(F179,AmortOld!$AV$13:$BB$132,7,FALSE)</f>
        <v>0</v>
      </c>
      <c r="G209" s="191">
        <f>VLOOKUP(G179,AmortOld!$AV$13:$BB$132,7,FALSE)</f>
        <v>0</v>
      </c>
      <c r="H209" s="191">
        <f>VLOOKUP(H179,AmortOld!$AV$13:$BB$132,7,FALSE)</f>
        <v>0</v>
      </c>
      <c r="I209" s="191">
        <f>VLOOKUP(I179,AmortOld!$AV$13:$BB$132,7,FALSE)</f>
        <v>0</v>
      </c>
      <c r="J209" s="191">
        <f>VLOOKUP(J179,AmortOld!$AV$13:$BB$132,7,FALSE)</f>
        <v>0</v>
      </c>
      <c r="K209" s="191">
        <f>VLOOKUP(K179,AmortOld!$AV$13:$BB$132,7,FALSE)</f>
        <v>0</v>
      </c>
      <c r="L209" s="191">
        <f>VLOOKUP(L179,AmortOld!$AV$13:$BB$132,7,FALSE)</f>
        <v>0</v>
      </c>
      <c r="M209" s="191">
        <f>VLOOKUP(M179,AmortOld!$AV$13:$BB$132,7,FALSE)</f>
        <v>0</v>
      </c>
      <c r="N209" s="191">
        <f>VLOOKUP(N179,AmortOld!$AV$13:$BB$132,7,FALSE)</f>
        <v>0</v>
      </c>
      <c r="O209" s="191">
        <f>VLOOKUP(O179,AmortOld!$AV$13:$BB$132,7,FALSE)</f>
        <v>0</v>
      </c>
      <c r="P209" s="191">
        <f>VLOOKUP(P179,AmortOld!$AV$13:$BB$132,7,FALSE)</f>
        <v>0</v>
      </c>
    </row>
    <row r="210" spans="2:17" s="74" customFormat="1" x14ac:dyDescent="0.2">
      <c r="C210" s="185" t="s">
        <v>32</v>
      </c>
      <c r="D210" s="191">
        <f>SUM(E210:P210)</f>
        <v>0</v>
      </c>
      <c r="E210" s="191">
        <f>VLOOKUP(E179,AmortOld!$BF$12:$BL$132,7,FALSE)</f>
        <v>0</v>
      </c>
      <c r="F210" s="191">
        <f>VLOOKUP(F179,AmortOld!$BF$12:$BL$132,7,FALSE)</f>
        <v>0</v>
      </c>
      <c r="G210" s="191">
        <f>VLOOKUP(G179,AmortOld!$BF$12:$BL$132,7,FALSE)</f>
        <v>0</v>
      </c>
      <c r="H210" s="191">
        <f>VLOOKUP(H179,AmortOld!$BF$12:$BL$132,7,FALSE)</f>
        <v>0</v>
      </c>
      <c r="I210" s="191">
        <f>VLOOKUP(I179,AmortOld!$BF$12:$BL$132,7,FALSE)</f>
        <v>0</v>
      </c>
      <c r="J210" s="191">
        <f>VLOOKUP(J179,AmortOld!$BF$12:$BL$132,7,FALSE)</f>
        <v>0</v>
      </c>
      <c r="K210" s="191">
        <f>VLOOKUP(K179,AmortOld!$BF$12:$BL$132,7,FALSE)</f>
        <v>0</v>
      </c>
      <c r="L210" s="191">
        <f>VLOOKUP(L179,AmortOld!$BF$12:$BL$132,7,FALSE)</f>
        <v>0</v>
      </c>
      <c r="M210" s="191">
        <f>VLOOKUP(M179,AmortOld!$BF$12:$BL$132,7,FALSE)</f>
        <v>0</v>
      </c>
      <c r="N210" s="191">
        <f>VLOOKUP(N179,AmortOld!$BF$12:$BL$132,7,FALSE)</f>
        <v>0</v>
      </c>
      <c r="O210" s="191">
        <f>VLOOKUP(O179,AmortOld!$BF$12:$BL$132,7,FALSE)</f>
        <v>0</v>
      </c>
      <c r="P210" s="191">
        <f>VLOOKUP(P179,AmortOld!$BF$12:$BL$132,7,FALSE)</f>
        <v>0</v>
      </c>
    </row>
    <row r="211" spans="2:17" s="74" customFormat="1" x14ac:dyDescent="0.2">
      <c r="C211" s="185" t="s">
        <v>33</v>
      </c>
      <c r="D211" s="191">
        <f>SUM(E211:P211)</f>
        <v>29004.323384854415</v>
      </c>
      <c r="E211" s="191">
        <f>VLOOKUP(E179,AmortNew!$AU$10:$BA$130,7,FALSE)</f>
        <v>2534.8795170878707</v>
      </c>
      <c r="F211" s="191">
        <f>VLOOKUP(F179,AmortNew!$AU$10:$BA$130,7,FALSE)</f>
        <v>2513.9245044295849</v>
      </c>
      <c r="G211" s="191">
        <f>VLOOKUP(G179,AmortNew!$AU$10:$BA$130,7,FALSE)</f>
        <v>2492.8297916869101</v>
      </c>
      <c r="H211" s="191">
        <f>VLOOKUP(H179,AmortNew!$AU$10:$BA$130,7,FALSE)</f>
        <v>2471.5944475259525</v>
      </c>
      <c r="I211" s="191">
        <f>VLOOKUP(I179,AmortNew!$AU$10:$BA$130,7,FALSE)</f>
        <v>2450.2175344039206</v>
      </c>
      <c r="J211" s="191">
        <f>VLOOKUP(J179,AmortNew!$AU$10:$BA$130,7,FALSE)</f>
        <v>2428.6981085277421</v>
      </c>
      <c r="K211" s="191">
        <f>VLOOKUP(K179,AmortNew!$AU$10:$BA$130,7,FALSE)</f>
        <v>2407.0352198123892</v>
      </c>
      <c r="L211" s="191">
        <f>VLOOKUP(L179,AmortNew!$AU$10:$BA$130,7,FALSE)</f>
        <v>2385.2279118389333</v>
      </c>
      <c r="M211" s="191">
        <f>VLOOKUP(M179,AmortNew!$AU$10:$BA$130,7,FALSE)</f>
        <v>2363.2752218123214</v>
      </c>
      <c r="N211" s="191">
        <f>VLOOKUP(N179,AmortNew!$AU$10:$BA$130,7,FALSE)</f>
        <v>2341.1761805188653</v>
      </c>
      <c r="O211" s="191">
        <f>VLOOKUP(O179,AmortNew!$AU$10:$BA$130,7,FALSE)</f>
        <v>2318.9298122834534</v>
      </c>
      <c r="P211" s="191">
        <f>VLOOKUP(P179,AmortNew!$AU$10:$BA$130,7,FALSE)</f>
        <v>2296.535134926472</v>
      </c>
      <c r="Q211" s="74" t="s">
        <v>25</v>
      </c>
    </row>
    <row r="212" spans="2:17" s="74" customFormat="1" x14ac:dyDescent="0.2">
      <c r="C212" s="188" t="s">
        <v>34</v>
      </c>
      <c r="D212" s="193">
        <f>SUM(E212:P212)</f>
        <v>39133.253605114034</v>
      </c>
      <c r="E212" s="193">
        <f>VLOOKUP(E179,AmortNew!$BE$10:$BK$130,7,FALSE)</f>
        <v>3143.2518987428339</v>
      </c>
      <c r="F212" s="193">
        <f>VLOOKUP(F179,AmortNew!$BE$10:$BK$130,7,FALSE)</f>
        <v>3164.2069114011192</v>
      </c>
      <c r="G212" s="193">
        <f>VLOOKUP(G179,AmortNew!$BE$10:$BK$130,7,FALSE)</f>
        <v>3185.3016241437936</v>
      </c>
      <c r="H212" s="193">
        <f>VLOOKUP(H179,AmortNew!$BE$10:$BK$130,7,FALSE)</f>
        <v>3206.536968304752</v>
      </c>
      <c r="I212" s="193">
        <f>VLOOKUP(I179,AmortNew!$BE$10:$BK$130,7,FALSE)</f>
        <v>3227.9138814267835</v>
      </c>
      <c r="J212" s="193">
        <f>VLOOKUP(J179,AmortNew!$BE$10:$BK$130,7,FALSE)</f>
        <v>3249.4333073029625</v>
      </c>
      <c r="K212" s="193">
        <f>VLOOKUP(K179,AmortNew!$BE$10:$BK$130,7,FALSE)</f>
        <v>3271.0961960183154</v>
      </c>
      <c r="L212" s="193">
        <f>VLOOKUP(L179,AmortNew!$BE$10:$BK$130,7,FALSE)</f>
        <v>3292.9035039917708</v>
      </c>
      <c r="M212" s="193">
        <f>VLOOKUP(M179,AmortNew!$BE$10:$BK$130,7,FALSE)</f>
        <v>3314.8561940183827</v>
      </c>
      <c r="N212" s="193">
        <f>VLOOKUP(N179,AmortNew!$BE$10:$BK$130,7,FALSE)</f>
        <v>3336.9552353118384</v>
      </c>
      <c r="O212" s="193">
        <f>VLOOKUP(O179,AmortNew!$BE$10:$BK$130,7,FALSE)</f>
        <v>3359.2016035472507</v>
      </c>
      <c r="P212" s="193">
        <f>VLOOKUP(P179,AmortNew!$BE$10:$BK$130,7,FALSE)</f>
        <v>3381.5962809042326</v>
      </c>
    </row>
    <row r="213" spans="2:17" s="74" customFormat="1" x14ac:dyDescent="0.2">
      <c r="C213" s="178" t="s">
        <v>212</v>
      </c>
      <c r="D213" s="191">
        <f>SUM(E213:P213)</f>
        <v>104637.57698996844</v>
      </c>
      <c r="E213" s="191">
        <f t="shared" ref="E213:P213" si="33">SUM(E189:E212)</f>
        <v>8136.464749164038</v>
      </c>
      <c r="F213" s="191">
        <f t="shared" si="33"/>
        <v>8136.4647491640371</v>
      </c>
      <c r="G213" s="191">
        <f t="shared" si="33"/>
        <v>8136.4647491640371</v>
      </c>
      <c r="H213" s="191">
        <f t="shared" si="33"/>
        <v>8136.464749164038</v>
      </c>
      <c r="I213" s="191">
        <f t="shared" si="33"/>
        <v>8136.464749164038</v>
      </c>
      <c r="J213" s="191">
        <f t="shared" si="33"/>
        <v>8136.4647491640389</v>
      </c>
      <c r="K213" s="191">
        <f t="shared" si="33"/>
        <v>11636.464749164039</v>
      </c>
      <c r="L213" s="191">
        <f t="shared" si="33"/>
        <v>8136.4647491640371</v>
      </c>
      <c r="M213" s="191">
        <f t="shared" si="33"/>
        <v>8136.4647491640371</v>
      </c>
      <c r="N213" s="191">
        <f t="shared" si="33"/>
        <v>8136.4647491640371</v>
      </c>
      <c r="O213" s="191">
        <f t="shared" si="33"/>
        <v>8136.464749164038</v>
      </c>
      <c r="P213" s="191">
        <f t="shared" si="33"/>
        <v>11636.464749164039</v>
      </c>
    </row>
    <row r="214" spans="2:17" s="74" customFormat="1" x14ac:dyDescent="0.2">
      <c r="C214" s="178"/>
      <c r="D214" s="191"/>
      <c r="E214" s="191"/>
      <c r="F214" s="191"/>
      <c r="G214" s="191"/>
      <c r="H214" s="191"/>
      <c r="I214" s="191"/>
      <c r="J214" s="191"/>
      <c r="K214" s="191"/>
      <c r="L214" s="191"/>
      <c r="M214" s="191"/>
      <c r="N214" s="191"/>
      <c r="O214" s="191"/>
      <c r="P214" s="191"/>
    </row>
    <row r="215" spans="2:17" s="74" customFormat="1" x14ac:dyDescent="0.2">
      <c r="C215" s="21" t="s">
        <v>332</v>
      </c>
      <c r="D215" s="191">
        <f>SUM(E215:P215)</f>
        <v>18162.423010031547</v>
      </c>
      <c r="E215" s="191">
        <f t="shared" ref="E215:P215" si="34">E186-E213</f>
        <v>-736.46474916403804</v>
      </c>
      <c r="F215" s="191">
        <f t="shared" si="34"/>
        <v>-736.46474916403713</v>
      </c>
      <c r="G215" s="191">
        <f t="shared" si="34"/>
        <v>-736.46474916403713</v>
      </c>
      <c r="H215" s="191">
        <f t="shared" si="34"/>
        <v>-736.46474916403804</v>
      </c>
      <c r="I215" s="191">
        <f t="shared" si="34"/>
        <v>-736.46474916403804</v>
      </c>
      <c r="J215" s="191">
        <f t="shared" si="34"/>
        <v>-736.46474916403895</v>
      </c>
      <c r="K215" s="191">
        <f t="shared" si="34"/>
        <v>12763.535250835961</v>
      </c>
      <c r="L215" s="191">
        <f t="shared" si="34"/>
        <v>-736.46474916403713</v>
      </c>
      <c r="M215" s="191">
        <f t="shared" si="34"/>
        <v>-736.46474916403713</v>
      </c>
      <c r="N215" s="191">
        <f t="shared" si="34"/>
        <v>-736.46474916403713</v>
      </c>
      <c r="O215" s="191">
        <f t="shared" si="34"/>
        <v>-736.46474916403804</v>
      </c>
      <c r="P215" s="191">
        <f t="shared" si="34"/>
        <v>12763.535250835961</v>
      </c>
    </row>
    <row r="216" spans="2:17" s="74" customFormat="1" x14ac:dyDescent="0.2">
      <c r="C216" s="178"/>
      <c r="D216" s="191"/>
      <c r="E216" s="191"/>
      <c r="F216" s="191"/>
      <c r="G216" s="191"/>
      <c r="H216" s="191"/>
      <c r="I216" s="191"/>
      <c r="J216" s="191"/>
      <c r="K216" s="191"/>
      <c r="L216" s="191"/>
      <c r="M216" s="191"/>
      <c r="N216" s="191"/>
      <c r="O216" s="191"/>
      <c r="P216" s="191"/>
    </row>
    <row r="217" spans="2:17" s="74" customFormat="1" x14ac:dyDescent="0.2">
      <c r="C217" s="178" t="s">
        <v>325</v>
      </c>
      <c r="D217" s="191">
        <f>LOC!D103</f>
        <v>0</v>
      </c>
      <c r="E217" s="191">
        <f>LOC!E103</f>
        <v>0</v>
      </c>
      <c r="F217" s="191">
        <f>LOC!F103</f>
        <v>0</v>
      </c>
      <c r="G217" s="191">
        <f>LOC!G103</f>
        <v>0</v>
      </c>
      <c r="H217" s="191">
        <f>LOC!H103</f>
        <v>0</v>
      </c>
      <c r="I217" s="191">
        <f>LOC!I103</f>
        <v>0</v>
      </c>
      <c r="J217" s="191">
        <f>LOC!J103</f>
        <v>0</v>
      </c>
      <c r="K217" s="191">
        <f>LOC!K103</f>
        <v>0</v>
      </c>
      <c r="L217" s="191">
        <f>LOC!L103</f>
        <v>0</v>
      </c>
      <c r="M217" s="191">
        <f>LOC!M103</f>
        <v>0</v>
      </c>
      <c r="N217" s="191">
        <f>LOC!N103</f>
        <v>0</v>
      </c>
      <c r="O217" s="191">
        <f>LOC!O103</f>
        <v>0</v>
      </c>
      <c r="P217" s="191">
        <f>LOC!P103</f>
        <v>0</v>
      </c>
    </row>
    <row r="218" spans="2:17" s="74" customFormat="1" x14ac:dyDescent="0.2">
      <c r="C218" s="178" t="s">
        <v>326</v>
      </c>
      <c r="D218" s="191">
        <f>LOC!D102</f>
        <v>0</v>
      </c>
      <c r="E218" s="191">
        <f>LOC!E102</f>
        <v>0</v>
      </c>
      <c r="F218" s="191">
        <f>LOC!F102</f>
        <v>0</v>
      </c>
      <c r="G218" s="191">
        <f>LOC!G102</f>
        <v>0</v>
      </c>
      <c r="H218" s="191">
        <f>LOC!H102</f>
        <v>0</v>
      </c>
      <c r="I218" s="191">
        <f>LOC!I102</f>
        <v>0</v>
      </c>
      <c r="J218" s="191">
        <f>LOC!J102</f>
        <v>0</v>
      </c>
      <c r="K218" s="191">
        <f>LOC!K102</f>
        <v>0</v>
      </c>
      <c r="L218" s="191">
        <f>LOC!L102</f>
        <v>0</v>
      </c>
      <c r="M218" s="191">
        <f>LOC!M102</f>
        <v>0</v>
      </c>
      <c r="N218" s="191">
        <f>LOC!N102</f>
        <v>0</v>
      </c>
      <c r="O218" s="191">
        <f>LOC!O102</f>
        <v>0</v>
      </c>
      <c r="P218" s="191">
        <f>LOC!P102</f>
        <v>0</v>
      </c>
    </row>
    <row r="219" spans="2:17" s="74" customFormat="1" x14ac:dyDescent="0.2">
      <c r="C219" s="178" t="s">
        <v>132</v>
      </c>
      <c r="D219" s="191"/>
      <c r="E219" s="191">
        <f>LOC!E112</f>
        <v>0</v>
      </c>
      <c r="F219" s="191">
        <f>LOC!F112</f>
        <v>0</v>
      </c>
      <c r="G219" s="191">
        <f>LOC!G112</f>
        <v>0</v>
      </c>
      <c r="H219" s="191">
        <f>LOC!H112</f>
        <v>0</v>
      </c>
      <c r="I219" s="191">
        <f>LOC!I112</f>
        <v>0</v>
      </c>
      <c r="J219" s="191">
        <f>LOC!J112</f>
        <v>0</v>
      </c>
      <c r="K219" s="191">
        <f>LOC!K112</f>
        <v>0</v>
      </c>
      <c r="L219" s="191">
        <f>LOC!L112</f>
        <v>0</v>
      </c>
      <c r="M219" s="191">
        <f>LOC!M112</f>
        <v>0</v>
      </c>
      <c r="N219" s="191">
        <f>LOC!N112</f>
        <v>0</v>
      </c>
      <c r="O219" s="191">
        <f>LOC!O112</f>
        <v>0</v>
      </c>
      <c r="P219" s="191">
        <f>LOC!P112</f>
        <v>0</v>
      </c>
    </row>
    <row r="220" spans="2:17" s="74" customFormat="1" x14ac:dyDescent="0.2">
      <c r="C220" s="178" t="s">
        <v>324</v>
      </c>
      <c r="D220" s="191"/>
      <c r="E220" s="191">
        <f>LOC!E119</f>
        <v>0</v>
      </c>
      <c r="F220" s="191">
        <f>LOC!F119</f>
        <v>0</v>
      </c>
      <c r="G220" s="191">
        <f>LOC!G119</f>
        <v>0</v>
      </c>
      <c r="H220" s="191">
        <f>LOC!H119</f>
        <v>0</v>
      </c>
      <c r="I220" s="191">
        <f>LOC!I119</f>
        <v>0</v>
      </c>
      <c r="J220" s="191">
        <f>LOC!J119</f>
        <v>0</v>
      </c>
      <c r="K220" s="191">
        <f>LOC!K119</f>
        <v>0</v>
      </c>
      <c r="L220" s="191">
        <f>LOC!L119</f>
        <v>0</v>
      </c>
      <c r="M220" s="191">
        <f>LOC!M119</f>
        <v>0</v>
      </c>
      <c r="N220" s="191">
        <f>LOC!N119</f>
        <v>0</v>
      </c>
      <c r="O220" s="191">
        <f>LOC!O119</f>
        <v>0</v>
      </c>
      <c r="P220" s="191">
        <f>LOC!P119</f>
        <v>0</v>
      </c>
    </row>
    <row r="221" spans="2:17" s="74" customFormat="1" x14ac:dyDescent="0.2">
      <c r="C221" s="178"/>
      <c r="D221" s="191"/>
      <c r="E221" s="191"/>
      <c r="F221" s="191"/>
      <c r="G221" s="191"/>
      <c r="H221" s="191"/>
      <c r="I221" s="191"/>
      <c r="J221" s="191"/>
      <c r="K221" s="191"/>
      <c r="L221" s="191"/>
      <c r="M221" s="191"/>
      <c r="N221" s="191"/>
      <c r="O221" s="191"/>
      <c r="P221" s="191"/>
    </row>
    <row r="222" spans="2:17" s="74" customFormat="1" x14ac:dyDescent="0.2">
      <c r="C222" s="178" t="s">
        <v>286</v>
      </c>
      <c r="D222" s="191">
        <f>SUM(E222:P222)</f>
        <v>18162.423010031547</v>
      </c>
      <c r="E222" s="191">
        <f t="shared" ref="E222:P222" si="35">E215-E217-E218</f>
        <v>-736.46474916403804</v>
      </c>
      <c r="F222" s="191">
        <f t="shared" si="35"/>
        <v>-736.46474916403713</v>
      </c>
      <c r="G222" s="191">
        <f t="shared" si="35"/>
        <v>-736.46474916403713</v>
      </c>
      <c r="H222" s="191">
        <f t="shared" si="35"/>
        <v>-736.46474916403804</v>
      </c>
      <c r="I222" s="191">
        <f t="shared" si="35"/>
        <v>-736.46474916403804</v>
      </c>
      <c r="J222" s="191">
        <f t="shared" si="35"/>
        <v>-736.46474916403895</v>
      </c>
      <c r="K222" s="191">
        <f t="shared" si="35"/>
        <v>12763.535250835961</v>
      </c>
      <c r="L222" s="191">
        <f t="shared" si="35"/>
        <v>-736.46474916403713</v>
      </c>
      <c r="M222" s="191">
        <f t="shared" si="35"/>
        <v>-736.46474916403713</v>
      </c>
      <c r="N222" s="191">
        <f t="shared" si="35"/>
        <v>-736.46474916403713</v>
      </c>
      <c r="O222" s="191">
        <f t="shared" si="35"/>
        <v>-736.46474916403804</v>
      </c>
      <c r="P222" s="191">
        <f t="shared" si="35"/>
        <v>12763.535250835961</v>
      </c>
    </row>
    <row r="223" spans="2:17" s="74" customFormat="1" x14ac:dyDescent="0.2">
      <c r="C223" s="178"/>
      <c r="D223" s="178"/>
      <c r="E223" s="178"/>
      <c r="F223" s="178"/>
      <c r="G223" s="178"/>
      <c r="H223" s="178"/>
      <c r="I223" s="178"/>
      <c r="J223" s="178"/>
      <c r="K223" s="178"/>
      <c r="L223" s="178"/>
      <c r="M223" s="178"/>
      <c r="N223" s="178"/>
      <c r="O223" s="178"/>
      <c r="P223" s="178"/>
    </row>
    <row r="224" spans="2:17" s="74" customFormat="1" ht="12.75" customHeight="1" x14ac:dyDescent="0.3">
      <c r="B224" s="362"/>
      <c r="C224" s="363"/>
      <c r="D224" s="363"/>
      <c r="E224" s="363"/>
      <c r="F224" s="363"/>
      <c r="G224" s="363"/>
      <c r="H224" s="363"/>
      <c r="I224" s="363"/>
      <c r="J224" s="363"/>
      <c r="K224" s="363"/>
      <c r="L224" s="363"/>
      <c r="M224" s="363"/>
      <c r="N224" s="363"/>
      <c r="O224" s="363"/>
      <c r="P224" s="363"/>
      <c r="Q224" s="364"/>
    </row>
    <row r="225" spans="2:17" s="74" customFormat="1" x14ac:dyDescent="0.2">
      <c r="C225" s="178"/>
      <c r="D225" s="178"/>
      <c r="E225" s="178"/>
      <c r="F225" s="178"/>
      <c r="G225" s="178"/>
      <c r="H225" s="178"/>
      <c r="I225" s="178"/>
      <c r="J225" s="178"/>
      <c r="K225" s="178"/>
      <c r="L225" s="178"/>
      <c r="M225" s="178"/>
      <c r="N225" s="178"/>
      <c r="O225" s="178"/>
      <c r="P225" s="178"/>
    </row>
    <row r="226" spans="2:17" s="74" customFormat="1" ht="16.5" x14ac:dyDescent="0.25">
      <c r="C226" s="379" t="s">
        <v>285</v>
      </c>
      <c r="D226" s="379"/>
      <c r="E226" s="379"/>
      <c r="F226" s="379"/>
      <c r="G226" s="379"/>
      <c r="H226" s="379"/>
      <c r="I226" s="379"/>
      <c r="J226" s="379"/>
      <c r="K226" s="379"/>
      <c r="L226" s="379"/>
      <c r="M226" s="379"/>
      <c r="N226" s="379"/>
      <c r="O226" s="379"/>
      <c r="P226" s="379"/>
    </row>
    <row r="227" spans="2:17" s="74" customFormat="1" x14ac:dyDescent="0.2">
      <c r="B227" s="5"/>
      <c r="C227" s="375" t="str">
        <f>DataInput!$F$5</f>
        <v>Sample Farm</v>
      </c>
      <c r="D227" s="375"/>
      <c r="E227" s="375"/>
      <c r="F227" s="375"/>
      <c r="G227" s="375"/>
      <c r="H227" s="375"/>
      <c r="I227" s="375"/>
      <c r="J227" s="375"/>
      <c r="K227" s="375"/>
      <c r="L227" s="375"/>
      <c r="M227" s="375"/>
      <c r="N227" s="375"/>
      <c r="O227" s="375"/>
      <c r="P227" s="375"/>
    </row>
    <row r="228" spans="2:17" s="74" customFormat="1" x14ac:dyDescent="0.2">
      <c r="C228" s="375" t="str">
        <f>IF(DataInput!F63="yes",DataInput!F66&amp;" Head Contract Finishing Facility (at $"&amp;DataInput!F64&amp;" per pig space)",DataInput!F66&amp;" Head Contract Finishing Facility")</f>
        <v>2400 Head Contract Finishing Facility (at $37 per pig space)</v>
      </c>
      <c r="D228" s="375"/>
      <c r="E228" s="375"/>
      <c r="F228" s="375"/>
      <c r="G228" s="375"/>
      <c r="H228" s="375"/>
      <c r="I228" s="375"/>
      <c r="J228" s="375"/>
      <c r="K228" s="375"/>
      <c r="L228" s="375"/>
      <c r="M228" s="375"/>
      <c r="N228" s="375"/>
      <c r="O228" s="375"/>
      <c r="P228" s="375"/>
    </row>
    <row r="229" spans="2:17" s="74" customFormat="1" x14ac:dyDescent="0.2">
      <c r="C229" s="178"/>
      <c r="D229" s="178" t="s">
        <v>25</v>
      </c>
      <c r="E229" s="178"/>
      <c r="F229" s="178"/>
      <c r="G229" s="178"/>
      <c r="H229" s="178"/>
      <c r="I229" s="178"/>
      <c r="J229" s="178"/>
      <c r="K229" s="178"/>
      <c r="L229" s="178"/>
      <c r="M229" s="178"/>
      <c r="N229" s="178"/>
      <c r="O229" s="178"/>
      <c r="P229" s="178"/>
      <c r="Q229" s="74" t="s">
        <v>25</v>
      </c>
    </row>
    <row r="230" spans="2:17" s="74" customFormat="1" x14ac:dyDescent="0.2">
      <c r="C230" s="77" t="s">
        <v>40</v>
      </c>
      <c r="D230" s="178"/>
      <c r="E230" s="178"/>
      <c r="F230" s="178"/>
      <c r="G230" s="178"/>
      <c r="H230" s="178"/>
      <c r="I230" s="178"/>
      <c r="J230" s="178"/>
      <c r="K230" s="178"/>
      <c r="L230" s="178"/>
      <c r="M230" s="178"/>
      <c r="N230" s="178"/>
      <c r="O230" s="178"/>
      <c r="P230" s="178"/>
    </row>
    <row r="231" spans="2:17" s="195" customFormat="1" x14ac:dyDescent="0.2">
      <c r="C231" s="186" t="s">
        <v>25</v>
      </c>
      <c r="D231" s="154" t="s">
        <v>26</v>
      </c>
      <c r="E231" s="187">
        <f>EDATE(E179,12)</f>
        <v>41365</v>
      </c>
      <c r="F231" s="187">
        <f t="shared" ref="F231:P231" si="36">EDATE(E231,1)</f>
        <v>41395</v>
      </c>
      <c r="G231" s="187">
        <f t="shared" si="36"/>
        <v>41426</v>
      </c>
      <c r="H231" s="187">
        <f t="shared" si="36"/>
        <v>41456</v>
      </c>
      <c r="I231" s="187">
        <f t="shared" si="36"/>
        <v>41487</v>
      </c>
      <c r="J231" s="187">
        <f t="shared" si="36"/>
        <v>41518</v>
      </c>
      <c r="K231" s="187">
        <f t="shared" si="36"/>
        <v>41548</v>
      </c>
      <c r="L231" s="187">
        <f t="shared" si="36"/>
        <v>41579</v>
      </c>
      <c r="M231" s="187">
        <f t="shared" si="36"/>
        <v>41609</v>
      </c>
      <c r="N231" s="187">
        <f t="shared" si="36"/>
        <v>41640</v>
      </c>
      <c r="O231" s="187">
        <f t="shared" si="36"/>
        <v>41671</v>
      </c>
      <c r="P231" s="187">
        <f t="shared" si="36"/>
        <v>41699</v>
      </c>
      <c r="Q231" s="195" t="s">
        <v>25</v>
      </c>
    </row>
    <row r="232" spans="2:17" s="74" customFormat="1" x14ac:dyDescent="0.2">
      <c r="C232" s="178" t="s">
        <v>209</v>
      </c>
      <c r="D232" s="178"/>
      <c r="E232" s="186"/>
      <c r="F232" s="186"/>
      <c r="G232" s="186"/>
      <c r="H232" s="186"/>
      <c r="I232" s="186"/>
      <c r="J232" s="186"/>
      <c r="K232" s="186"/>
      <c r="L232" s="186"/>
      <c r="M232" s="186"/>
      <c r="N232" s="186"/>
      <c r="O232" s="186"/>
      <c r="P232" s="186"/>
    </row>
    <row r="233" spans="2:17" s="74" customFormat="1" x14ac:dyDescent="0.2">
      <c r="C233" s="185" t="s">
        <v>258</v>
      </c>
      <c r="D233" s="191">
        <f t="shared" ref="D233:D238" si="37">SUM(E233:P233)</f>
        <v>0</v>
      </c>
      <c r="E233" s="191">
        <f>PigFlow!$AF$4*Payments!$D$5</f>
        <v>0</v>
      </c>
      <c r="F233" s="191">
        <f>PigFlow!$AF$6*Payments!$D$5</f>
        <v>0</v>
      </c>
      <c r="G233" s="191">
        <f>PigFlow!$AF$8*Payments!$D$5</f>
        <v>0</v>
      </c>
      <c r="H233" s="191">
        <f>PigFlow!$AF$10*Payments!$D$5</f>
        <v>0</v>
      </c>
      <c r="I233" s="191">
        <f>PigFlow!$AF$12*Payments!$D$5</f>
        <v>0</v>
      </c>
      <c r="J233" s="191">
        <f>PigFlow!$AF$14*Payments!$D$5</f>
        <v>0</v>
      </c>
      <c r="K233" s="191">
        <f>PigFlow!$AF$16*Payments!$D$5</f>
        <v>0</v>
      </c>
      <c r="L233" s="191">
        <f>PigFlow!$AF$18*Payments!$D$5</f>
        <v>0</v>
      </c>
      <c r="M233" s="191">
        <f>PigFlow!$AF$20*Payments!$D$5</f>
        <v>0</v>
      </c>
      <c r="N233" s="191">
        <f>PigFlow!$AF$22*Payments!$D$5</f>
        <v>0</v>
      </c>
      <c r="O233" s="191">
        <f>PigFlow!$AF$24*Payments!$D$5</f>
        <v>0</v>
      </c>
      <c r="P233" s="191">
        <f>PigFlow!$AF$26*Payments!$D$5</f>
        <v>0</v>
      </c>
    </row>
    <row r="234" spans="2:17" s="74" customFormat="1" x14ac:dyDescent="0.2">
      <c r="C234" s="185" t="s">
        <v>259</v>
      </c>
      <c r="D234" s="191">
        <f t="shared" si="37"/>
        <v>0</v>
      </c>
      <c r="E234" s="191">
        <f>PigFlow!$AF$33*Payments!$D$7</f>
        <v>0</v>
      </c>
      <c r="F234" s="191">
        <f>PigFlow!$AF$35*Payments!$D$7</f>
        <v>0</v>
      </c>
      <c r="G234" s="191">
        <f>PigFlow!$AF$37*Payments!$D$7</f>
        <v>0</v>
      </c>
      <c r="H234" s="191">
        <f>PigFlow!$AF$39*Payments!$D$7</f>
        <v>0</v>
      </c>
      <c r="I234" s="191">
        <f>PigFlow!$AF$41*Payments!$D$7</f>
        <v>0</v>
      </c>
      <c r="J234" s="191">
        <f>PigFlow!$AF$43*Payments!$D$7</f>
        <v>0</v>
      </c>
      <c r="K234" s="191">
        <f>PigFlow!$AF$45*Payments!$D$7</f>
        <v>0</v>
      </c>
      <c r="L234" s="191">
        <f>PigFlow!$AF$47*Payments!$D$7</f>
        <v>0</v>
      </c>
      <c r="M234" s="191">
        <f>PigFlow!$AF$49*Payments!$D$7</f>
        <v>0</v>
      </c>
      <c r="N234" s="191">
        <f>PigFlow!$AF$51*Payments!$D$7</f>
        <v>0</v>
      </c>
      <c r="O234" s="191">
        <f>PigFlow!$AF$53*Payments!$D$7</f>
        <v>0</v>
      </c>
      <c r="P234" s="191">
        <f>PigFlow!$AF$55*Payments!$D$7</f>
        <v>0</v>
      </c>
    </row>
    <row r="235" spans="2:17" s="74" customFormat="1" x14ac:dyDescent="0.2">
      <c r="C235" s="185" t="s">
        <v>27</v>
      </c>
      <c r="D235" s="191">
        <f t="shared" si="37"/>
        <v>0</v>
      </c>
      <c r="E235" s="191">
        <f>PigFlow!$AF$33*DataInput!$N$73</f>
        <v>0</v>
      </c>
      <c r="F235" s="191">
        <f>PigFlow!$AF$35*DataInput!$N$73</f>
        <v>0</v>
      </c>
      <c r="G235" s="191">
        <f>PigFlow!$AF$37*DataInput!$N$73</f>
        <v>0</v>
      </c>
      <c r="H235" s="191">
        <f>PigFlow!$AF$39*DataInput!$N$73</f>
        <v>0</v>
      </c>
      <c r="I235" s="191">
        <f>PigFlow!$AF$41*DataInput!$N$73</f>
        <v>0</v>
      </c>
      <c r="J235" s="191">
        <f>PigFlow!$AF$43*DataInput!$N$73</f>
        <v>0</v>
      </c>
      <c r="K235" s="191">
        <f>PigFlow!$AF$45*DataInput!$N$73</f>
        <v>0</v>
      </c>
      <c r="L235" s="191">
        <f>PigFlow!$AF$47*DataInput!$N$73</f>
        <v>0</v>
      </c>
      <c r="M235" s="191">
        <f>PigFlow!$AF$49*DataInput!$N$73</f>
        <v>0</v>
      </c>
      <c r="N235" s="191">
        <f>PigFlow!$AF$51*DataInput!$N$73</f>
        <v>0</v>
      </c>
      <c r="O235" s="191">
        <f>PigFlow!$AF$53*DataInput!$N$73</f>
        <v>0</v>
      </c>
      <c r="P235" s="191">
        <f>PigFlow!$AF$55*DataInput!$N$73</f>
        <v>0</v>
      </c>
    </row>
    <row r="236" spans="2:17" s="74" customFormat="1" x14ac:dyDescent="0.2">
      <c r="C236" s="185" t="s">
        <v>269</v>
      </c>
      <c r="D236" s="191">
        <f t="shared" si="37"/>
        <v>88800</v>
      </c>
      <c r="E236" s="191">
        <f>DataInput!$F$83</f>
        <v>7400</v>
      </c>
      <c r="F236" s="191">
        <f>DataInput!$F$83</f>
        <v>7400</v>
      </c>
      <c r="G236" s="191">
        <f>DataInput!$F$83</f>
        <v>7400</v>
      </c>
      <c r="H236" s="191">
        <f>DataInput!$F$83</f>
        <v>7400</v>
      </c>
      <c r="I236" s="191">
        <f>DataInput!$F$83</f>
        <v>7400</v>
      </c>
      <c r="J236" s="191">
        <f>DataInput!$F$83</f>
        <v>7400</v>
      </c>
      <c r="K236" s="191">
        <f>DataInput!$F$83</f>
        <v>7400</v>
      </c>
      <c r="L236" s="191">
        <f>DataInput!$F$83</f>
        <v>7400</v>
      </c>
      <c r="M236" s="191">
        <f>DataInput!$F$83</f>
        <v>7400</v>
      </c>
      <c r="N236" s="191">
        <f>DataInput!$F$83</f>
        <v>7400</v>
      </c>
      <c r="O236" s="191">
        <f>DataInput!$F$83</f>
        <v>7400</v>
      </c>
      <c r="P236" s="191">
        <f>DataInput!$F$83</f>
        <v>7400</v>
      </c>
    </row>
    <row r="237" spans="2:17" s="74" customFormat="1" x14ac:dyDescent="0.2">
      <c r="C237" s="188" t="s">
        <v>272</v>
      </c>
      <c r="D237" s="193">
        <f t="shared" si="37"/>
        <v>34000</v>
      </c>
      <c r="E237" s="193">
        <f>IF(MONTH(E231)=3,0.5*DataInput!$F$133,IF(MONTH(E231)=10,0.5*DataInput!$F$133,0))</f>
        <v>0</v>
      </c>
      <c r="F237" s="193">
        <f>IF(MONTH(F231)=3,0.5*DataInput!$F$133,IF(MONTH(F231)=10,0.5*DataInput!$F$133,0))</f>
        <v>0</v>
      </c>
      <c r="G237" s="193">
        <f>IF(MONTH(G231)=3,0.5*DataInput!$F$133,IF(MONTH(G231)=10,0.5*DataInput!$F$133,0))</f>
        <v>0</v>
      </c>
      <c r="H237" s="193">
        <f>IF(MONTH(H231)=3,0.5*DataInput!$F$133,IF(MONTH(H231)=10,0.5*DataInput!$F$133,0))</f>
        <v>0</v>
      </c>
      <c r="I237" s="193">
        <f>IF(MONTH(I231)=3,0.5*DataInput!$F$133,IF(MONTH(I231)=10,0.5*DataInput!$F$133,0))</f>
        <v>0</v>
      </c>
      <c r="J237" s="193">
        <f>IF(MONTH(J231)=3,0.5*DataInput!$F$133,IF(MONTH(J231)=10,0.5*DataInput!$F$133,0))</f>
        <v>0</v>
      </c>
      <c r="K237" s="193">
        <f>IF(MONTH(K231)=3,0.5*DataInput!$F$133,IF(MONTH(K231)=10,0.5*DataInput!$F$133,0))</f>
        <v>17000</v>
      </c>
      <c r="L237" s="193">
        <f>IF(MONTH(L231)=3,0.5*DataInput!$F$133,IF(MONTH(L231)=10,0.5*DataInput!$F$133,0))</f>
        <v>0</v>
      </c>
      <c r="M237" s="193">
        <f>IF(MONTH(M231)=3,0.5*DataInput!$F$133,IF(MONTH(M231)=10,0.5*DataInput!$F$133,0))</f>
        <v>0</v>
      </c>
      <c r="N237" s="193">
        <f>IF(MONTH(N231)=3,0.5*DataInput!$F$133,IF(MONTH(N231)=10,0.5*DataInput!$F$133,0))</f>
        <v>0</v>
      </c>
      <c r="O237" s="193">
        <f>IF(MONTH(O231)=3,0.5*DataInput!$F$133,IF(MONTH(O231)=10,0.5*DataInput!$F$133,0))</f>
        <v>0</v>
      </c>
      <c r="P237" s="193">
        <f>IF(MONTH(P231)=3,0.5*DataInput!$F$133,IF(MONTH(P231)=10,0.5*DataInput!$F$133,0))</f>
        <v>17000</v>
      </c>
    </row>
    <row r="238" spans="2:17" s="74" customFormat="1" x14ac:dyDescent="0.2">
      <c r="C238" s="178" t="s">
        <v>210</v>
      </c>
      <c r="D238" s="191">
        <f t="shared" si="37"/>
        <v>122800</v>
      </c>
      <c r="E238" s="191">
        <f>SUM(E233:E237)</f>
        <v>7400</v>
      </c>
      <c r="F238" s="191">
        <f t="shared" ref="F238:P238" si="38">SUM(F233:F237)</f>
        <v>7400</v>
      </c>
      <c r="G238" s="191">
        <f t="shared" si="38"/>
        <v>7400</v>
      </c>
      <c r="H238" s="191">
        <f t="shared" si="38"/>
        <v>7400</v>
      </c>
      <c r="I238" s="191">
        <f t="shared" si="38"/>
        <v>7400</v>
      </c>
      <c r="J238" s="191">
        <f t="shared" si="38"/>
        <v>7400</v>
      </c>
      <c r="K238" s="191">
        <f t="shared" si="38"/>
        <v>24400</v>
      </c>
      <c r="L238" s="191">
        <f t="shared" si="38"/>
        <v>7400</v>
      </c>
      <c r="M238" s="191">
        <f t="shared" si="38"/>
        <v>7400</v>
      </c>
      <c r="N238" s="191">
        <f t="shared" si="38"/>
        <v>7400</v>
      </c>
      <c r="O238" s="191">
        <f t="shared" si="38"/>
        <v>7400</v>
      </c>
      <c r="P238" s="191">
        <f t="shared" si="38"/>
        <v>24400</v>
      </c>
      <c r="Q238" s="74" t="s">
        <v>25</v>
      </c>
    </row>
    <row r="239" spans="2:17" s="74" customFormat="1" x14ac:dyDescent="0.2">
      <c r="C239" s="178"/>
      <c r="D239" s="191" t="s">
        <v>25</v>
      </c>
      <c r="E239" s="191"/>
      <c r="F239" s="191"/>
      <c r="G239" s="191"/>
      <c r="H239" s="191"/>
      <c r="I239" s="191"/>
      <c r="J239" s="191"/>
      <c r="K239" s="191"/>
      <c r="L239" s="191"/>
      <c r="M239" s="191"/>
      <c r="N239" s="191"/>
      <c r="O239" s="191"/>
      <c r="P239" s="191"/>
    </row>
    <row r="240" spans="2:17" s="74" customFormat="1" x14ac:dyDescent="0.2">
      <c r="C240" s="178" t="s">
        <v>211</v>
      </c>
      <c r="D240" s="191" t="s">
        <v>25</v>
      </c>
      <c r="E240" s="191"/>
      <c r="F240" s="191" t="s">
        <v>25</v>
      </c>
      <c r="G240" s="191" t="s">
        <v>25</v>
      </c>
      <c r="H240" s="191" t="s">
        <v>25</v>
      </c>
      <c r="I240" s="191" t="s">
        <v>25</v>
      </c>
      <c r="J240" s="191" t="s">
        <v>25</v>
      </c>
      <c r="K240" s="191" t="s">
        <v>25</v>
      </c>
      <c r="L240" s="191" t="s">
        <v>25</v>
      </c>
      <c r="M240" s="191" t="s">
        <v>25</v>
      </c>
      <c r="N240" s="191" t="s">
        <v>25</v>
      </c>
      <c r="O240" s="191" t="s">
        <v>25</v>
      </c>
      <c r="P240" s="191" t="s">
        <v>25</v>
      </c>
      <c r="Q240" s="74" t="s">
        <v>25</v>
      </c>
    </row>
    <row r="241" spans="3:17" s="74" customFormat="1" x14ac:dyDescent="0.2">
      <c r="C241" s="185" t="str">
        <f>DataInput!D142</f>
        <v>Custom hire</v>
      </c>
      <c r="D241" s="191">
        <f t="shared" ref="D241:D249" si="39">SUM(E241:P241)</f>
        <v>0</v>
      </c>
      <c r="E241" s="191">
        <f>DataInput!$F142/12</f>
        <v>0</v>
      </c>
      <c r="F241" s="191">
        <f>DataInput!$F142/12</f>
        <v>0</v>
      </c>
      <c r="G241" s="191">
        <f>DataInput!$F142/12</f>
        <v>0</v>
      </c>
      <c r="H241" s="191">
        <f>DataInput!$F142/12</f>
        <v>0</v>
      </c>
      <c r="I241" s="191">
        <f>DataInput!$F142/12</f>
        <v>0</v>
      </c>
      <c r="J241" s="191">
        <f>DataInput!$F142/12</f>
        <v>0</v>
      </c>
      <c r="K241" s="191">
        <f>DataInput!$F142/12</f>
        <v>0</v>
      </c>
      <c r="L241" s="191">
        <f>DataInput!$F142/12</f>
        <v>0</v>
      </c>
      <c r="M241" s="191">
        <f>DataInput!$F142/12</f>
        <v>0</v>
      </c>
      <c r="N241" s="191">
        <f>DataInput!$F142/12</f>
        <v>0</v>
      </c>
      <c r="O241" s="191">
        <f>DataInput!$F142/12</f>
        <v>0</v>
      </c>
      <c r="P241" s="191">
        <f>DataInput!$F142/12</f>
        <v>0</v>
      </c>
    </row>
    <row r="242" spans="3:17" s="74" customFormat="1" x14ac:dyDescent="0.2">
      <c r="C242" s="185" t="str">
        <f>DataInput!D143</f>
        <v>Fuel, oil &amp; gasoline</v>
      </c>
      <c r="D242" s="191">
        <f t="shared" si="39"/>
        <v>0</v>
      </c>
      <c r="E242" s="191">
        <f>DataInput!$F143/12</f>
        <v>0</v>
      </c>
      <c r="F242" s="191">
        <f>DataInput!$F143/12</f>
        <v>0</v>
      </c>
      <c r="G242" s="191">
        <f>DataInput!$F143/12</f>
        <v>0</v>
      </c>
      <c r="H242" s="191">
        <f>DataInput!$F143/12</f>
        <v>0</v>
      </c>
      <c r="I242" s="191">
        <f>DataInput!$F143/12</f>
        <v>0</v>
      </c>
      <c r="J242" s="191">
        <f>DataInput!$F143/12</f>
        <v>0</v>
      </c>
      <c r="K242" s="191">
        <f>DataInput!$F143/12</f>
        <v>0</v>
      </c>
      <c r="L242" s="191">
        <f>DataInput!$F143/12</f>
        <v>0</v>
      </c>
      <c r="M242" s="191">
        <f>DataInput!$F143/12</f>
        <v>0</v>
      </c>
      <c r="N242" s="191">
        <f>DataInput!$F143/12</f>
        <v>0</v>
      </c>
      <c r="O242" s="191">
        <f>DataInput!$F143/12</f>
        <v>0</v>
      </c>
      <c r="P242" s="191">
        <f>DataInput!$F143/12</f>
        <v>0</v>
      </c>
    </row>
    <row r="243" spans="3:17" s="74" customFormat="1" x14ac:dyDescent="0.2">
      <c r="C243" s="185" t="str">
        <f>DataInput!D144</f>
        <v>Insurance</v>
      </c>
      <c r="D243" s="191">
        <f t="shared" si="39"/>
        <v>3000</v>
      </c>
      <c r="E243" s="191">
        <f>DataInput!$F144/12</f>
        <v>250</v>
      </c>
      <c r="F243" s="191">
        <f>DataInput!$F144/12</f>
        <v>250</v>
      </c>
      <c r="G243" s="191">
        <f>DataInput!$F144/12</f>
        <v>250</v>
      </c>
      <c r="H243" s="191">
        <f>DataInput!$F144/12</f>
        <v>250</v>
      </c>
      <c r="I243" s="191">
        <f>DataInput!$F144/12</f>
        <v>250</v>
      </c>
      <c r="J243" s="191">
        <f>DataInput!$F144/12</f>
        <v>250</v>
      </c>
      <c r="K243" s="191">
        <f>DataInput!$F144/12</f>
        <v>250</v>
      </c>
      <c r="L243" s="191">
        <f>DataInput!$F144/12</f>
        <v>250</v>
      </c>
      <c r="M243" s="191">
        <f>DataInput!$F144/12</f>
        <v>250</v>
      </c>
      <c r="N243" s="191">
        <f>DataInput!$F144/12</f>
        <v>250</v>
      </c>
      <c r="O243" s="191">
        <f>DataInput!$F144/12</f>
        <v>250</v>
      </c>
      <c r="P243" s="191">
        <f>DataInput!$F144/12</f>
        <v>250</v>
      </c>
    </row>
    <row r="244" spans="3:17" s="74" customFormat="1" x14ac:dyDescent="0.2">
      <c r="C244" s="185" t="str">
        <f>DataInput!D145</f>
        <v>Hired labor</v>
      </c>
      <c r="D244" s="191">
        <f t="shared" si="39"/>
        <v>11500.000000000002</v>
      </c>
      <c r="E244" s="191">
        <f>DataInput!$F145/12</f>
        <v>958.33333333333337</v>
      </c>
      <c r="F244" s="191">
        <f>DataInput!$F145/12</f>
        <v>958.33333333333337</v>
      </c>
      <c r="G244" s="191">
        <f>DataInput!$F145/12</f>
        <v>958.33333333333337</v>
      </c>
      <c r="H244" s="191">
        <f>DataInput!$F145/12</f>
        <v>958.33333333333337</v>
      </c>
      <c r="I244" s="191">
        <f>DataInput!$F145/12</f>
        <v>958.33333333333337</v>
      </c>
      <c r="J244" s="191">
        <f>DataInput!$F145/12</f>
        <v>958.33333333333337</v>
      </c>
      <c r="K244" s="191">
        <f>DataInput!$F145/12</f>
        <v>958.33333333333337</v>
      </c>
      <c r="L244" s="191">
        <f>DataInput!$F145/12</f>
        <v>958.33333333333337</v>
      </c>
      <c r="M244" s="191">
        <f>DataInput!$F145/12</f>
        <v>958.33333333333337</v>
      </c>
      <c r="N244" s="191">
        <f>DataInput!$F145/12</f>
        <v>958.33333333333337</v>
      </c>
      <c r="O244" s="191">
        <f>DataInput!$F145/12</f>
        <v>958.33333333333337</v>
      </c>
      <c r="P244" s="191">
        <f>DataInput!$F145/12</f>
        <v>958.33333333333337</v>
      </c>
    </row>
    <row r="245" spans="3:17" s="74" customFormat="1" x14ac:dyDescent="0.2">
      <c r="C245" s="185" t="str">
        <f>DataInput!D146</f>
        <v>Miscellaneous</v>
      </c>
      <c r="D245" s="191">
        <f t="shared" si="39"/>
        <v>0</v>
      </c>
      <c r="E245" s="191">
        <f>DataInput!$F146/12</f>
        <v>0</v>
      </c>
      <c r="F245" s="191">
        <f>DataInput!$F146/12</f>
        <v>0</v>
      </c>
      <c r="G245" s="191">
        <f>DataInput!$F146/12</f>
        <v>0</v>
      </c>
      <c r="H245" s="191">
        <f>DataInput!$F146/12</f>
        <v>0</v>
      </c>
      <c r="I245" s="191">
        <f>DataInput!$F146/12</f>
        <v>0</v>
      </c>
      <c r="J245" s="191">
        <f>DataInput!$F146/12</f>
        <v>0</v>
      </c>
      <c r="K245" s="191">
        <f>DataInput!$F146/12</f>
        <v>0</v>
      </c>
      <c r="L245" s="191">
        <f>DataInput!$F146/12</f>
        <v>0</v>
      </c>
      <c r="M245" s="191">
        <f>DataInput!$F146/12</f>
        <v>0</v>
      </c>
      <c r="N245" s="191">
        <f>DataInput!$F146/12</f>
        <v>0</v>
      </c>
      <c r="O245" s="191">
        <f>DataInput!$F146/12</f>
        <v>0</v>
      </c>
      <c r="P245" s="191">
        <f>DataInput!$F146/12</f>
        <v>0</v>
      </c>
    </row>
    <row r="246" spans="3:17" s="74" customFormat="1" x14ac:dyDescent="0.2">
      <c r="C246" s="185" t="str">
        <f>DataInput!D147</f>
        <v xml:space="preserve">Professional fees </v>
      </c>
      <c r="D246" s="191">
        <f t="shared" si="39"/>
        <v>0</v>
      </c>
      <c r="E246" s="191">
        <f>DataInput!$F147/12</f>
        <v>0</v>
      </c>
      <c r="F246" s="191">
        <f>DataInput!$F147/12</f>
        <v>0</v>
      </c>
      <c r="G246" s="191">
        <f>DataInput!$F147/12</f>
        <v>0</v>
      </c>
      <c r="H246" s="191">
        <f>DataInput!$F147/12</f>
        <v>0</v>
      </c>
      <c r="I246" s="191">
        <f>DataInput!$F147/12</f>
        <v>0</v>
      </c>
      <c r="J246" s="191">
        <f>DataInput!$F147/12</f>
        <v>0</v>
      </c>
      <c r="K246" s="191">
        <f>DataInput!$F147/12</f>
        <v>0</v>
      </c>
      <c r="L246" s="191">
        <f>DataInput!$F147/12</f>
        <v>0</v>
      </c>
      <c r="M246" s="191">
        <f>DataInput!$F147/12</f>
        <v>0</v>
      </c>
      <c r="N246" s="191">
        <f>DataInput!$F147/12</f>
        <v>0</v>
      </c>
      <c r="O246" s="191">
        <f>DataInput!$F147/12</f>
        <v>0</v>
      </c>
      <c r="P246" s="191">
        <f>DataInput!$F147/12</f>
        <v>0</v>
      </c>
    </row>
    <row r="247" spans="3:17" s="74" customFormat="1" x14ac:dyDescent="0.2">
      <c r="C247" s="185" t="str">
        <f>DataInput!D148</f>
        <v>Rent or lease</v>
      </c>
      <c r="D247" s="191">
        <f t="shared" si="39"/>
        <v>0</v>
      </c>
      <c r="E247" s="191">
        <f>DataInput!$F148/12</f>
        <v>0</v>
      </c>
      <c r="F247" s="191">
        <f>DataInput!$F148/12</f>
        <v>0</v>
      </c>
      <c r="G247" s="191">
        <f>DataInput!$F148/12</f>
        <v>0</v>
      </c>
      <c r="H247" s="191">
        <f>DataInput!$F148/12</f>
        <v>0</v>
      </c>
      <c r="I247" s="191">
        <f>DataInput!$F148/12</f>
        <v>0</v>
      </c>
      <c r="J247" s="191">
        <f>DataInput!$F148/12</f>
        <v>0</v>
      </c>
      <c r="K247" s="191">
        <f>DataInput!$F148/12</f>
        <v>0</v>
      </c>
      <c r="L247" s="191">
        <f>DataInput!$F148/12</f>
        <v>0</v>
      </c>
      <c r="M247" s="191">
        <f>DataInput!$F148/12</f>
        <v>0</v>
      </c>
      <c r="N247" s="191">
        <f>DataInput!$F148/12</f>
        <v>0</v>
      </c>
      <c r="O247" s="191">
        <f>DataInput!$F148/12</f>
        <v>0</v>
      </c>
      <c r="P247" s="191">
        <f>DataInput!$F148/12</f>
        <v>0</v>
      </c>
    </row>
    <row r="248" spans="3:17" s="74" customFormat="1" x14ac:dyDescent="0.2">
      <c r="C248" s="185" t="str">
        <f>DataInput!D149</f>
        <v>Repairs</v>
      </c>
      <c r="D248" s="191">
        <f t="shared" si="39"/>
        <v>6500.0000000000009</v>
      </c>
      <c r="E248" s="191">
        <f>DataInput!$F149/12</f>
        <v>541.66666666666663</v>
      </c>
      <c r="F248" s="191">
        <f>DataInput!$F149/12</f>
        <v>541.66666666666663</v>
      </c>
      <c r="G248" s="191">
        <f>DataInput!$F149/12</f>
        <v>541.66666666666663</v>
      </c>
      <c r="H248" s="191">
        <f>DataInput!$F149/12</f>
        <v>541.66666666666663</v>
      </c>
      <c r="I248" s="191">
        <f>DataInput!$F149/12</f>
        <v>541.66666666666663</v>
      </c>
      <c r="J248" s="191">
        <f>DataInput!$F149/12</f>
        <v>541.66666666666663</v>
      </c>
      <c r="K248" s="191">
        <f>DataInput!$F149/12</f>
        <v>541.66666666666663</v>
      </c>
      <c r="L248" s="191">
        <f>DataInput!$F149/12</f>
        <v>541.66666666666663</v>
      </c>
      <c r="M248" s="191">
        <f>DataInput!$F149/12</f>
        <v>541.66666666666663</v>
      </c>
      <c r="N248" s="191">
        <f>DataInput!$F149/12</f>
        <v>541.66666666666663</v>
      </c>
      <c r="O248" s="191">
        <f>DataInput!$F149/12</f>
        <v>541.66666666666663</v>
      </c>
      <c r="P248" s="191">
        <f>DataInput!$F149/12</f>
        <v>541.66666666666663</v>
      </c>
    </row>
    <row r="249" spans="3:17" s="74" customFormat="1" x14ac:dyDescent="0.2">
      <c r="C249" s="185" t="str">
        <f>DataInput!D150</f>
        <v>Supplies</v>
      </c>
      <c r="D249" s="191">
        <f t="shared" si="39"/>
        <v>0</v>
      </c>
      <c r="E249" s="191">
        <f>DataInput!$F150/12</f>
        <v>0</v>
      </c>
      <c r="F249" s="191">
        <f>DataInput!$F150/12</f>
        <v>0</v>
      </c>
      <c r="G249" s="191">
        <f>DataInput!$F150/12</f>
        <v>0</v>
      </c>
      <c r="H249" s="191">
        <f>DataInput!$F150/12</f>
        <v>0</v>
      </c>
      <c r="I249" s="191">
        <f>DataInput!$F150/12</f>
        <v>0</v>
      </c>
      <c r="J249" s="191">
        <f>DataInput!$F150/12</f>
        <v>0</v>
      </c>
      <c r="K249" s="191">
        <f>DataInput!$F150/12</f>
        <v>0</v>
      </c>
      <c r="L249" s="191">
        <f>DataInput!$F150/12</f>
        <v>0</v>
      </c>
      <c r="M249" s="191">
        <f>DataInput!$F150/12</f>
        <v>0</v>
      </c>
      <c r="N249" s="191">
        <f>DataInput!$F150/12</f>
        <v>0</v>
      </c>
      <c r="O249" s="191">
        <f>DataInput!$F150/12</f>
        <v>0</v>
      </c>
      <c r="P249" s="191">
        <f>DataInput!$F150/12</f>
        <v>0</v>
      </c>
      <c r="Q249" s="74" t="s">
        <v>25</v>
      </c>
    </row>
    <row r="250" spans="3:17" s="74" customFormat="1" x14ac:dyDescent="0.2">
      <c r="C250" s="185" t="str">
        <f>DataInput!D151</f>
        <v>Property taxes</v>
      </c>
      <c r="D250" s="191">
        <f t="shared" ref="D250:D260" si="40">SUM(E250:P250)</f>
        <v>3499.9999999999995</v>
      </c>
      <c r="E250" s="191">
        <f>DataInput!$F151/12</f>
        <v>291.66666666666669</v>
      </c>
      <c r="F250" s="191">
        <f>DataInput!$F151/12</f>
        <v>291.66666666666669</v>
      </c>
      <c r="G250" s="191">
        <f>DataInput!$F151/12</f>
        <v>291.66666666666669</v>
      </c>
      <c r="H250" s="191">
        <f>DataInput!$F151/12</f>
        <v>291.66666666666669</v>
      </c>
      <c r="I250" s="191">
        <f>DataInput!$F151/12</f>
        <v>291.66666666666669</v>
      </c>
      <c r="J250" s="191">
        <f>DataInput!$F151/12</f>
        <v>291.66666666666669</v>
      </c>
      <c r="K250" s="191">
        <f>DataInput!$F151/12</f>
        <v>291.66666666666669</v>
      </c>
      <c r="L250" s="191">
        <f>DataInput!$F151/12</f>
        <v>291.66666666666669</v>
      </c>
      <c r="M250" s="191">
        <f>DataInput!$F151/12</f>
        <v>291.66666666666669</v>
      </c>
      <c r="N250" s="191">
        <f>DataInput!$F151/12</f>
        <v>291.66666666666669</v>
      </c>
      <c r="O250" s="191">
        <f>DataInput!$F151/12</f>
        <v>291.66666666666669</v>
      </c>
      <c r="P250" s="191">
        <f>DataInput!$F151/12</f>
        <v>291.66666666666669</v>
      </c>
    </row>
    <row r="251" spans="3:17" s="74" customFormat="1" x14ac:dyDescent="0.2">
      <c r="C251" s="185" t="str">
        <f>DataInput!D152</f>
        <v>Utilities</v>
      </c>
      <c r="D251" s="191">
        <f t="shared" si="40"/>
        <v>5000</v>
      </c>
      <c r="E251" s="191">
        <f>DataInput!$F152/12</f>
        <v>416.66666666666669</v>
      </c>
      <c r="F251" s="191">
        <f>DataInput!$F152/12</f>
        <v>416.66666666666669</v>
      </c>
      <c r="G251" s="191">
        <f>DataInput!$F152/12</f>
        <v>416.66666666666669</v>
      </c>
      <c r="H251" s="191">
        <f>DataInput!$F152/12</f>
        <v>416.66666666666669</v>
      </c>
      <c r="I251" s="191">
        <f>DataInput!$F152/12</f>
        <v>416.66666666666669</v>
      </c>
      <c r="J251" s="191">
        <f>DataInput!$F152/12</f>
        <v>416.66666666666669</v>
      </c>
      <c r="K251" s="191">
        <f>DataInput!$F152/12</f>
        <v>416.66666666666669</v>
      </c>
      <c r="L251" s="191">
        <f>DataInput!$F152/12</f>
        <v>416.66666666666669</v>
      </c>
      <c r="M251" s="191">
        <f>DataInput!$F152/12</f>
        <v>416.66666666666669</v>
      </c>
      <c r="N251" s="191">
        <f>DataInput!$F152/12</f>
        <v>416.66666666666669</v>
      </c>
      <c r="O251" s="191">
        <f>DataInput!$F152/12</f>
        <v>416.66666666666669</v>
      </c>
      <c r="P251" s="191">
        <f>DataInput!$F152/12</f>
        <v>416.66666666666669</v>
      </c>
    </row>
    <row r="252" spans="3:17" s="74" customFormat="1" x14ac:dyDescent="0.2">
      <c r="C252" s="185" t="str">
        <f>DataInput!D153</f>
        <v>Pressure washing</v>
      </c>
      <c r="D252" s="191">
        <f t="shared" si="40"/>
        <v>0</v>
      </c>
      <c r="E252" s="191">
        <f>DataInput!$F153/12</f>
        <v>0</v>
      </c>
      <c r="F252" s="191">
        <f>DataInput!$F153/12</f>
        <v>0</v>
      </c>
      <c r="G252" s="191">
        <f>DataInput!$F153/12</f>
        <v>0</v>
      </c>
      <c r="H252" s="191">
        <f>DataInput!$F153/12</f>
        <v>0</v>
      </c>
      <c r="I252" s="191">
        <f>DataInput!$F153/12</f>
        <v>0</v>
      </c>
      <c r="J252" s="191">
        <f>DataInput!$F153/12</f>
        <v>0</v>
      </c>
      <c r="K252" s="191">
        <f>DataInput!$F153/12</f>
        <v>0</v>
      </c>
      <c r="L252" s="191">
        <f>DataInput!$F153/12</f>
        <v>0</v>
      </c>
      <c r="M252" s="191">
        <f>DataInput!$F153/12</f>
        <v>0</v>
      </c>
      <c r="N252" s="191">
        <f>DataInput!$F153/12</f>
        <v>0</v>
      </c>
      <c r="O252" s="191">
        <f>DataInput!$F153/12</f>
        <v>0</v>
      </c>
      <c r="P252" s="191">
        <f>DataInput!$F153/12</f>
        <v>0</v>
      </c>
    </row>
    <row r="253" spans="3:17" s="74" customFormat="1" x14ac:dyDescent="0.2">
      <c r="C253" s="185" t="str">
        <f>DataInput!D154</f>
        <v>Manure hauling costs</v>
      </c>
      <c r="D253" s="191">
        <f t="shared" si="40"/>
        <v>7000</v>
      </c>
      <c r="E253" s="191">
        <f>IF(MONTH(E231)=3,0.5*DataInput!$F$154,IF(MONTH(E231)=10,0.5*DataInput!$F$154,0))</f>
        <v>0</v>
      </c>
      <c r="F253" s="191">
        <f>IF(MONTH(F231)=3,0.5*DataInput!$F$154,IF(MONTH(F231)=10,0.5*DataInput!$F$154,0))</f>
        <v>0</v>
      </c>
      <c r="G253" s="191">
        <f>IF(MONTH(G231)=3,0.5*DataInput!$F$154,IF(MONTH(G231)=10,0.5*DataInput!$F$154,0))</f>
        <v>0</v>
      </c>
      <c r="H253" s="191">
        <f>IF(MONTH(H231)=3,0.5*DataInput!$F$154,IF(MONTH(H231)=10,0.5*DataInput!$F$154,0))</f>
        <v>0</v>
      </c>
      <c r="I253" s="191">
        <f>IF(MONTH(I231)=3,0.5*DataInput!$F$154,IF(MONTH(I231)=10,0.5*DataInput!$F$154,0))</f>
        <v>0</v>
      </c>
      <c r="J253" s="191">
        <f>IF(MONTH(J231)=3,0.5*DataInput!$F$154,IF(MONTH(J231)=10,0.5*DataInput!$F$154,0))</f>
        <v>0</v>
      </c>
      <c r="K253" s="191">
        <f>IF(MONTH(K231)=3,0.5*DataInput!$F$154,IF(MONTH(K231)=10,0.5*DataInput!$F$154,0))</f>
        <v>3500</v>
      </c>
      <c r="L253" s="191">
        <f>IF(MONTH(L231)=3,0.5*DataInput!$F$154,IF(MONTH(L231)=10,0.5*DataInput!$F$154,0))</f>
        <v>0</v>
      </c>
      <c r="M253" s="191">
        <f>IF(MONTH(M231)=3,0.5*DataInput!$F$154,IF(MONTH(M231)=10,0.5*DataInput!$F$154,0))</f>
        <v>0</v>
      </c>
      <c r="N253" s="191">
        <f>IF(MONTH(N231)=3,0.5*DataInput!$F$154,IF(MONTH(N231)=10,0.5*DataInput!$F$154,0))</f>
        <v>0</v>
      </c>
      <c r="O253" s="191">
        <f>IF(MONTH(O231)=3,0.5*DataInput!$F$154,IF(MONTH(O231)=10,0.5*DataInput!$F$154,0))</f>
        <v>0</v>
      </c>
      <c r="P253" s="191">
        <f>IF(MONTH(P231)=3,0.5*DataInput!$F$154,IF(MONTH(P231)=10,0.5*DataInput!$F$154,0))</f>
        <v>3500</v>
      </c>
    </row>
    <row r="254" spans="3:17" s="74" customFormat="1" x14ac:dyDescent="0.2">
      <c r="C254" s="185" t="str">
        <f>DataInput!D156</f>
        <v>Other (overwrite this)</v>
      </c>
      <c r="D254" s="191">
        <f t="shared" si="40"/>
        <v>0</v>
      </c>
      <c r="E254" s="191">
        <f>DataInput!$F156/12</f>
        <v>0</v>
      </c>
      <c r="F254" s="191">
        <f>DataInput!$F156/12</f>
        <v>0</v>
      </c>
      <c r="G254" s="191">
        <f>DataInput!$F156/12</f>
        <v>0</v>
      </c>
      <c r="H254" s="191">
        <f>DataInput!$F156/12</f>
        <v>0</v>
      </c>
      <c r="I254" s="191">
        <f>DataInput!$F156/12</f>
        <v>0</v>
      </c>
      <c r="J254" s="191">
        <f>DataInput!$F156/12</f>
        <v>0</v>
      </c>
      <c r="K254" s="191">
        <f>DataInput!$F156/12</f>
        <v>0</v>
      </c>
      <c r="L254" s="191">
        <f>DataInput!$F156/12</f>
        <v>0</v>
      </c>
      <c r="M254" s="191">
        <f>DataInput!$F156/12</f>
        <v>0</v>
      </c>
      <c r="N254" s="191">
        <f>DataInput!$F156/12</f>
        <v>0</v>
      </c>
      <c r="O254" s="191">
        <f>DataInput!$F156/12</f>
        <v>0</v>
      </c>
      <c r="P254" s="191">
        <f>DataInput!$F156/12</f>
        <v>0</v>
      </c>
    </row>
    <row r="255" spans="3:17" s="74" customFormat="1" x14ac:dyDescent="0.2">
      <c r="C255" s="185" t="str">
        <f>DataInput!D157</f>
        <v>Other (overwrite this)</v>
      </c>
      <c r="D255" s="191">
        <f t="shared" si="40"/>
        <v>0</v>
      </c>
      <c r="E255" s="191">
        <f>DataInput!$F157/12</f>
        <v>0</v>
      </c>
      <c r="F255" s="191">
        <f>DataInput!$F157/12</f>
        <v>0</v>
      </c>
      <c r="G255" s="191">
        <f>DataInput!$F157/12</f>
        <v>0</v>
      </c>
      <c r="H255" s="191">
        <f>DataInput!$F157/12</f>
        <v>0</v>
      </c>
      <c r="I255" s="191">
        <f>DataInput!$F157/12</f>
        <v>0</v>
      </c>
      <c r="J255" s="191">
        <f>DataInput!$F157/12</f>
        <v>0</v>
      </c>
      <c r="K255" s="191">
        <f>DataInput!$F157/12</f>
        <v>0</v>
      </c>
      <c r="L255" s="191">
        <f>DataInput!$F157/12</f>
        <v>0</v>
      </c>
      <c r="M255" s="191">
        <f>DataInput!$F157/12</f>
        <v>0</v>
      </c>
      <c r="N255" s="191">
        <f>DataInput!$F157/12</f>
        <v>0</v>
      </c>
      <c r="O255" s="191">
        <f>DataInput!$F157/12</f>
        <v>0</v>
      </c>
      <c r="P255" s="191">
        <f>DataInput!$F157/12</f>
        <v>0</v>
      </c>
    </row>
    <row r="256" spans="3:17" s="74" customFormat="1" x14ac:dyDescent="0.2">
      <c r="C256" s="185" t="str">
        <f>DataInput!D158</f>
        <v>Other (overwrite this)</v>
      </c>
      <c r="D256" s="191">
        <f t="shared" si="40"/>
        <v>0</v>
      </c>
      <c r="E256" s="191">
        <f>DataInput!$F158/12</f>
        <v>0</v>
      </c>
      <c r="F256" s="191">
        <f>DataInput!$F158/12</f>
        <v>0</v>
      </c>
      <c r="G256" s="191">
        <f>DataInput!$F158/12</f>
        <v>0</v>
      </c>
      <c r="H256" s="191">
        <f>DataInput!$F158/12</f>
        <v>0</v>
      </c>
      <c r="I256" s="191">
        <f>DataInput!$F158/12</f>
        <v>0</v>
      </c>
      <c r="J256" s="191">
        <f>DataInput!$F158/12</f>
        <v>0</v>
      </c>
      <c r="K256" s="191">
        <f>DataInput!$F158/12</f>
        <v>0</v>
      </c>
      <c r="L256" s="191">
        <f>DataInput!$F158/12</f>
        <v>0</v>
      </c>
      <c r="M256" s="191">
        <f>DataInput!$F158/12</f>
        <v>0</v>
      </c>
      <c r="N256" s="191">
        <f>DataInput!$F158/12</f>
        <v>0</v>
      </c>
      <c r="O256" s="191">
        <f>DataInput!$F158/12</f>
        <v>0</v>
      </c>
      <c r="P256" s="191">
        <f>DataInput!$F158/12</f>
        <v>0</v>
      </c>
    </row>
    <row r="257" spans="3:17" s="74" customFormat="1" x14ac:dyDescent="0.2">
      <c r="C257" s="185" t="str">
        <f>DataInput!D160</f>
        <v>Other (overwrite this)</v>
      </c>
      <c r="D257" s="191">
        <f t="shared" si="40"/>
        <v>0</v>
      </c>
      <c r="E257" s="191">
        <f>DataInput!$F160/12</f>
        <v>0</v>
      </c>
      <c r="F257" s="191">
        <f>DataInput!$F160/12</f>
        <v>0</v>
      </c>
      <c r="G257" s="191">
        <f>DataInput!$F160/12</f>
        <v>0</v>
      </c>
      <c r="H257" s="191">
        <f>DataInput!$F160/12</f>
        <v>0</v>
      </c>
      <c r="I257" s="191">
        <f>DataInput!$F160/12</f>
        <v>0</v>
      </c>
      <c r="J257" s="191">
        <f>DataInput!$F160/12</f>
        <v>0</v>
      </c>
      <c r="K257" s="191">
        <f>DataInput!$F160/12</f>
        <v>0</v>
      </c>
      <c r="L257" s="191">
        <f>DataInput!$F160/12</f>
        <v>0</v>
      </c>
      <c r="M257" s="191">
        <f>DataInput!$F160/12</f>
        <v>0</v>
      </c>
      <c r="N257" s="191">
        <f>DataInput!$F160/12</f>
        <v>0</v>
      </c>
      <c r="O257" s="191">
        <f>DataInput!$F160/12</f>
        <v>0</v>
      </c>
      <c r="P257" s="191">
        <f>DataInput!$F160/12</f>
        <v>0</v>
      </c>
    </row>
    <row r="258" spans="3:17" s="74" customFormat="1" x14ac:dyDescent="0.2">
      <c r="C258" s="185" t="str">
        <f>DataInput!D161</f>
        <v>Other (overwrite this)</v>
      </c>
      <c r="D258" s="191">
        <f t="shared" si="40"/>
        <v>0</v>
      </c>
      <c r="E258" s="191">
        <f>DataInput!$F161/12</f>
        <v>0</v>
      </c>
      <c r="F258" s="191">
        <f>DataInput!$F161/12</f>
        <v>0</v>
      </c>
      <c r="G258" s="191">
        <f>DataInput!$F161/12</f>
        <v>0</v>
      </c>
      <c r="H258" s="191">
        <f>DataInput!$F161/12</f>
        <v>0</v>
      </c>
      <c r="I258" s="191">
        <f>DataInput!$F161/12</f>
        <v>0</v>
      </c>
      <c r="J258" s="191">
        <f>DataInput!$F161/12</f>
        <v>0</v>
      </c>
      <c r="K258" s="191">
        <f>DataInput!$F161/12</f>
        <v>0</v>
      </c>
      <c r="L258" s="191">
        <f>DataInput!$F161/12</f>
        <v>0</v>
      </c>
      <c r="M258" s="191">
        <f>DataInput!$F161/12</f>
        <v>0</v>
      </c>
      <c r="N258" s="191">
        <f>DataInput!$F161/12</f>
        <v>0</v>
      </c>
      <c r="O258" s="191">
        <f>DataInput!$F161/12</f>
        <v>0</v>
      </c>
      <c r="P258" s="191">
        <f>DataInput!$F161/12</f>
        <v>0</v>
      </c>
    </row>
    <row r="259" spans="3:17" s="74" customFormat="1" x14ac:dyDescent="0.2">
      <c r="C259" s="185" t="str">
        <f>DataInput!D162</f>
        <v>Other (overwrite this)</v>
      </c>
      <c r="D259" s="191">
        <f t="shared" si="40"/>
        <v>0</v>
      </c>
      <c r="E259" s="191">
        <f>DataInput!$F162/12</f>
        <v>0</v>
      </c>
      <c r="F259" s="191">
        <f>DataInput!$F162/12</f>
        <v>0</v>
      </c>
      <c r="G259" s="191">
        <f>DataInput!$F162/12</f>
        <v>0</v>
      </c>
      <c r="H259" s="191">
        <f>DataInput!$F162/12</f>
        <v>0</v>
      </c>
      <c r="I259" s="191">
        <f>DataInput!$F162/12</f>
        <v>0</v>
      </c>
      <c r="J259" s="191">
        <f>DataInput!$F162/12</f>
        <v>0</v>
      </c>
      <c r="K259" s="191">
        <f>DataInput!$F162/12</f>
        <v>0</v>
      </c>
      <c r="L259" s="191">
        <f>DataInput!$F162/12</f>
        <v>0</v>
      </c>
      <c r="M259" s="191">
        <f>DataInput!$F162/12</f>
        <v>0</v>
      </c>
      <c r="N259" s="191">
        <f>DataInput!$F162/12</f>
        <v>0</v>
      </c>
      <c r="O259" s="191">
        <f>DataInput!$F162/12</f>
        <v>0</v>
      </c>
      <c r="P259" s="191">
        <f>DataInput!$F162/12</f>
        <v>0</v>
      </c>
    </row>
    <row r="260" spans="3:17" s="74" customFormat="1" x14ac:dyDescent="0.2">
      <c r="C260" s="185" t="str">
        <f>DataInput!D163</f>
        <v>Other (overwrite this)</v>
      </c>
      <c r="D260" s="191">
        <f t="shared" si="40"/>
        <v>0</v>
      </c>
      <c r="E260" s="191">
        <f>DataInput!$F163/12</f>
        <v>0</v>
      </c>
      <c r="F260" s="191">
        <f>DataInput!$F163/12</f>
        <v>0</v>
      </c>
      <c r="G260" s="191">
        <f>DataInput!$F163/12</f>
        <v>0</v>
      </c>
      <c r="H260" s="191">
        <f>DataInput!$F163/12</f>
        <v>0</v>
      </c>
      <c r="I260" s="191">
        <f>DataInput!$F163/12</f>
        <v>0</v>
      </c>
      <c r="J260" s="191">
        <f>DataInput!$F163/12</f>
        <v>0</v>
      </c>
      <c r="K260" s="191">
        <f>DataInput!$F163/12</f>
        <v>0</v>
      </c>
      <c r="L260" s="191">
        <f>DataInput!$F163/12</f>
        <v>0</v>
      </c>
      <c r="M260" s="191">
        <f>DataInput!$F163/12</f>
        <v>0</v>
      </c>
      <c r="N260" s="191">
        <f>DataInput!$F163/12</f>
        <v>0</v>
      </c>
      <c r="O260" s="191">
        <f>DataInput!$F163/12</f>
        <v>0</v>
      </c>
      <c r="P260" s="191">
        <f>DataInput!$F163/12</f>
        <v>0</v>
      </c>
    </row>
    <row r="261" spans="3:17" s="74" customFormat="1" x14ac:dyDescent="0.2">
      <c r="C261" s="185" t="s">
        <v>31</v>
      </c>
      <c r="D261" s="191">
        <f>SUM(E261:P261)</f>
        <v>0</v>
      </c>
      <c r="E261" s="191">
        <f>VLOOKUP(E231,AmortOld!$AV$13:$BB$132,7,FALSE)</f>
        <v>0</v>
      </c>
      <c r="F261" s="191">
        <f>VLOOKUP(F231,AmortOld!$AV$13:$BB$132,7,FALSE)</f>
        <v>0</v>
      </c>
      <c r="G261" s="191">
        <f>VLOOKUP(G231,AmortOld!$AV$13:$BB$132,7,FALSE)</f>
        <v>0</v>
      </c>
      <c r="H261" s="191">
        <f>VLOOKUP(H231,AmortOld!$AV$13:$BB$132,7,FALSE)</f>
        <v>0</v>
      </c>
      <c r="I261" s="191">
        <f>VLOOKUP(I231,AmortOld!$AV$13:$BB$132,7,FALSE)</f>
        <v>0</v>
      </c>
      <c r="J261" s="191">
        <f>VLOOKUP(J231,AmortOld!$AV$13:$BB$132,7,FALSE)</f>
        <v>0</v>
      </c>
      <c r="K261" s="191">
        <f>VLOOKUP(K231,AmortOld!$AV$13:$BB$132,7,FALSE)</f>
        <v>0</v>
      </c>
      <c r="L261" s="191">
        <f>VLOOKUP(L231,AmortOld!$AV$13:$BB$132,7,FALSE)</f>
        <v>0</v>
      </c>
      <c r="M261" s="191">
        <f>VLOOKUP(M231,AmortOld!$AV$13:$BB$132,7,FALSE)</f>
        <v>0</v>
      </c>
      <c r="N261" s="191">
        <f>VLOOKUP(N231,AmortOld!$AV$13:$BB$132,7,FALSE)</f>
        <v>0</v>
      </c>
      <c r="O261" s="191">
        <f>VLOOKUP(O231,AmortOld!$AV$13:$BB$132,7,FALSE)</f>
        <v>0</v>
      </c>
      <c r="P261" s="191">
        <f>VLOOKUP(P231,AmortOld!$AV$13:$BB$132,7,FALSE)</f>
        <v>0</v>
      </c>
    </row>
    <row r="262" spans="3:17" s="74" customFormat="1" x14ac:dyDescent="0.2">
      <c r="C262" s="185" t="s">
        <v>32</v>
      </c>
      <c r="D262" s="191">
        <f>SUM(E262:P262)</f>
        <v>0</v>
      </c>
      <c r="E262" s="191">
        <f>VLOOKUP(E231,AmortOld!$BF$12:$BL$132,7,FALSE)</f>
        <v>0</v>
      </c>
      <c r="F262" s="191">
        <f>VLOOKUP(F231,AmortOld!$BF$12:$BL$132,7,FALSE)</f>
        <v>0</v>
      </c>
      <c r="G262" s="191">
        <f>VLOOKUP(G231,AmortOld!$BF$12:$BL$132,7,FALSE)</f>
        <v>0</v>
      </c>
      <c r="H262" s="191">
        <f>VLOOKUP(H231,AmortOld!$BF$12:$BL$132,7,FALSE)</f>
        <v>0</v>
      </c>
      <c r="I262" s="191">
        <f>VLOOKUP(I231,AmortOld!$BF$12:$BL$132,7,FALSE)</f>
        <v>0</v>
      </c>
      <c r="J262" s="191">
        <f>VLOOKUP(J231,AmortOld!$BF$12:$BL$132,7,FALSE)</f>
        <v>0</v>
      </c>
      <c r="K262" s="191">
        <f>VLOOKUP(K231,AmortOld!$BF$12:$BL$132,7,FALSE)</f>
        <v>0</v>
      </c>
      <c r="L262" s="191">
        <f>VLOOKUP(L231,AmortOld!$BF$12:$BL$132,7,FALSE)</f>
        <v>0</v>
      </c>
      <c r="M262" s="191">
        <f>VLOOKUP(M231,AmortOld!$BF$12:$BL$132,7,FALSE)</f>
        <v>0</v>
      </c>
      <c r="N262" s="191">
        <f>VLOOKUP(N231,AmortOld!$BF$12:$BL$132,7,FALSE)</f>
        <v>0</v>
      </c>
      <c r="O262" s="191">
        <f>VLOOKUP(O231,AmortOld!$BF$12:$BL$132,7,FALSE)</f>
        <v>0</v>
      </c>
      <c r="P262" s="191">
        <f>VLOOKUP(P231,AmortOld!$BF$12:$BL$132,7,FALSE)</f>
        <v>0</v>
      </c>
    </row>
    <row r="263" spans="3:17" s="74" customFormat="1" x14ac:dyDescent="0.2">
      <c r="C263" s="185" t="s">
        <v>33</v>
      </c>
      <c r="D263" s="191">
        <f>SUM(E263:P263)</f>
        <v>25756.282635856711</v>
      </c>
      <c r="E263" s="191">
        <f>VLOOKUP(E231,AmortNew!$AU$10:$BA$130,7,FALSE)</f>
        <v>2273.9911597204441</v>
      </c>
      <c r="F263" s="191">
        <f>VLOOKUP(F231,AmortNew!$AU$10:$BA$130,7,FALSE)</f>
        <v>2251.2968913463751</v>
      </c>
      <c r="G263" s="191">
        <f>VLOOKUP(G231,AmortNew!$AU$10:$BA$130,7,FALSE)</f>
        <v>2228.451327849813</v>
      </c>
      <c r="H263" s="191">
        <f>VLOOKUP(H231,AmortNew!$AU$10:$BA$130,7,FALSE)</f>
        <v>2205.4534605966073</v>
      </c>
      <c r="I263" s="191">
        <f>VLOOKUP(I231,AmortNew!$AU$10:$BA$130,7,FALSE)</f>
        <v>2182.3022742283802</v>
      </c>
      <c r="J263" s="191">
        <f>VLOOKUP(J231,AmortNew!$AU$10:$BA$130,7,FALSE)</f>
        <v>2158.9967466176972</v>
      </c>
      <c r="K263" s="191">
        <f>VLOOKUP(K231,AmortNew!$AU$10:$BA$130,7,FALSE)</f>
        <v>2135.5358488229444</v>
      </c>
      <c r="L263" s="191">
        <f>VLOOKUP(L231,AmortNew!$AU$10:$BA$130,7,FALSE)</f>
        <v>2111.9185450428927</v>
      </c>
      <c r="M263" s="191">
        <f>VLOOKUP(M231,AmortNew!$AU$10:$BA$130,7,FALSE)</f>
        <v>2088.1437925709738</v>
      </c>
      <c r="N263" s="191">
        <f>VLOOKUP(N231,AmortNew!$AU$10:$BA$130,7,FALSE)</f>
        <v>2064.2105417492421</v>
      </c>
      <c r="O263" s="191">
        <f>VLOOKUP(O231,AmortNew!$AU$10:$BA$130,7,FALSE)</f>
        <v>2040.1177359220326</v>
      </c>
      <c r="P263" s="191">
        <f>VLOOKUP(P231,AmortNew!$AU$10:$BA$130,7,FALSE)</f>
        <v>2015.8643113893081</v>
      </c>
      <c r="Q263" s="74" t="s">
        <v>25</v>
      </c>
    </row>
    <row r="264" spans="3:17" s="74" customFormat="1" x14ac:dyDescent="0.2">
      <c r="C264" s="188" t="s">
        <v>34</v>
      </c>
      <c r="D264" s="193">
        <f>SUM(E264:P264)</f>
        <v>42381.294354111735</v>
      </c>
      <c r="E264" s="193">
        <f>VLOOKUP(E231,AmortNew!$BE$10:$BK$130,7,FALSE)</f>
        <v>3404.1402561102605</v>
      </c>
      <c r="F264" s="193">
        <f>VLOOKUP(F231,AmortNew!$BE$10:$BK$130,7,FALSE)</f>
        <v>3426.834524484329</v>
      </c>
      <c r="G264" s="193">
        <f>VLOOKUP(G231,AmortNew!$BE$10:$BK$130,7,FALSE)</f>
        <v>3449.6800879808911</v>
      </c>
      <c r="H264" s="193">
        <f>VLOOKUP(H231,AmortNew!$BE$10:$BK$130,7,FALSE)</f>
        <v>3472.6779552340972</v>
      </c>
      <c r="I264" s="193">
        <f>VLOOKUP(I231,AmortNew!$BE$10:$BK$130,7,FALSE)</f>
        <v>3495.8291416023249</v>
      </c>
      <c r="J264" s="193">
        <f>VLOOKUP(J231,AmortNew!$BE$10:$BK$130,7,FALSE)</f>
        <v>3519.1346692130064</v>
      </c>
      <c r="K264" s="193">
        <f>VLOOKUP(K231,AmortNew!$BE$10:$BK$130,7,FALSE)</f>
        <v>3542.5955670077597</v>
      </c>
      <c r="L264" s="193">
        <f>VLOOKUP(L231,AmortNew!$BE$10:$BK$130,7,FALSE)</f>
        <v>3566.2128707878114</v>
      </c>
      <c r="M264" s="193">
        <f>VLOOKUP(M231,AmortNew!$BE$10:$BK$130,7,FALSE)</f>
        <v>3589.9876232597303</v>
      </c>
      <c r="N264" s="193">
        <f>VLOOKUP(N231,AmortNew!$BE$10:$BK$130,7,FALSE)</f>
        <v>3613.9208740814624</v>
      </c>
      <c r="O264" s="193">
        <f>VLOOKUP(O231,AmortNew!$BE$10:$BK$130,7,FALSE)</f>
        <v>3638.0136799086717</v>
      </c>
      <c r="P264" s="193">
        <f>VLOOKUP(P231,AmortNew!$BE$10:$BK$130,7,FALSE)</f>
        <v>3662.2671044413964</v>
      </c>
    </row>
    <row r="265" spans="3:17" s="74" customFormat="1" x14ac:dyDescent="0.2">
      <c r="C265" s="178" t="s">
        <v>212</v>
      </c>
      <c r="D265" s="191">
        <f>SUM(E265:P265)</f>
        <v>104637.57698996844</v>
      </c>
      <c r="E265" s="191">
        <f t="shared" ref="E265:P265" si="41">SUM(E241:E264)</f>
        <v>8136.464749164038</v>
      </c>
      <c r="F265" s="191">
        <f t="shared" si="41"/>
        <v>8136.4647491640371</v>
      </c>
      <c r="G265" s="191">
        <f t="shared" si="41"/>
        <v>8136.4647491640371</v>
      </c>
      <c r="H265" s="191">
        <f t="shared" si="41"/>
        <v>8136.4647491640389</v>
      </c>
      <c r="I265" s="191">
        <f t="shared" si="41"/>
        <v>8136.464749164038</v>
      </c>
      <c r="J265" s="191">
        <f t="shared" si="41"/>
        <v>8136.4647491640371</v>
      </c>
      <c r="K265" s="191">
        <f t="shared" si="41"/>
        <v>11636.464749164039</v>
      </c>
      <c r="L265" s="191">
        <f t="shared" si="41"/>
        <v>8136.4647491640371</v>
      </c>
      <c r="M265" s="191">
        <f t="shared" si="41"/>
        <v>8136.4647491640371</v>
      </c>
      <c r="N265" s="191">
        <f t="shared" si="41"/>
        <v>8136.4647491640389</v>
      </c>
      <c r="O265" s="191">
        <f t="shared" si="41"/>
        <v>8136.4647491640371</v>
      </c>
      <c r="P265" s="191">
        <f t="shared" si="41"/>
        <v>11636.464749164039</v>
      </c>
    </row>
    <row r="266" spans="3:17" s="74" customFormat="1" x14ac:dyDescent="0.2">
      <c r="C266" s="178"/>
      <c r="D266" s="191"/>
      <c r="E266" s="191"/>
      <c r="F266" s="191"/>
      <c r="G266" s="191"/>
      <c r="H266" s="191"/>
      <c r="I266" s="191"/>
      <c r="J266" s="191"/>
      <c r="K266" s="191"/>
      <c r="L266" s="191"/>
      <c r="M266" s="191"/>
      <c r="N266" s="191"/>
      <c r="O266" s="191"/>
      <c r="P266" s="191"/>
    </row>
    <row r="267" spans="3:17" s="74" customFormat="1" x14ac:dyDescent="0.2">
      <c r="C267" s="21" t="s">
        <v>332</v>
      </c>
      <c r="D267" s="191">
        <f>SUM(E267:P267)</f>
        <v>18162.423010031547</v>
      </c>
      <c r="E267" s="191">
        <f t="shared" ref="E267:P267" si="42">E238-E265</f>
        <v>-736.46474916403804</v>
      </c>
      <c r="F267" s="191">
        <f t="shared" si="42"/>
        <v>-736.46474916403713</v>
      </c>
      <c r="G267" s="191">
        <f t="shared" si="42"/>
        <v>-736.46474916403713</v>
      </c>
      <c r="H267" s="191">
        <f t="shared" si="42"/>
        <v>-736.46474916403895</v>
      </c>
      <c r="I267" s="191">
        <f t="shared" si="42"/>
        <v>-736.46474916403804</v>
      </c>
      <c r="J267" s="191">
        <f t="shared" si="42"/>
        <v>-736.46474916403713</v>
      </c>
      <c r="K267" s="191">
        <f t="shared" si="42"/>
        <v>12763.535250835961</v>
      </c>
      <c r="L267" s="191">
        <f t="shared" si="42"/>
        <v>-736.46474916403713</v>
      </c>
      <c r="M267" s="191">
        <f t="shared" si="42"/>
        <v>-736.46474916403713</v>
      </c>
      <c r="N267" s="191">
        <f t="shared" si="42"/>
        <v>-736.46474916403895</v>
      </c>
      <c r="O267" s="191">
        <f t="shared" si="42"/>
        <v>-736.46474916403713</v>
      </c>
      <c r="P267" s="191">
        <f t="shared" si="42"/>
        <v>12763.535250835961</v>
      </c>
    </row>
    <row r="268" spans="3:17" s="74" customFormat="1" x14ac:dyDescent="0.2">
      <c r="C268" s="178"/>
      <c r="D268" s="191"/>
      <c r="E268" s="191"/>
      <c r="F268" s="191"/>
      <c r="G268" s="191"/>
      <c r="H268" s="191"/>
      <c r="I268" s="191"/>
      <c r="J268" s="191"/>
      <c r="K268" s="191"/>
      <c r="L268" s="191"/>
      <c r="M268" s="191"/>
      <c r="N268" s="191"/>
      <c r="O268" s="191"/>
      <c r="P268" s="191"/>
    </row>
    <row r="269" spans="3:17" s="74" customFormat="1" x14ac:dyDescent="0.2">
      <c r="C269" s="178" t="s">
        <v>325</v>
      </c>
      <c r="D269" s="191">
        <f>LOC!D136</f>
        <v>0</v>
      </c>
      <c r="E269" s="191">
        <f>LOC!E136</f>
        <v>0</v>
      </c>
      <c r="F269" s="191">
        <f>LOC!F136</f>
        <v>0</v>
      </c>
      <c r="G269" s="191">
        <f>LOC!G136</f>
        <v>0</v>
      </c>
      <c r="H269" s="191">
        <f>LOC!H136</f>
        <v>0</v>
      </c>
      <c r="I269" s="191">
        <f>LOC!I136</f>
        <v>0</v>
      </c>
      <c r="J269" s="191">
        <f>LOC!J136</f>
        <v>0</v>
      </c>
      <c r="K269" s="191">
        <f>LOC!K136</f>
        <v>0</v>
      </c>
      <c r="L269" s="191">
        <f>LOC!L136</f>
        <v>0</v>
      </c>
      <c r="M269" s="191">
        <f>LOC!M136</f>
        <v>0</v>
      </c>
      <c r="N269" s="191">
        <f>LOC!N136</f>
        <v>0</v>
      </c>
      <c r="O269" s="191">
        <f>LOC!O136</f>
        <v>0</v>
      </c>
      <c r="P269" s="191">
        <f>LOC!P136</f>
        <v>0</v>
      </c>
    </row>
    <row r="270" spans="3:17" s="74" customFormat="1" x14ac:dyDescent="0.2">
      <c r="C270" s="178" t="s">
        <v>328</v>
      </c>
      <c r="D270" s="191">
        <f>LOC!D135</f>
        <v>0</v>
      </c>
      <c r="E270" s="191">
        <f>LOC!E135</f>
        <v>0</v>
      </c>
      <c r="F270" s="191">
        <f>LOC!F135</f>
        <v>0</v>
      </c>
      <c r="G270" s="191">
        <f>LOC!G135</f>
        <v>0</v>
      </c>
      <c r="H270" s="191">
        <f>LOC!H135</f>
        <v>0</v>
      </c>
      <c r="I270" s="191">
        <f>LOC!I135</f>
        <v>0</v>
      </c>
      <c r="J270" s="191">
        <f>LOC!J135</f>
        <v>0</v>
      </c>
      <c r="K270" s="191">
        <f>LOC!K135</f>
        <v>0</v>
      </c>
      <c r="L270" s="191">
        <f>LOC!L135</f>
        <v>0</v>
      </c>
      <c r="M270" s="191">
        <f>LOC!M135</f>
        <v>0</v>
      </c>
      <c r="N270" s="191">
        <f>LOC!N135</f>
        <v>0</v>
      </c>
      <c r="O270" s="191">
        <f>LOC!O135</f>
        <v>0</v>
      </c>
      <c r="P270" s="191">
        <f>LOC!P135</f>
        <v>0</v>
      </c>
    </row>
    <row r="271" spans="3:17" s="74" customFormat="1" x14ac:dyDescent="0.2">
      <c r="C271" s="178" t="s">
        <v>132</v>
      </c>
      <c r="D271" s="191"/>
      <c r="E271" s="191">
        <f>LOC!E145</f>
        <v>0</v>
      </c>
      <c r="F271" s="191">
        <f>LOC!F145</f>
        <v>0</v>
      </c>
      <c r="G271" s="191">
        <f>LOC!G145</f>
        <v>0</v>
      </c>
      <c r="H271" s="191">
        <f>LOC!H145</f>
        <v>0</v>
      </c>
      <c r="I271" s="191">
        <f>LOC!I145</f>
        <v>0</v>
      </c>
      <c r="J271" s="191">
        <f>LOC!J145</f>
        <v>0</v>
      </c>
      <c r="K271" s="191">
        <f>LOC!K145</f>
        <v>0</v>
      </c>
      <c r="L271" s="191">
        <f>LOC!L145</f>
        <v>0</v>
      </c>
      <c r="M271" s="191">
        <f>LOC!M145</f>
        <v>0</v>
      </c>
      <c r="N271" s="191">
        <f>LOC!N145</f>
        <v>0</v>
      </c>
      <c r="O271" s="191">
        <f>LOC!O145</f>
        <v>0</v>
      </c>
      <c r="P271" s="191">
        <f>LOC!P145</f>
        <v>0</v>
      </c>
    </row>
    <row r="272" spans="3:17" s="74" customFormat="1" x14ac:dyDescent="0.2">
      <c r="C272" s="178" t="s">
        <v>324</v>
      </c>
      <c r="D272" s="192"/>
      <c r="E272" s="191">
        <f>LOC!E152</f>
        <v>0</v>
      </c>
      <c r="F272" s="191">
        <f>LOC!F152</f>
        <v>0</v>
      </c>
      <c r="G272" s="191">
        <f>LOC!G152</f>
        <v>0</v>
      </c>
      <c r="H272" s="191">
        <f>LOC!H152</f>
        <v>0</v>
      </c>
      <c r="I272" s="191">
        <f>LOC!I152</f>
        <v>0</v>
      </c>
      <c r="J272" s="191">
        <f>LOC!J152</f>
        <v>0</v>
      </c>
      <c r="K272" s="191">
        <f>LOC!K152</f>
        <v>0</v>
      </c>
      <c r="L272" s="191">
        <f>LOC!L152</f>
        <v>0</v>
      </c>
      <c r="M272" s="191">
        <f>LOC!M152</f>
        <v>0</v>
      </c>
      <c r="N272" s="191">
        <f>LOC!N152</f>
        <v>0</v>
      </c>
      <c r="O272" s="191">
        <f>LOC!O152</f>
        <v>0</v>
      </c>
      <c r="P272" s="191">
        <f>LOC!P152</f>
        <v>0</v>
      </c>
    </row>
    <row r="273" spans="2:17" s="74" customFormat="1" x14ac:dyDescent="0.2">
      <c r="C273" s="178"/>
      <c r="D273" s="192"/>
      <c r="E273" s="192"/>
      <c r="F273" s="192"/>
      <c r="G273" s="192"/>
      <c r="H273" s="192"/>
      <c r="I273" s="192"/>
      <c r="J273" s="192"/>
      <c r="K273" s="192"/>
      <c r="L273" s="192"/>
      <c r="M273" s="192"/>
      <c r="N273" s="192"/>
      <c r="O273" s="192"/>
      <c r="P273" s="192"/>
    </row>
    <row r="274" spans="2:17" s="74" customFormat="1" x14ac:dyDescent="0.2">
      <c r="C274" s="178" t="s">
        <v>286</v>
      </c>
      <c r="D274" s="191">
        <f>SUM(E274:P274)</f>
        <v>18162.423010031547</v>
      </c>
      <c r="E274" s="191">
        <f t="shared" ref="E274:P274" si="43">E267-E269-E270</f>
        <v>-736.46474916403804</v>
      </c>
      <c r="F274" s="191">
        <f t="shared" si="43"/>
        <v>-736.46474916403713</v>
      </c>
      <c r="G274" s="191">
        <f t="shared" si="43"/>
        <v>-736.46474916403713</v>
      </c>
      <c r="H274" s="191">
        <f t="shared" si="43"/>
        <v>-736.46474916403895</v>
      </c>
      <c r="I274" s="191">
        <f t="shared" si="43"/>
        <v>-736.46474916403804</v>
      </c>
      <c r="J274" s="191">
        <f t="shared" si="43"/>
        <v>-736.46474916403713</v>
      </c>
      <c r="K274" s="191">
        <f t="shared" si="43"/>
        <v>12763.535250835961</v>
      </c>
      <c r="L274" s="191">
        <f t="shared" si="43"/>
        <v>-736.46474916403713</v>
      </c>
      <c r="M274" s="191">
        <f t="shared" si="43"/>
        <v>-736.46474916403713</v>
      </c>
      <c r="N274" s="191">
        <f t="shared" si="43"/>
        <v>-736.46474916403895</v>
      </c>
      <c r="O274" s="191">
        <f t="shared" si="43"/>
        <v>-736.46474916403713</v>
      </c>
      <c r="P274" s="191">
        <f t="shared" si="43"/>
        <v>12763.535250835961</v>
      </c>
    </row>
    <row r="275" spans="2:17" s="74" customFormat="1" x14ac:dyDescent="0.2">
      <c r="C275" s="178"/>
      <c r="D275" s="178"/>
      <c r="E275" s="178"/>
      <c r="F275" s="178"/>
      <c r="G275" s="178"/>
      <c r="H275" s="178"/>
      <c r="I275" s="178"/>
      <c r="J275" s="178"/>
      <c r="K275" s="178"/>
      <c r="L275" s="178"/>
      <c r="M275" s="178"/>
      <c r="N275" s="178"/>
      <c r="O275" s="178"/>
      <c r="P275" s="178"/>
    </row>
    <row r="276" spans="2:17" s="74" customFormat="1" ht="12.75" customHeight="1" x14ac:dyDescent="0.3">
      <c r="B276" s="362"/>
      <c r="C276" s="363"/>
      <c r="D276" s="363"/>
      <c r="E276" s="363"/>
      <c r="F276" s="363"/>
      <c r="G276" s="363"/>
      <c r="H276" s="363"/>
      <c r="I276" s="363"/>
      <c r="J276" s="363"/>
      <c r="K276" s="363"/>
      <c r="L276" s="363"/>
      <c r="M276" s="363"/>
      <c r="N276" s="363"/>
      <c r="O276" s="363"/>
      <c r="P276" s="363"/>
      <c r="Q276" s="364"/>
    </row>
    <row r="277" spans="2:17" s="74" customFormat="1" x14ac:dyDescent="0.2">
      <c r="C277" s="178"/>
      <c r="D277" s="178"/>
      <c r="E277" s="178"/>
      <c r="F277" s="178"/>
      <c r="G277" s="178"/>
      <c r="H277" s="178"/>
      <c r="I277" s="178"/>
      <c r="J277" s="178"/>
      <c r="K277" s="178"/>
      <c r="L277" s="178"/>
      <c r="M277" s="178"/>
      <c r="N277" s="178"/>
      <c r="O277" s="178"/>
      <c r="P277" s="178"/>
    </row>
    <row r="278" spans="2:17" s="74" customFormat="1" ht="16.5" x14ac:dyDescent="0.25">
      <c r="C278" s="379" t="s">
        <v>285</v>
      </c>
      <c r="D278" s="379"/>
      <c r="E278" s="379"/>
      <c r="F278" s="379"/>
      <c r="G278" s="379"/>
      <c r="H278" s="379"/>
      <c r="I278" s="379"/>
      <c r="J278" s="379"/>
      <c r="K278" s="379"/>
      <c r="L278" s="379"/>
      <c r="M278" s="379"/>
      <c r="N278" s="379"/>
      <c r="O278" s="379"/>
      <c r="P278" s="379"/>
    </row>
    <row r="279" spans="2:17" s="74" customFormat="1" x14ac:dyDescent="0.2">
      <c r="B279" s="5"/>
      <c r="C279" s="375" t="str">
        <f>DataInput!$F$5</f>
        <v>Sample Farm</v>
      </c>
      <c r="D279" s="375"/>
      <c r="E279" s="375"/>
      <c r="F279" s="375"/>
      <c r="G279" s="375"/>
      <c r="H279" s="375"/>
      <c r="I279" s="375"/>
      <c r="J279" s="375"/>
      <c r="K279" s="375"/>
      <c r="L279" s="375"/>
      <c r="M279" s="375"/>
      <c r="N279" s="375"/>
      <c r="O279" s="375"/>
      <c r="P279" s="375"/>
    </row>
    <row r="280" spans="2:17" s="74" customFormat="1" x14ac:dyDescent="0.2">
      <c r="C280" s="375" t="str">
        <f>IF(DataInput!F63="yes",DataInput!F66&amp;" Head Contract Finishing Facility (at $"&amp;DataInput!F64&amp;" per pig space)",DataInput!F66&amp;" Head Contract Finishing Facility")</f>
        <v>2400 Head Contract Finishing Facility (at $37 per pig space)</v>
      </c>
      <c r="D280" s="375"/>
      <c r="E280" s="375"/>
      <c r="F280" s="375"/>
      <c r="G280" s="375"/>
      <c r="H280" s="375"/>
      <c r="I280" s="375"/>
      <c r="J280" s="375"/>
      <c r="K280" s="375"/>
      <c r="L280" s="375"/>
      <c r="M280" s="375"/>
      <c r="N280" s="375"/>
      <c r="O280" s="375"/>
      <c r="P280" s="375"/>
    </row>
    <row r="281" spans="2:17" s="74" customFormat="1" x14ac:dyDescent="0.2">
      <c r="C281" s="178"/>
      <c r="D281" s="178" t="s">
        <v>25</v>
      </c>
      <c r="E281" s="178"/>
      <c r="F281" s="178"/>
      <c r="G281" s="178"/>
      <c r="H281" s="178"/>
      <c r="I281" s="178"/>
      <c r="J281" s="178"/>
      <c r="K281" s="178"/>
      <c r="L281" s="178"/>
      <c r="M281" s="178"/>
      <c r="N281" s="178"/>
      <c r="O281" s="178"/>
      <c r="P281" s="178"/>
      <c r="Q281" s="74" t="s">
        <v>25</v>
      </c>
    </row>
    <row r="282" spans="2:17" s="74" customFormat="1" x14ac:dyDescent="0.2">
      <c r="C282" s="77" t="s">
        <v>41</v>
      </c>
      <c r="D282" s="186"/>
      <c r="E282" s="178"/>
      <c r="F282" s="178"/>
      <c r="G282" s="178"/>
      <c r="H282" s="178"/>
      <c r="I282" s="178"/>
      <c r="J282" s="178"/>
      <c r="K282" s="178"/>
      <c r="L282" s="178"/>
      <c r="M282" s="178"/>
      <c r="N282" s="178"/>
      <c r="O282" s="178"/>
      <c r="P282" s="178"/>
    </row>
    <row r="283" spans="2:17" s="195" customFormat="1" x14ac:dyDescent="0.2">
      <c r="C283" s="186" t="s">
        <v>25</v>
      </c>
      <c r="D283" s="154" t="s">
        <v>26</v>
      </c>
      <c r="E283" s="187">
        <f>EDATE(E231,12)</f>
        <v>41730</v>
      </c>
      <c r="F283" s="187">
        <f t="shared" ref="F283:P283" si="44">EDATE(E283,1)</f>
        <v>41760</v>
      </c>
      <c r="G283" s="187">
        <f t="shared" si="44"/>
        <v>41791</v>
      </c>
      <c r="H283" s="187">
        <f t="shared" si="44"/>
        <v>41821</v>
      </c>
      <c r="I283" s="187">
        <f t="shared" si="44"/>
        <v>41852</v>
      </c>
      <c r="J283" s="187">
        <f t="shared" si="44"/>
        <v>41883</v>
      </c>
      <c r="K283" s="187">
        <f t="shared" si="44"/>
        <v>41913</v>
      </c>
      <c r="L283" s="187">
        <f t="shared" si="44"/>
        <v>41944</v>
      </c>
      <c r="M283" s="187">
        <f t="shared" si="44"/>
        <v>41974</v>
      </c>
      <c r="N283" s="187">
        <f t="shared" si="44"/>
        <v>42005</v>
      </c>
      <c r="O283" s="187">
        <f t="shared" si="44"/>
        <v>42036</v>
      </c>
      <c r="P283" s="187">
        <f t="shared" si="44"/>
        <v>42064</v>
      </c>
      <c r="Q283" s="195" t="s">
        <v>25</v>
      </c>
    </row>
    <row r="284" spans="2:17" s="74" customFormat="1" x14ac:dyDescent="0.2">
      <c r="C284" s="178" t="s">
        <v>209</v>
      </c>
      <c r="D284" s="178"/>
      <c r="E284" s="186"/>
      <c r="F284" s="186"/>
      <c r="G284" s="186"/>
      <c r="H284" s="186"/>
      <c r="I284" s="186"/>
      <c r="J284" s="186"/>
      <c r="K284" s="186"/>
      <c r="L284" s="186"/>
      <c r="M284" s="186"/>
      <c r="N284" s="186"/>
      <c r="O284" s="186"/>
      <c r="P284" s="186"/>
    </row>
    <row r="285" spans="2:17" s="74" customFormat="1" x14ac:dyDescent="0.2">
      <c r="C285" s="185" t="s">
        <v>258</v>
      </c>
      <c r="D285" s="191">
        <f t="shared" ref="D285:D290" si="45">SUM(E285:P285)</f>
        <v>0</v>
      </c>
      <c r="E285" s="191">
        <f>PigFlow!$AI$4*Payments!$D$5</f>
        <v>0</v>
      </c>
      <c r="F285" s="191">
        <f>PigFlow!$AI$6*Payments!$D$5</f>
        <v>0</v>
      </c>
      <c r="G285" s="191">
        <f>PigFlow!$AI$8*Payments!$D$5</f>
        <v>0</v>
      </c>
      <c r="H285" s="191">
        <f>PigFlow!$AI$10*Payments!$D$5</f>
        <v>0</v>
      </c>
      <c r="I285" s="191">
        <f>PigFlow!$AI$12*Payments!$D$5</f>
        <v>0</v>
      </c>
      <c r="J285" s="191">
        <f>PigFlow!$AI$14*Payments!$D$5</f>
        <v>0</v>
      </c>
      <c r="K285" s="191">
        <f>PigFlow!$AI$16*Payments!$D$5</f>
        <v>0</v>
      </c>
      <c r="L285" s="191">
        <f>PigFlow!$AI$18*Payments!$D$5</f>
        <v>0</v>
      </c>
      <c r="M285" s="191">
        <f>PigFlow!$AI$20*Payments!$D$5</f>
        <v>0</v>
      </c>
      <c r="N285" s="191">
        <f>PigFlow!$AI$22*Payments!$D$5</f>
        <v>0</v>
      </c>
      <c r="O285" s="191">
        <f>PigFlow!$AI$24*Payments!$D$5</f>
        <v>0</v>
      </c>
      <c r="P285" s="191">
        <f>PigFlow!$AI$26*Payments!$D$5</f>
        <v>0</v>
      </c>
    </row>
    <row r="286" spans="2:17" s="74" customFormat="1" x14ac:dyDescent="0.2">
      <c r="C286" s="185" t="s">
        <v>259</v>
      </c>
      <c r="D286" s="191">
        <f t="shared" si="45"/>
        <v>0</v>
      </c>
      <c r="E286" s="191">
        <f>PigFlow!$AI$33*Payments!$D$7</f>
        <v>0</v>
      </c>
      <c r="F286" s="191">
        <f>PigFlow!$AI$35*Payments!$D$7</f>
        <v>0</v>
      </c>
      <c r="G286" s="191">
        <f>PigFlow!$AI$37*Payments!$D$7</f>
        <v>0</v>
      </c>
      <c r="H286" s="191">
        <f>PigFlow!$AI$39*Payments!$D$7</f>
        <v>0</v>
      </c>
      <c r="I286" s="191">
        <f>PigFlow!$AI$41*Payments!$D$7</f>
        <v>0</v>
      </c>
      <c r="J286" s="191">
        <f>PigFlow!$AI$43*Payments!$D$7</f>
        <v>0</v>
      </c>
      <c r="K286" s="191">
        <f>PigFlow!$AI$45*Payments!$D$7</f>
        <v>0</v>
      </c>
      <c r="L286" s="191">
        <f>PigFlow!$AI$47*Payments!$D$7</f>
        <v>0</v>
      </c>
      <c r="M286" s="191">
        <f>PigFlow!$AI$49*Payments!$D$7</f>
        <v>0</v>
      </c>
      <c r="N286" s="191">
        <f>PigFlow!$AI$51*Payments!$D$7</f>
        <v>0</v>
      </c>
      <c r="O286" s="191">
        <f>PigFlow!$AI$53*Payments!$D$7</f>
        <v>0</v>
      </c>
      <c r="P286" s="191">
        <f>PigFlow!$AI$55*Payments!$D$7</f>
        <v>0</v>
      </c>
    </row>
    <row r="287" spans="2:17" s="74" customFormat="1" x14ac:dyDescent="0.2">
      <c r="C287" s="185" t="s">
        <v>27</v>
      </c>
      <c r="D287" s="191">
        <f t="shared" si="45"/>
        <v>0</v>
      </c>
      <c r="E287" s="191">
        <f>PigFlow!$AI$33*DataInput!$N$73</f>
        <v>0</v>
      </c>
      <c r="F287" s="191">
        <f>PigFlow!$AI$35*DataInput!$N$73</f>
        <v>0</v>
      </c>
      <c r="G287" s="191">
        <f>PigFlow!$AI$37*DataInput!$N$73</f>
        <v>0</v>
      </c>
      <c r="H287" s="191">
        <f>PigFlow!$AI$39*DataInput!$N$73</f>
        <v>0</v>
      </c>
      <c r="I287" s="191">
        <f>PigFlow!$AI$41*DataInput!$N$73</f>
        <v>0</v>
      </c>
      <c r="J287" s="191">
        <f>PigFlow!$AI$43*DataInput!$N$73</f>
        <v>0</v>
      </c>
      <c r="K287" s="191">
        <f>PigFlow!$AI$45*DataInput!$N$73</f>
        <v>0</v>
      </c>
      <c r="L287" s="191">
        <f>PigFlow!$AI$47*DataInput!$N$73</f>
        <v>0</v>
      </c>
      <c r="M287" s="191">
        <f>PigFlow!$AI$49*DataInput!$N$73</f>
        <v>0</v>
      </c>
      <c r="N287" s="191">
        <f>PigFlow!$AI$51*DataInput!$N$73</f>
        <v>0</v>
      </c>
      <c r="O287" s="191">
        <f>PigFlow!$AI$53*DataInput!$N$73</f>
        <v>0</v>
      </c>
      <c r="P287" s="191">
        <f>PigFlow!$AI$55*DataInput!$N$73</f>
        <v>0</v>
      </c>
    </row>
    <row r="288" spans="2:17" s="74" customFormat="1" x14ac:dyDescent="0.2">
      <c r="C288" s="185" t="s">
        <v>269</v>
      </c>
      <c r="D288" s="191">
        <f t="shared" si="45"/>
        <v>88800</v>
      </c>
      <c r="E288" s="191">
        <f>DataInput!$F$83</f>
        <v>7400</v>
      </c>
      <c r="F288" s="191">
        <f>DataInput!$F$83</f>
        <v>7400</v>
      </c>
      <c r="G288" s="191">
        <f>DataInput!$F$83</f>
        <v>7400</v>
      </c>
      <c r="H288" s="191">
        <f>DataInput!$F$83</f>
        <v>7400</v>
      </c>
      <c r="I288" s="191">
        <f>DataInput!$F$83</f>
        <v>7400</v>
      </c>
      <c r="J288" s="191">
        <f>DataInput!$F$83</f>
        <v>7400</v>
      </c>
      <c r="K288" s="191">
        <f>DataInput!$F$83</f>
        <v>7400</v>
      </c>
      <c r="L288" s="191">
        <f>DataInput!$F$83</f>
        <v>7400</v>
      </c>
      <c r="M288" s="191">
        <f>DataInput!$F$83</f>
        <v>7400</v>
      </c>
      <c r="N288" s="191">
        <f>DataInput!$F$83</f>
        <v>7400</v>
      </c>
      <c r="O288" s="191">
        <f>DataInput!$F$83</f>
        <v>7400</v>
      </c>
      <c r="P288" s="191">
        <f>DataInput!$F$83</f>
        <v>7400</v>
      </c>
    </row>
    <row r="289" spans="3:17" s="74" customFormat="1" x14ac:dyDescent="0.2">
      <c r="C289" s="188" t="s">
        <v>272</v>
      </c>
      <c r="D289" s="193">
        <f t="shared" si="45"/>
        <v>34000</v>
      </c>
      <c r="E289" s="193">
        <f>IF(MONTH(E283)=3,0.5*DataInput!$F$133,IF(MONTH(E283)=10,0.5*DataInput!$F$133,0))</f>
        <v>0</v>
      </c>
      <c r="F289" s="193">
        <f>IF(MONTH(F283)=3,0.5*DataInput!$F$133,IF(MONTH(F283)=10,0.5*DataInput!$F$133,0))</f>
        <v>0</v>
      </c>
      <c r="G289" s="193">
        <f>IF(MONTH(G283)=3,0.5*DataInput!$F$133,IF(MONTH(G283)=10,0.5*DataInput!$F$133,0))</f>
        <v>0</v>
      </c>
      <c r="H289" s="193">
        <f>IF(MONTH(H283)=3,0.5*DataInput!$F$133,IF(MONTH(H283)=10,0.5*DataInput!$F$133,0))</f>
        <v>0</v>
      </c>
      <c r="I289" s="193">
        <f>IF(MONTH(I283)=3,0.5*DataInput!$F$133,IF(MONTH(I283)=10,0.5*DataInput!$F$133,0))</f>
        <v>0</v>
      </c>
      <c r="J289" s="193">
        <f>IF(MONTH(J283)=3,0.5*DataInput!$F$133,IF(MONTH(J283)=10,0.5*DataInput!$F$133,0))</f>
        <v>0</v>
      </c>
      <c r="K289" s="193">
        <f>IF(MONTH(K283)=3,0.5*DataInput!$F$133,IF(MONTH(K283)=10,0.5*DataInput!$F$133,0))</f>
        <v>17000</v>
      </c>
      <c r="L289" s="193">
        <f>IF(MONTH(L283)=3,0.5*DataInput!$F$133,IF(MONTH(L283)=10,0.5*DataInput!$F$133,0))</f>
        <v>0</v>
      </c>
      <c r="M289" s="193">
        <f>IF(MONTH(M283)=3,0.5*DataInput!$F$133,IF(MONTH(M283)=10,0.5*DataInput!$F$133,0))</f>
        <v>0</v>
      </c>
      <c r="N289" s="193">
        <f>IF(MONTH(N283)=3,0.5*DataInput!$F$133,IF(MONTH(N283)=10,0.5*DataInput!$F$133,0))</f>
        <v>0</v>
      </c>
      <c r="O289" s="193">
        <f>IF(MONTH(O283)=3,0.5*DataInput!$F$133,IF(MONTH(O283)=10,0.5*DataInput!$F$133,0))</f>
        <v>0</v>
      </c>
      <c r="P289" s="193">
        <f>IF(MONTH(P283)=3,0.5*DataInput!$F$133,IF(MONTH(P283)=10,0.5*DataInput!$F$133,0))</f>
        <v>17000</v>
      </c>
    </row>
    <row r="290" spans="3:17" s="74" customFormat="1" x14ac:dyDescent="0.2">
      <c r="C290" s="178" t="s">
        <v>210</v>
      </c>
      <c r="D290" s="191">
        <f t="shared" si="45"/>
        <v>122800</v>
      </c>
      <c r="E290" s="191">
        <f>SUM(E285:E289)</f>
        <v>7400</v>
      </c>
      <c r="F290" s="191">
        <f t="shared" ref="F290:P290" si="46">SUM(F285:F289)</f>
        <v>7400</v>
      </c>
      <c r="G290" s="191">
        <f t="shared" si="46"/>
        <v>7400</v>
      </c>
      <c r="H290" s="191">
        <f t="shared" si="46"/>
        <v>7400</v>
      </c>
      <c r="I290" s="191">
        <f t="shared" si="46"/>
        <v>7400</v>
      </c>
      <c r="J290" s="191">
        <f t="shared" si="46"/>
        <v>7400</v>
      </c>
      <c r="K290" s="191">
        <f t="shared" si="46"/>
        <v>24400</v>
      </c>
      <c r="L290" s="191">
        <f t="shared" si="46"/>
        <v>7400</v>
      </c>
      <c r="M290" s="191">
        <f t="shared" si="46"/>
        <v>7400</v>
      </c>
      <c r="N290" s="191">
        <f t="shared" si="46"/>
        <v>7400</v>
      </c>
      <c r="O290" s="191">
        <f t="shared" si="46"/>
        <v>7400</v>
      </c>
      <c r="P290" s="191">
        <f t="shared" si="46"/>
        <v>24400</v>
      </c>
      <c r="Q290" s="74" t="s">
        <v>25</v>
      </c>
    </row>
    <row r="291" spans="3:17" s="74" customFormat="1" x14ac:dyDescent="0.2">
      <c r="C291" s="178"/>
      <c r="D291" s="191" t="s">
        <v>25</v>
      </c>
      <c r="E291" s="191"/>
      <c r="F291" s="191"/>
      <c r="G291" s="191"/>
      <c r="H291" s="191"/>
      <c r="I291" s="191"/>
      <c r="J291" s="191"/>
      <c r="K291" s="191"/>
      <c r="L291" s="191"/>
      <c r="M291" s="191"/>
      <c r="N291" s="191"/>
      <c r="O291" s="191"/>
      <c r="P291" s="191"/>
    </row>
    <row r="292" spans="3:17" s="74" customFormat="1" x14ac:dyDescent="0.2">
      <c r="C292" s="178" t="s">
        <v>211</v>
      </c>
      <c r="D292" s="191" t="s">
        <v>25</v>
      </c>
      <c r="E292" s="191"/>
      <c r="F292" s="191" t="s">
        <v>25</v>
      </c>
      <c r="G292" s="191" t="s">
        <v>25</v>
      </c>
      <c r="H292" s="191" t="s">
        <v>25</v>
      </c>
      <c r="I292" s="191" t="s">
        <v>25</v>
      </c>
      <c r="J292" s="191" t="s">
        <v>25</v>
      </c>
      <c r="K292" s="191" t="s">
        <v>25</v>
      </c>
      <c r="L292" s="191" t="s">
        <v>25</v>
      </c>
      <c r="M292" s="191" t="s">
        <v>25</v>
      </c>
      <c r="N292" s="191" t="s">
        <v>25</v>
      </c>
      <c r="O292" s="191" t="s">
        <v>25</v>
      </c>
      <c r="P292" s="191" t="s">
        <v>25</v>
      </c>
      <c r="Q292" s="74" t="s">
        <v>25</v>
      </c>
    </row>
    <row r="293" spans="3:17" s="74" customFormat="1" x14ac:dyDescent="0.2">
      <c r="C293" s="185" t="str">
        <f>DataInput!D142</f>
        <v>Custom hire</v>
      </c>
      <c r="D293" s="191">
        <f t="shared" ref="D293:D301" si="47">SUM(E293:P293)</f>
        <v>0</v>
      </c>
      <c r="E293" s="191">
        <f>DataInput!$F142/12</f>
        <v>0</v>
      </c>
      <c r="F293" s="191">
        <f>DataInput!$F142/12</f>
        <v>0</v>
      </c>
      <c r="G293" s="191">
        <f>DataInput!$F142/12</f>
        <v>0</v>
      </c>
      <c r="H293" s="191">
        <f>DataInput!$F142/12</f>
        <v>0</v>
      </c>
      <c r="I293" s="191">
        <f>DataInput!$F142/12</f>
        <v>0</v>
      </c>
      <c r="J293" s="191">
        <f>DataInput!$F142/12</f>
        <v>0</v>
      </c>
      <c r="K293" s="191">
        <f>DataInput!$F142/12</f>
        <v>0</v>
      </c>
      <c r="L293" s="191">
        <f>DataInput!$F142/12</f>
        <v>0</v>
      </c>
      <c r="M293" s="191">
        <f>DataInput!$F142/12</f>
        <v>0</v>
      </c>
      <c r="N293" s="191">
        <f>DataInput!$F142/12</f>
        <v>0</v>
      </c>
      <c r="O293" s="191">
        <f>DataInput!$F142/12</f>
        <v>0</v>
      </c>
      <c r="P293" s="191">
        <f>DataInput!$F142/12</f>
        <v>0</v>
      </c>
    </row>
    <row r="294" spans="3:17" s="74" customFormat="1" x14ac:dyDescent="0.2">
      <c r="C294" s="185" t="str">
        <f>DataInput!D143</f>
        <v>Fuel, oil &amp; gasoline</v>
      </c>
      <c r="D294" s="191">
        <f t="shared" si="47"/>
        <v>0</v>
      </c>
      <c r="E294" s="191">
        <f>DataInput!$F143/12</f>
        <v>0</v>
      </c>
      <c r="F294" s="191">
        <f>DataInput!$F143/12</f>
        <v>0</v>
      </c>
      <c r="G294" s="191">
        <f>DataInput!$F143/12</f>
        <v>0</v>
      </c>
      <c r="H294" s="191">
        <f>DataInput!$F143/12</f>
        <v>0</v>
      </c>
      <c r="I294" s="191">
        <f>DataInput!$F143/12</f>
        <v>0</v>
      </c>
      <c r="J294" s="191">
        <f>DataInput!$F143/12</f>
        <v>0</v>
      </c>
      <c r="K294" s="191">
        <f>DataInput!$F143/12</f>
        <v>0</v>
      </c>
      <c r="L294" s="191">
        <f>DataInput!$F143/12</f>
        <v>0</v>
      </c>
      <c r="M294" s="191">
        <f>DataInput!$F143/12</f>
        <v>0</v>
      </c>
      <c r="N294" s="191">
        <f>DataInput!$F143/12</f>
        <v>0</v>
      </c>
      <c r="O294" s="191">
        <f>DataInput!$F143/12</f>
        <v>0</v>
      </c>
      <c r="P294" s="191">
        <f>DataInput!$F143/12</f>
        <v>0</v>
      </c>
    </row>
    <row r="295" spans="3:17" s="74" customFormat="1" x14ac:dyDescent="0.2">
      <c r="C295" s="185" t="str">
        <f>DataInput!D144</f>
        <v>Insurance</v>
      </c>
      <c r="D295" s="191">
        <f t="shared" si="47"/>
        <v>3000</v>
      </c>
      <c r="E295" s="191">
        <f>DataInput!$F144/12</f>
        <v>250</v>
      </c>
      <c r="F295" s="191">
        <f>DataInput!$F144/12</f>
        <v>250</v>
      </c>
      <c r="G295" s="191">
        <f>DataInput!$F144/12</f>
        <v>250</v>
      </c>
      <c r="H295" s="191">
        <f>DataInput!$F144/12</f>
        <v>250</v>
      </c>
      <c r="I295" s="191">
        <f>DataInput!$F144/12</f>
        <v>250</v>
      </c>
      <c r="J295" s="191">
        <f>DataInput!$F144/12</f>
        <v>250</v>
      </c>
      <c r="K295" s="191">
        <f>DataInput!$F144/12</f>
        <v>250</v>
      </c>
      <c r="L295" s="191">
        <f>DataInput!$F144/12</f>
        <v>250</v>
      </c>
      <c r="M295" s="191">
        <f>DataInput!$F144/12</f>
        <v>250</v>
      </c>
      <c r="N295" s="191">
        <f>DataInput!$F144/12</f>
        <v>250</v>
      </c>
      <c r="O295" s="191">
        <f>DataInput!$F144/12</f>
        <v>250</v>
      </c>
      <c r="P295" s="191">
        <f>DataInput!$F144/12</f>
        <v>250</v>
      </c>
    </row>
    <row r="296" spans="3:17" s="74" customFormat="1" x14ac:dyDescent="0.2">
      <c r="C296" s="185" t="str">
        <f>DataInput!D145</f>
        <v>Hired labor</v>
      </c>
      <c r="D296" s="191">
        <f t="shared" si="47"/>
        <v>11500.000000000002</v>
      </c>
      <c r="E296" s="191">
        <f>DataInput!$F145/12</f>
        <v>958.33333333333337</v>
      </c>
      <c r="F296" s="191">
        <f>DataInput!$F145/12</f>
        <v>958.33333333333337</v>
      </c>
      <c r="G296" s="191">
        <f>DataInput!$F145/12</f>
        <v>958.33333333333337</v>
      </c>
      <c r="H296" s="191">
        <f>DataInput!$F145/12</f>
        <v>958.33333333333337</v>
      </c>
      <c r="I296" s="191">
        <f>DataInput!$F145/12</f>
        <v>958.33333333333337</v>
      </c>
      <c r="J296" s="191">
        <f>DataInput!$F145/12</f>
        <v>958.33333333333337</v>
      </c>
      <c r="K296" s="191">
        <f>DataInput!$F145/12</f>
        <v>958.33333333333337</v>
      </c>
      <c r="L296" s="191">
        <f>DataInput!$F145/12</f>
        <v>958.33333333333337</v>
      </c>
      <c r="M296" s="191">
        <f>DataInput!$F145/12</f>
        <v>958.33333333333337</v>
      </c>
      <c r="N296" s="191">
        <f>DataInput!$F145/12</f>
        <v>958.33333333333337</v>
      </c>
      <c r="O296" s="191">
        <f>DataInput!$F145/12</f>
        <v>958.33333333333337</v>
      </c>
      <c r="P296" s="191">
        <f>DataInput!$F145/12</f>
        <v>958.33333333333337</v>
      </c>
    </row>
    <row r="297" spans="3:17" s="74" customFormat="1" x14ac:dyDescent="0.2">
      <c r="C297" s="185" t="str">
        <f>DataInput!D146</f>
        <v>Miscellaneous</v>
      </c>
      <c r="D297" s="191">
        <f t="shared" si="47"/>
        <v>0</v>
      </c>
      <c r="E297" s="191">
        <f>DataInput!$F146/12</f>
        <v>0</v>
      </c>
      <c r="F297" s="191">
        <f>DataInput!$F146/12</f>
        <v>0</v>
      </c>
      <c r="G297" s="191">
        <f>DataInput!$F146/12</f>
        <v>0</v>
      </c>
      <c r="H297" s="191">
        <f>DataInput!$F146/12</f>
        <v>0</v>
      </c>
      <c r="I297" s="191">
        <f>DataInput!$F146/12</f>
        <v>0</v>
      </c>
      <c r="J297" s="191">
        <f>DataInput!$F146/12</f>
        <v>0</v>
      </c>
      <c r="K297" s="191">
        <f>DataInput!$F146/12</f>
        <v>0</v>
      </c>
      <c r="L297" s="191">
        <f>DataInput!$F146/12</f>
        <v>0</v>
      </c>
      <c r="M297" s="191">
        <f>DataInput!$F146/12</f>
        <v>0</v>
      </c>
      <c r="N297" s="191">
        <f>DataInput!$F146/12</f>
        <v>0</v>
      </c>
      <c r="O297" s="191">
        <f>DataInput!$F146/12</f>
        <v>0</v>
      </c>
      <c r="P297" s="191">
        <f>DataInput!$F146/12</f>
        <v>0</v>
      </c>
    </row>
    <row r="298" spans="3:17" s="74" customFormat="1" x14ac:dyDescent="0.2">
      <c r="C298" s="185" t="str">
        <f>DataInput!D147</f>
        <v xml:space="preserve">Professional fees </v>
      </c>
      <c r="D298" s="191">
        <f t="shared" si="47"/>
        <v>0</v>
      </c>
      <c r="E298" s="191">
        <f>DataInput!$F147/12</f>
        <v>0</v>
      </c>
      <c r="F298" s="191">
        <f>DataInput!$F147/12</f>
        <v>0</v>
      </c>
      <c r="G298" s="191">
        <f>DataInput!$F147/12</f>
        <v>0</v>
      </c>
      <c r="H298" s="191">
        <f>DataInput!$F147/12</f>
        <v>0</v>
      </c>
      <c r="I298" s="191">
        <f>DataInput!$F147/12</f>
        <v>0</v>
      </c>
      <c r="J298" s="191">
        <f>DataInput!$F147/12</f>
        <v>0</v>
      </c>
      <c r="K298" s="191">
        <f>DataInput!$F147/12</f>
        <v>0</v>
      </c>
      <c r="L298" s="191">
        <f>DataInput!$F147/12</f>
        <v>0</v>
      </c>
      <c r="M298" s="191">
        <f>DataInput!$F147/12</f>
        <v>0</v>
      </c>
      <c r="N298" s="191">
        <f>DataInput!$F147/12</f>
        <v>0</v>
      </c>
      <c r="O298" s="191">
        <f>DataInput!$F147/12</f>
        <v>0</v>
      </c>
      <c r="P298" s="191">
        <f>DataInput!$F147/12</f>
        <v>0</v>
      </c>
    </row>
    <row r="299" spans="3:17" s="74" customFormat="1" x14ac:dyDescent="0.2">
      <c r="C299" s="185" t="str">
        <f>DataInput!D148</f>
        <v>Rent or lease</v>
      </c>
      <c r="D299" s="191">
        <f t="shared" si="47"/>
        <v>0</v>
      </c>
      <c r="E299" s="191">
        <f>DataInput!$F148/12</f>
        <v>0</v>
      </c>
      <c r="F299" s="191">
        <f>DataInput!$F148/12</f>
        <v>0</v>
      </c>
      <c r="G299" s="191">
        <f>DataInput!$F148/12</f>
        <v>0</v>
      </c>
      <c r="H299" s="191">
        <f>DataInput!$F148/12</f>
        <v>0</v>
      </c>
      <c r="I299" s="191">
        <f>DataInput!$F148/12</f>
        <v>0</v>
      </c>
      <c r="J299" s="191">
        <f>DataInput!$F148/12</f>
        <v>0</v>
      </c>
      <c r="K299" s="191">
        <f>DataInput!$F148/12</f>
        <v>0</v>
      </c>
      <c r="L299" s="191">
        <f>DataInput!$F148/12</f>
        <v>0</v>
      </c>
      <c r="M299" s="191">
        <f>DataInput!$F148/12</f>
        <v>0</v>
      </c>
      <c r="N299" s="191">
        <f>DataInput!$F148/12</f>
        <v>0</v>
      </c>
      <c r="O299" s="191">
        <f>DataInput!$F148/12</f>
        <v>0</v>
      </c>
      <c r="P299" s="191">
        <f>DataInput!$F148/12</f>
        <v>0</v>
      </c>
    </row>
    <row r="300" spans="3:17" s="74" customFormat="1" x14ac:dyDescent="0.2">
      <c r="C300" s="185" t="str">
        <f>DataInput!D149</f>
        <v>Repairs</v>
      </c>
      <c r="D300" s="191">
        <f t="shared" si="47"/>
        <v>6500.0000000000009</v>
      </c>
      <c r="E300" s="191">
        <f>DataInput!$F149/12</f>
        <v>541.66666666666663</v>
      </c>
      <c r="F300" s="191">
        <f>DataInput!$F149/12</f>
        <v>541.66666666666663</v>
      </c>
      <c r="G300" s="191">
        <f>DataInput!$F149/12</f>
        <v>541.66666666666663</v>
      </c>
      <c r="H300" s="191">
        <f>DataInput!$F149/12</f>
        <v>541.66666666666663</v>
      </c>
      <c r="I300" s="191">
        <f>DataInput!$F149/12</f>
        <v>541.66666666666663</v>
      </c>
      <c r="J300" s="191">
        <f>DataInput!$F149/12</f>
        <v>541.66666666666663</v>
      </c>
      <c r="K300" s="191">
        <f>DataInput!$F149/12</f>
        <v>541.66666666666663</v>
      </c>
      <c r="L300" s="191">
        <f>DataInput!$F149/12</f>
        <v>541.66666666666663</v>
      </c>
      <c r="M300" s="191">
        <f>DataInput!$F149/12</f>
        <v>541.66666666666663</v>
      </c>
      <c r="N300" s="191">
        <f>DataInput!$F149/12</f>
        <v>541.66666666666663</v>
      </c>
      <c r="O300" s="191">
        <f>DataInput!$F149/12</f>
        <v>541.66666666666663</v>
      </c>
      <c r="P300" s="191">
        <f>DataInput!$F149/12</f>
        <v>541.66666666666663</v>
      </c>
    </row>
    <row r="301" spans="3:17" s="74" customFormat="1" x14ac:dyDescent="0.2">
      <c r="C301" s="185" t="str">
        <f>DataInput!D150</f>
        <v>Supplies</v>
      </c>
      <c r="D301" s="191">
        <f t="shared" si="47"/>
        <v>0</v>
      </c>
      <c r="E301" s="191">
        <f>DataInput!$F150/12</f>
        <v>0</v>
      </c>
      <c r="F301" s="191">
        <f>DataInput!$F150/12</f>
        <v>0</v>
      </c>
      <c r="G301" s="191">
        <f>DataInput!$F150/12</f>
        <v>0</v>
      </c>
      <c r="H301" s="191">
        <f>DataInput!$F150/12</f>
        <v>0</v>
      </c>
      <c r="I301" s="191">
        <f>DataInput!$F150/12</f>
        <v>0</v>
      </c>
      <c r="J301" s="191">
        <f>DataInput!$F150/12</f>
        <v>0</v>
      </c>
      <c r="K301" s="191">
        <f>DataInput!$F150/12</f>
        <v>0</v>
      </c>
      <c r="L301" s="191">
        <f>DataInput!$F150/12</f>
        <v>0</v>
      </c>
      <c r="M301" s="191">
        <f>DataInput!$F150/12</f>
        <v>0</v>
      </c>
      <c r="N301" s="191">
        <f>DataInput!$F150/12</f>
        <v>0</v>
      </c>
      <c r="O301" s="191">
        <f>DataInput!$F150/12</f>
        <v>0</v>
      </c>
      <c r="P301" s="191">
        <f>DataInput!$F150/12</f>
        <v>0</v>
      </c>
      <c r="Q301" s="74" t="s">
        <v>25</v>
      </c>
    </row>
    <row r="302" spans="3:17" s="74" customFormat="1" x14ac:dyDescent="0.2">
      <c r="C302" s="185" t="str">
        <f>DataInput!D151</f>
        <v>Property taxes</v>
      </c>
      <c r="D302" s="191">
        <f t="shared" ref="D302:D312" si="48">SUM(E302:P302)</f>
        <v>3499.9999999999995</v>
      </c>
      <c r="E302" s="191">
        <f>DataInput!$F151/12</f>
        <v>291.66666666666669</v>
      </c>
      <c r="F302" s="191">
        <f>DataInput!$F151/12</f>
        <v>291.66666666666669</v>
      </c>
      <c r="G302" s="191">
        <f>DataInput!$F151/12</f>
        <v>291.66666666666669</v>
      </c>
      <c r="H302" s="191">
        <f>DataInput!$F151/12</f>
        <v>291.66666666666669</v>
      </c>
      <c r="I302" s="191">
        <f>DataInput!$F151/12</f>
        <v>291.66666666666669</v>
      </c>
      <c r="J302" s="191">
        <f>DataInput!$F151/12</f>
        <v>291.66666666666669</v>
      </c>
      <c r="K302" s="191">
        <f>DataInput!$F151/12</f>
        <v>291.66666666666669</v>
      </c>
      <c r="L302" s="191">
        <f>DataInput!$F151/12</f>
        <v>291.66666666666669</v>
      </c>
      <c r="M302" s="191">
        <f>DataInput!$F151/12</f>
        <v>291.66666666666669</v>
      </c>
      <c r="N302" s="191">
        <f>DataInput!$F151/12</f>
        <v>291.66666666666669</v>
      </c>
      <c r="O302" s="191">
        <f>DataInput!$F151/12</f>
        <v>291.66666666666669</v>
      </c>
      <c r="P302" s="191">
        <f>DataInput!$F151/12</f>
        <v>291.66666666666669</v>
      </c>
    </row>
    <row r="303" spans="3:17" s="74" customFormat="1" x14ac:dyDescent="0.2">
      <c r="C303" s="185" t="str">
        <f>DataInput!D152</f>
        <v>Utilities</v>
      </c>
      <c r="D303" s="191">
        <f t="shared" si="48"/>
        <v>5000</v>
      </c>
      <c r="E303" s="191">
        <f>DataInput!$F152/12</f>
        <v>416.66666666666669</v>
      </c>
      <c r="F303" s="191">
        <f>DataInput!$F152/12</f>
        <v>416.66666666666669</v>
      </c>
      <c r="G303" s="191">
        <f>DataInput!$F152/12</f>
        <v>416.66666666666669</v>
      </c>
      <c r="H303" s="191">
        <f>DataInput!$F152/12</f>
        <v>416.66666666666669</v>
      </c>
      <c r="I303" s="191">
        <f>DataInput!$F152/12</f>
        <v>416.66666666666669</v>
      </c>
      <c r="J303" s="191">
        <f>DataInput!$F152/12</f>
        <v>416.66666666666669</v>
      </c>
      <c r="K303" s="191">
        <f>DataInput!$F152/12</f>
        <v>416.66666666666669</v>
      </c>
      <c r="L303" s="191">
        <f>DataInput!$F152/12</f>
        <v>416.66666666666669</v>
      </c>
      <c r="M303" s="191">
        <f>DataInput!$F152/12</f>
        <v>416.66666666666669</v>
      </c>
      <c r="N303" s="191">
        <f>DataInput!$F152/12</f>
        <v>416.66666666666669</v>
      </c>
      <c r="O303" s="191">
        <f>DataInput!$F152/12</f>
        <v>416.66666666666669</v>
      </c>
      <c r="P303" s="191">
        <f>DataInput!$F152/12</f>
        <v>416.66666666666669</v>
      </c>
    </row>
    <row r="304" spans="3:17" s="74" customFormat="1" x14ac:dyDescent="0.2">
      <c r="C304" s="185" t="str">
        <f>DataInput!D153</f>
        <v>Pressure washing</v>
      </c>
      <c r="D304" s="191">
        <f t="shared" si="48"/>
        <v>0</v>
      </c>
      <c r="E304" s="191">
        <f>DataInput!$F153/12</f>
        <v>0</v>
      </c>
      <c r="F304" s="191">
        <f>DataInput!$F153/12</f>
        <v>0</v>
      </c>
      <c r="G304" s="191">
        <f>DataInput!$F153/12</f>
        <v>0</v>
      </c>
      <c r="H304" s="191">
        <f>DataInput!$F153/12</f>
        <v>0</v>
      </c>
      <c r="I304" s="191">
        <f>DataInput!$F153/12</f>
        <v>0</v>
      </c>
      <c r="J304" s="191">
        <f>DataInput!$F153/12</f>
        <v>0</v>
      </c>
      <c r="K304" s="191">
        <f>DataInput!$F153/12</f>
        <v>0</v>
      </c>
      <c r="L304" s="191">
        <f>DataInput!$F153/12</f>
        <v>0</v>
      </c>
      <c r="M304" s="191">
        <f>DataInput!$F153/12</f>
        <v>0</v>
      </c>
      <c r="N304" s="191">
        <f>DataInput!$F153/12</f>
        <v>0</v>
      </c>
      <c r="O304" s="191">
        <f>DataInput!$F153/12</f>
        <v>0</v>
      </c>
      <c r="P304" s="191">
        <f>DataInput!$F153/12</f>
        <v>0</v>
      </c>
    </row>
    <row r="305" spans="3:17" s="74" customFormat="1" x14ac:dyDescent="0.2">
      <c r="C305" s="185" t="str">
        <f>DataInput!D154</f>
        <v>Manure hauling costs</v>
      </c>
      <c r="D305" s="191">
        <f t="shared" si="48"/>
        <v>7000</v>
      </c>
      <c r="E305" s="191">
        <f>IF(MONTH(E283)=3,0.5*DataInput!$F$154,IF(MONTH(E283)=10,0.5*DataInput!$F$154,0))</f>
        <v>0</v>
      </c>
      <c r="F305" s="191">
        <f>IF(MONTH(F283)=3,0.5*DataInput!$F$154,IF(MONTH(F283)=10,0.5*DataInput!$F$154,0))</f>
        <v>0</v>
      </c>
      <c r="G305" s="191">
        <f>IF(MONTH(G283)=3,0.5*DataInput!$F$154,IF(MONTH(G283)=10,0.5*DataInput!$F$154,0))</f>
        <v>0</v>
      </c>
      <c r="H305" s="191">
        <f>IF(MONTH(H283)=3,0.5*DataInput!$F$154,IF(MONTH(H283)=10,0.5*DataInput!$F$154,0))</f>
        <v>0</v>
      </c>
      <c r="I305" s="191">
        <f>IF(MONTH(I283)=3,0.5*DataInput!$F$154,IF(MONTH(I283)=10,0.5*DataInput!$F$154,0))</f>
        <v>0</v>
      </c>
      <c r="J305" s="191">
        <f>IF(MONTH(J283)=3,0.5*DataInput!$F$154,IF(MONTH(J283)=10,0.5*DataInput!$F$154,0))</f>
        <v>0</v>
      </c>
      <c r="K305" s="191">
        <f>IF(MONTH(K283)=3,0.5*DataInput!$F$154,IF(MONTH(K283)=10,0.5*DataInput!$F$154,0))</f>
        <v>3500</v>
      </c>
      <c r="L305" s="191">
        <f>IF(MONTH(L283)=3,0.5*DataInput!$F$154,IF(MONTH(L283)=10,0.5*DataInput!$F$154,0))</f>
        <v>0</v>
      </c>
      <c r="M305" s="191">
        <f>IF(MONTH(M283)=3,0.5*DataInput!$F$154,IF(MONTH(M283)=10,0.5*DataInput!$F$154,0))</f>
        <v>0</v>
      </c>
      <c r="N305" s="191">
        <f>IF(MONTH(N283)=3,0.5*DataInput!$F$154,IF(MONTH(N283)=10,0.5*DataInput!$F$154,0))</f>
        <v>0</v>
      </c>
      <c r="O305" s="191">
        <f>IF(MONTH(O283)=3,0.5*DataInput!$F$154,IF(MONTH(O283)=10,0.5*DataInput!$F$154,0))</f>
        <v>0</v>
      </c>
      <c r="P305" s="191">
        <f>IF(MONTH(P283)=3,0.5*DataInput!$F$154,IF(MONTH(P283)=10,0.5*DataInput!$F$154,0))</f>
        <v>3500</v>
      </c>
    </row>
    <row r="306" spans="3:17" s="74" customFormat="1" x14ac:dyDescent="0.2">
      <c r="C306" s="185" t="str">
        <f>DataInput!D156</f>
        <v>Other (overwrite this)</v>
      </c>
      <c r="D306" s="191">
        <f t="shared" si="48"/>
        <v>0</v>
      </c>
      <c r="E306" s="191">
        <f>DataInput!$F156/12</f>
        <v>0</v>
      </c>
      <c r="F306" s="191">
        <f>DataInput!$F156/12</f>
        <v>0</v>
      </c>
      <c r="G306" s="191">
        <f>DataInput!$F156/12</f>
        <v>0</v>
      </c>
      <c r="H306" s="191">
        <f>DataInput!$F156/12</f>
        <v>0</v>
      </c>
      <c r="I306" s="191">
        <f>DataInput!$F156/12</f>
        <v>0</v>
      </c>
      <c r="J306" s="191">
        <f>DataInput!$F156/12</f>
        <v>0</v>
      </c>
      <c r="K306" s="191">
        <f>DataInput!$F156/12</f>
        <v>0</v>
      </c>
      <c r="L306" s="191">
        <f>DataInput!$F156/12</f>
        <v>0</v>
      </c>
      <c r="M306" s="191">
        <f>DataInput!$F156/12</f>
        <v>0</v>
      </c>
      <c r="N306" s="191">
        <f>DataInput!$F156/12</f>
        <v>0</v>
      </c>
      <c r="O306" s="191">
        <f>DataInput!$F156/12</f>
        <v>0</v>
      </c>
      <c r="P306" s="191">
        <f>DataInput!$F156/12</f>
        <v>0</v>
      </c>
    </row>
    <row r="307" spans="3:17" s="74" customFormat="1" x14ac:dyDescent="0.2">
      <c r="C307" s="185" t="str">
        <f>DataInput!D157</f>
        <v>Other (overwrite this)</v>
      </c>
      <c r="D307" s="191">
        <f t="shared" si="48"/>
        <v>0</v>
      </c>
      <c r="E307" s="191">
        <f>DataInput!$F157/12</f>
        <v>0</v>
      </c>
      <c r="F307" s="191">
        <f>DataInput!$F157/12</f>
        <v>0</v>
      </c>
      <c r="G307" s="191">
        <f>DataInput!$F157/12</f>
        <v>0</v>
      </c>
      <c r="H307" s="191">
        <f>DataInput!$F157/12</f>
        <v>0</v>
      </c>
      <c r="I307" s="191">
        <f>DataInput!$F157/12</f>
        <v>0</v>
      </c>
      <c r="J307" s="191">
        <f>DataInput!$F157/12</f>
        <v>0</v>
      </c>
      <c r="K307" s="191">
        <f>DataInput!$F157/12</f>
        <v>0</v>
      </c>
      <c r="L307" s="191">
        <f>DataInput!$F157/12</f>
        <v>0</v>
      </c>
      <c r="M307" s="191">
        <f>DataInput!$F157/12</f>
        <v>0</v>
      </c>
      <c r="N307" s="191">
        <f>DataInput!$F157/12</f>
        <v>0</v>
      </c>
      <c r="O307" s="191">
        <f>DataInput!$F157/12</f>
        <v>0</v>
      </c>
      <c r="P307" s="191">
        <f>DataInput!$F157/12</f>
        <v>0</v>
      </c>
    </row>
    <row r="308" spans="3:17" s="74" customFormat="1" x14ac:dyDescent="0.2">
      <c r="C308" s="185" t="str">
        <f>DataInput!D158</f>
        <v>Other (overwrite this)</v>
      </c>
      <c r="D308" s="191">
        <f t="shared" si="48"/>
        <v>0</v>
      </c>
      <c r="E308" s="191">
        <f>DataInput!$F158/12</f>
        <v>0</v>
      </c>
      <c r="F308" s="191">
        <f>DataInput!$F158/12</f>
        <v>0</v>
      </c>
      <c r="G308" s="191">
        <f>DataInput!$F158/12</f>
        <v>0</v>
      </c>
      <c r="H308" s="191">
        <f>DataInput!$F158/12</f>
        <v>0</v>
      </c>
      <c r="I308" s="191">
        <f>DataInput!$F158/12</f>
        <v>0</v>
      </c>
      <c r="J308" s="191">
        <f>DataInput!$F158/12</f>
        <v>0</v>
      </c>
      <c r="K308" s="191">
        <f>DataInput!$F158/12</f>
        <v>0</v>
      </c>
      <c r="L308" s="191">
        <f>DataInput!$F158/12</f>
        <v>0</v>
      </c>
      <c r="M308" s="191">
        <f>DataInput!$F158/12</f>
        <v>0</v>
      </c>
      <c r="N308" s="191">
        <f>DataInput!$F158/12</f>
        <v>0</v>
      </c>
      <c r="O308" s="191">
        <f>DataInput!$F158/12</f>
        <v>0</v>
      </c>
      <c r="P308" s="191">
        <f>DataInput!$F158/12</f>
        <v>0</v>
      </c>
    </row>
    <row r="309" spans="3:17" s="74" customFormat="1" x14ac:dyDescent="0.2">
      <c r="C309" s="185" t="str">
        <f>DataInput!D160</f>
        <v>Other (overwrite this)</v>
      </c>
      <c r="D309" s="191">
        <f t="shared" si="48"/>
        <v>0</v>
      </c>
      <c r="E309" s="191">
        <f>DataInput!$F160/12</f>
        <v>0</v>
      </c>
      <c r="F309" s="191">
        <f>DataInput!$F160/12</f>
        <v>0</v>
      </c>
      <c r="G309" s="191">
        <f>DataInput!$F160/12</f>
        <v>0</v>
      </c>
      <c r="H309" s="191">
        <f>DataInput!$F160/12</f>
        <v>0</v>
      </c>
      <c r="I309" s="191">
        <f>DataInput!$F160/12</f>
        <v>0</v>
      </c>
      <c r="J309" s="191">
        <f>DataInput!$F160/12</f>
        <v>0</v>
      </c>
      <c r="K309" s="191">
        <f>DataInput!$F160/12</f>
        <v>0</v>
      </c>
      <c r="L309" s="191">
        <f>DataInput!$F160/12</f>
        <v>0</v>
      </c>
      <c r="M309" s="191">
        <f>DataInput!$F160/12</f>
        <v>0</v>
      </c>
      <c r="N309" s="191">
        <f>DataInput!$F160/12</f>
        <v>0</v>
      </c>
      <c r="O309" s="191">
        <f>DataInput!$F160/12</f>
        <v>0</v>
      </c>
      <c r="P309" s="191">
        <f>DataInput!$F160/12</f>
        <v>0</v>
      </c>
    </row>
    <row r="310" spans="3:17" s="74" customFormat="1" x14ac:dyDescent="0.2">
      <c r="C310" s="185" t="str">
        <f>DataInput!D161</f>
        <v>Other (overwrite this)</v>
      </c>
      <c r="D310" s="191">
        <f t="shared" si="48"/>
        <v>0</v>
      </c>
      <c r="E310" s="191">
        <f>DataInput!$F161/12</f>
        <v>0</v>
      </c>
      <c r="F310" s="191">
        <f>DataInput!$F161/12</f>
        <v>0</v>
      </c>
      <c r="G310" s="191">
        <f>DataInput!$F161/12</f>
        <v>0</v>
      </c>
      <c r="H310" s="191">
        <f>DataInput!$F161/12</f>
        <v>0</v>
      </c>
      <c r="I310" s="191">
        <f>DataInput!$F161/12</f>
        <v>0</v>
      </c>
      <c r="J310" s="191">
        <f>DataInput!$F161/12</f>
        <v>0</v>
      </c>
      <c r="K310" s="191">
        <f>DataInput!$F161/12</f>
        <v>0</v>
      </c>
      <c r="L310" s="191">
        <f>DataInput!$F161/12</f>
        <v>0</v>
      </c>
      <c r="M310" s="191">
        <f>DataInput!$F161/12</f>
        <v>0</v>
      </c>
      <c r="N310" s="191">
        <f>DataInput!$F161/12</f>
        <v>0</v>
      </c>
      <c r="O310" s="191">
        <f>DataInput!$F161/12</f>
        <v>0</v>
      </c>
      <c r="P310" s="191">
        <f>DataInput!$F161/12</f>
        <v>0</v>
      </c>
    </row>
    <row r="311" spans="3:17" s="74" customFormat="1" x14ac:dyDescent="0.2">
      <c r="C311" s="185" t="str">
        <f>DataInput!D162</f>
        <v>Other (overwrite this)</v>
      </c>
      <c r="D311" s="191">
        <f t="shared" si="48"/>
        <v>0</v>
      </c>
      <c r="E311" s="191">
        <f>DataInput!$F162/12</f>
        <v>0</v>
      </c>
      <c r="F311" s="191">
        <f>DataInput!$F162/12</f>
        <v>0</v>
      </c>
      <c r="G311" s="191">
        <f>DataInput!$F162/12</f>
        <v>0</v>
      </c>
      <c r="H311" s="191">
        <f>DataInput!$F162/12</f>
        <v>0</v>
      </c>
      <c r="I311" s="191">
        <f>DataInput!$F162/12</f>
        <v>0</v>
      </c>
      <c r="J311" s="191">
        <f>DataInput!$F162/12</f>
        <v>0</v>
      </c>
      <c r="K311" s="191">
        <f>DataInput!$F162/12</f>
        <v>0</v>
      </c>
      <c r="L311" s="191">
        <f>DataInput!$F162/12</f>
        <v>0</v>
      </c>
      <c r="M311" s="191">
        <f>DataInput!$F162/12</f>
        <v>0</v>
      </c>
      <c r="N311" s="191">
        <f>DataInput!$F162/12</f>
        <v>0</v>
      </c>
      <c r="O311" s="191">
        <f>DataInput!$F162/12</f>
        <v>0</v>
      </c>
      <c r="P311" s="191">
        <f>DataInput!$F162/12</f>
        <v>0</v>
      </c>
    </row>
    <row r="312" spans="3:17" s="74" customFormat="1" x14ac:dyDescent="0.2">
      <c r="C312" s="185" t="str">
        <f>DataInput!D163</f>
        <v>Other (overwrite this)</v>
      </c>
      <c r="D312" s="191">
        <f t="shared" si="48"/>
        <v>0</v>
      </c>
      <c r="E312" s="191">
        <f>DataInput!$F163/12</f>
        <v>0</v>
      </c>
      <c r="F312" s="191">
        <f>DataInput!$F163/12</f>
        <v>0</v>
      </c>
      <c r="G312" s="191">
        <f>DataInput!$F163/12</f>
        <v>0</v>
      </c>
      <c r="H312" s="191">
        <f>DataInput!$F163/12</f>
        <v>0</v>
      </c>
      <c r="I312" s="191">
        <f>DataInput!$F163/12</f>
        <v>0</v>
      </c>
      <c r="J312" s="191">
        <f>DataInput!$F163/12</f>
        <v>0</v>
      </c>
      <c r="K312" s="191">
        <f>DataInput!$F163/12</f>
        <v>0</v>
      </c>
      <c r="L312" s="191">
        <f>DataInput!$F163/12</f>
        <v>0</v>
      </c>
      <c r="M312" s="191">
        <f>DataInput!$F163/12</f>
        <v>0</v>
      </c>
      <c r="N312" s="191">
        <f>DataInput!$F163/12</f>
        <v>0</v>
      </c>
      <c r="O312" s="191">
        <f>DataInput!$F163/12</f>
        <v>0</v>
      </c>
      <c r="P312" s="191">
        <f>DataInput!$F163/12</f>
        <v>0</v>
      </c>
    </row>
    <row r="313" spans="3:17" s="74" customFormat="1" x14ac:dyDescent="0.2">
      <c r="C313" s="185" t="s">
        <v>31</v>
      </c>
      <c r="D313" s="191">
        <f>SUM(E313:P313)</f>
        <v>0</v>
      </c>
      <c r="E313" s="191">
        <f>VLOOKUP(E283,AmortOld!$AV$13:$BB$132,7,FALSE)</f>
        <v>0</v>
      </c>
      <c r="F313" s="191">
        <f>VLOOKUP(F283,AmortOld!$AV$13:$BB$132,7,FALSE)</f>
        <v>0</v>
      </c>
      <c r="G313" s="191">
        <f>VLOOKUP(G283,AmortOld!$AV$13:$BB$132,7,FALSE)</f>
        <v>0</v>
      </c>
      <c r="H313" s="191">
        <f>VLOOKUP(H283,AmortOld!$AV$13:$BB$132,7,FALSE)</f>
        <v>0</v>
      </c>
      <c r="I313" s="191">
        <f>VLOOKUP(I283,AmortOld!$AV$13:$BB$132,7,FALSE)</f>
        <v>0</v>
      </c>
      <c r="J313" s="191">
        <f>VLOOKUP(J283,AmortOld!$AV$13:$BB$132,7,FALSE)</f>
        <v>0</v>
      </c>
      <c r="K313" s="191">
        <f>VLOOKUP(K283,AmortOld!$AV$13:$BB$132,7,FALSE)</f>
        <v>0</v>
      </c>
      <c r="L313" s="191">
        <f>VLOOKUP(L283,AmortOld!$AV$13:$BB$132,7,FALSE)</f>
        <v>0</v>
      </c>
      <c r="M313" s="191">
        <f>VLOOKUP(M283,AmortOld!$AV$13:$BB$132,7,FALSE)</f>
        <v>0</v>
      </c>
      <c r="N313" s="191">
        <f>VLOOKUP(N283,AmortOld!$AV$13:$BB$132,7,FALSE)</f>
        <v>0</v>
      </c>
      <c r="O313" s="191">
        <f>VLOOKUP(O283,AmortOld!$AV$13:$BB$132,7,FALSE)</f>
        <v>0</v>
      </c>
      <c r="P313" s="191">
        <f>VLOOKUP(P283,AmortOld!$AV$13:$BB$132,7,FALSE)</f>
        <v>0</v>
      </c>
    </row>
    <row r="314" spans="3:17" s="74" customFormat="1" x14ac:dyDescent="0.2">
      <c r="C314" s="185" t="s">
        <v>32</v>
      </c>
      <c r="D314" s="191">
        <f>SUM(E314:P314)</f>
        <v>0</v>
      </c>
      <c r="E314" s="191">
        <f>VLOOKUP(E283,AmortOld!$BF$12:$BL$132,7,FALSE)</f>
        <v>0</v>
      </c>
      <c r="F314" s="191">
        <f>VLOOKUP(F283,AmortOld!$BF$12:$BL$132,7,FALSE)</f>
        <v>0</v>
      </c>
      <c r="G314" s="191">
        <f>VLOOKUP(G283,AmortOld!$BF$12:$BL$132,7,FALSE)</f>
        <v>0</v>
      </c>
      <c r="H314" s="191">
        <f>VLOOKUP(H283,AmortOld!$BF$12:$BL$132,7,FALSE)</f>
        <v>0</v>
      </c>
      <c r="I314" s="191">
        <f>VLOOKUP(I283,AmortOld!$BF$12:$BL$132,7,FALSE)</f>
        <v>0</v>
      </c>
      <c r="J314" s="191">
        <f>VLOOKUP(J283,AmortOld!$BF$12:$BL$132,7,FALSE)</f>
        <v>0</v>
      </c>
      <c r="K314" s="191">
        <f>VLOOKUP(K283,AmortOld!$BF$12:$BL$132,7,FALSE)</f>
        <v>0</v>
      </c>
      <c r="L314" s="191">
        <f>VLOOKUP(L283,AmortOld!$BF$12:$BL$132,7,FALSE)</f>
        <v>0</v>
      </c>
      <c r="M314" s="191">
        <f>VLOOKUP(M283,AmortOld!$BF$12:$BL$132,7,FALSE)</f>
        <v>0</v>
      </c>
      <c r="N314" s="191">
        <f>VLOOKUP(N283,AmortOld!$BF$12:$BL$132,7,FALSE)</f>
        <v>0</v>
      </c>
      <c r="O314" s="191">
        <f>VLOOKUP(O283,AmortOld!$BF$12:$BL$132,7,FALSE)</f>
        <v>0</v>
      </c>
      <c r="P314" s="191">
        <f>VLOOKUP(P283,AmortOld!$BF$12:$BL$132,7,FALSE)</f>
        <v>0</v>
      </c>
    </row>
    <row r="315" spans="3:17" s="74" customFormat="1" x14ac:dyDescent="0.2">
      <c r="C315" s="185" t="s">
        <v>33</v>
      </c>
      <c r="D315" s="191">
        <f>SUM(E315:P315)</f>
        <v>22238.656106601498</v>
      </c>
      <c r="E315" s="191">
        <f>VLOOKUP(E283,AmortNew!$AU$10:$BA$130,7,FALSE)</f>
        <v>1991.4491973596987</v>
      </c>
      <c r="F315" s="191">
        <f>VLOOKUP(F283,AmortNew!$AU$10:$BA$130,7,FALSE)</f>
        <v>1966.8713159032256</v>
      </c>
      <c r="G315" s="191">
        <f>VLOOKUP(G283,AmortNew!$AU$10:$BA$130,7,FALSE)</f>
        <v>1942.1295819037086</v>
      </c>
      <c r="H315" s="191">
        <f>VLOOKUP(H283,AmortNew!$AU$10:$BA$130,7,FALSE)</f>
        <v>1917.2229030108624</v>
      </c>
      <c r="I315" s="191">
        <f>VLOOKUP(I283,AmortNew!$AU$10:$BA$130,7,FALSE)</f>
        <v>1892.1501795920633</v>
      </c>
      <c r="J315" s="191">
        <f>VLOOKUP(J283,AmortNew!$AU$10:$BA$130,7,FALSE)</f>
        <v>1866.9103046838059</v>
      </c>
      <c r="K315" s="191">
        <f>VLOOKUP(K283,AmortNew!$AU$10:$BA$130,7,FALSE)</f>
        <v>1841.5021639428262</v>
      </c>
      <c r="L315" s="191">
        <f>VLOOKUP(L283,AmortNew!$AU$10:$BA$130,7,FALSE)</f>
        <v>1815.9246355969071</v>
      </c>
      <c r="M315" s="191">
        <f>VLOOKUP(M283,AmortNew!$AU$10:$BA$130,7,FALSE)</f>
        <v>1790.1765903953483</v>
      </c>
      <c r="N315" s="191">
        <f>VLOOKUP(N283,AmortNew!$AU$10:$BA$130,7,FALSE)</f>
        <v>1764.2568915591125</v>
      </c>
      <c r="O315" s="191">
        <f>VLOOKUP(O283,AmortNew!$AU$10:$BA$130,7,FALSE)</f>
        <v>1738.1643947306354</v>
      </c>
      <c r="P315" s="191">
        <f>VLOOKUP(P283,AmortNew!$AU$10:$BA$130,7,FALSE)</f>
        <v>1711.8979479233017</v>
      </c>
      <c r="Q315" s="74" t="s">
        <v>25</v>
      </c>
    </row>
    <row r="316" spans="3:17" s="74" customFormat="1" x14ac:dyDescent="0.2">
      <c r="C316" s="188" t="s">
        <v>34</v>
      </c>
      <c r="D316" s="193">
        <f>SUM(E316:P316)</f>
        <v>45898.920883366955</v>
      </c>
      <c r="E316" s="193">
        <f>VLOOKUP(E283,AmortNew!$BE$10:$BK$130,7,FALSE)</f>
        <v>3686.6822184710054</v>
      </c>
      <c r="F316" s="193">
        <f>VLOOKUP(F283,AmortNew!$BE$10:$BK$130,7,FALSE)</f>
        <v>3711.2600999274791</v>
      </c>
      <c r="G316" s="193">
        <f>VLOOKUP(G283,AmortNew!$BE$10:$BK$130,7,FALSE)</f>
        <v>3736.001833926995</v>
      </c>
      <c r="H316" s="193">
        <f>VLOOKUP(H283,AmortNew!$BE$10:$BK$130,7,FALSE)</f>
        <v>3760.9085128198417</v>
      </c>
      <c r="I316" s="193">
        <f>VLOOKUP(I283,AmortNew!$BE$10:$BK$130,7,FALSE)</f>
        <v>3785.9812362386415</v>
      </c>
      <c r="J316" s="193">
        <f>VLOOKUP(J283,AmortNew!$BE$10:$BK$130,7,FALSE)</f>
        <v>3811.2211111468987</v>
      </c>
      <c r="K316" s="193">
        <f>VLOOKUP(K283,AmortNew!$BE$10:$BK$130,7,FALSE)</f>
        <v>3836.6292518878777</v>
      </c>
      <c r="L316" s="193">
        <f>VLOOKUP(L283,AmortNew!$BE$10:$BK$130,7,FALSE)</f>
        <v>3862.206780233797</v>
      </c>
      <c r="M316" s="193">
        <f>VLOOKUP(M283,AmortNew!$BE$10:$BK$130,7,FALSE)</f>
        <v>3887.9548254353554</v>
      </c>
      <c r="N316" s="193">
        <f>VLOOKUP(N283,AmortNew!$BE$10:$BK$130,7,FALSE)</f>
        <v>3913.8745242715918</v>
      </c>
      <c r="O316" s="193">
        <f>VLOOKUP(O283,AmortNew!$BE$10:$BK$130,7,FALSE)</f>
        <v>3939.9670211000689</v>
      </c>
      <c r="P316" s="193">
        <f>VLOOKUP(P283,AmortNew!$BE$10:$BK$130,7,FALSE)</f>
        <v>3966.2334679074029</v>
      </c>
    </row>
    <row r="317" spans="3:17" s="74" customFormat="1" x14ac:dyDescent="0.2">
      <c r="C317" s="178" t="s">
        <v>212</v>
      </c>
      <c r="D317" s="191">
        <f>SUM(E317:P317)</f>
        <v>104637.57698996844</v>
      </c>
      <c r="E317" s="191">
        <f t="shared" ref="E317:P317" si="49">SUM(E293:E316)</f>
        <v>8136.4647491640371</v>
      </c>
      <c r="F317" s="191">
        <f t="shared" si="49"/>
        <v>8136.464749164038</v>
      </c>
      <c r="G317" s="191">
        <f t="shared" si="49"/>
        <v>8136.4647491640371</v>
      </c>
      <c r="H317" s="191">
        <f t="shared" si="49"/>
        <v>8136.4647491640371</v>
      </c>
      <c r="I317" s="191">
        <f t="shared" si="49"/>
        <v>8136.4647491640389</v>
      </c>
      <c r="J317" s="191">
        <f t="shared" si="49"/>
        <v>8136.464749164038</v>
      </c>
      <c r="K317" s="191">
        <f t="shared" si="49"/>
        <v>11636.464749164037</v>
      </c>
      <c r="L317" s="191">
        <f t="shared" si="49"/>
        <v>8136.4647491640371</v>
      </c>
      <c r="M317" s="191">
        <f t="shared" si="49"/>
        <v>8136.4647491640371</v>
      </c>
      <c r="N317" s="191">
        <f t="shared" si="49"/>
        <v>8136.4647491640371</v>
      </c>
      <c r="O317" s="191">
        <f t="shared" si="49"/>
        <v>8136.4647491640371</v>
      </c>
      <c r="P317" s="191">
        <f t="shared" si="49"/>
        <v>11636.464749164039</v>
      </c>
    </row>
    <row r="318" spans="3:17" s="74" customFormat="1" x14ac:dyDescent="0.2">
      <c r="C318" s="178"/>
      <c r="D318" s="191"/>
      <c r="E318" s="191"/>
      <c r="F318" s="191"/>
      <c r="G318" s="191"/>
      <c r="H318" s="191"/>
      <c r="I318" s="191"/>
      <c r="J318" s="191"/>
      <c r="K318" s="191"/>
      <c r="L318" s="191"/>
      <c r="M318" s="191"/>
      <c r="N318" s="191"/>
      <c r="O318" s="191"/>
      <c r="P318" s="191"/>
    </row>
    <row r="319" spans="3:17" s="74" customFormat="1" x14ac:dyDescent="0.2">
      <c r="C319" s="21" t="s">
        <v>332</v>
      </c>
      <c r="D319" s="191">
        <f>SUM(E319:P319)</f>
        <v>18162.423010031547</v>
      </c>
      <c r="E319" s="191">
        <f t="shared" ref="E319:P319" si="50">E290-E317</f>
        <v>-736.46474916403713</v>
      </c>
      <c r="F319" s="191">
        <f t="shared" si="50"/>
        <v>-736.46474916403804</v>
      </c>
      <c r="G319" s="191">
        <f t="shared" si="50"/>
        <v>-736.46474916403713</v>
      </c>
      <c r="H319" s="191">
        <f t="shared" si="50"/>
        <v>-736.46474916403713</v>
      </c>
      <c r="I319" s="191">
        <f t="shared" si="50"/>
        <v>-736.46474916403895</v>
      </c>
      <c r="J319" s="191">
        <f t="shared" si="50"/>
        <v>-736.46474916403804</v>
      </c>
      <c r="K319" s="191">
        <f t="shared" si="50"/>
        <v>12763.535250835963</v>
      </c>
      <c r="L319" s="191">
        <f t="shared" si="50"/>
        <v>-736.46474916403713</v>
      </c>
      <c r="M319" s="191">
        <f t="shared" si="50"/>
        <v>-736.46474916403713</v>
      </c>
      <c r="N319" s="191">
        <f t="shared" si="50"/>
        <v>-736.46474916403713</v>
      </c>
      <c r="O319" s="191">
        <f t="shared" si="50"/>
        <v>-736.46474916403713</v>
      </c>
      <c r="P319" s="191">
        <f t="shared" si="50"/>
        <v>12763.535250835961</v>
      </c>
    </row>
    <row r="320" spans="3:17" s="74" customFormat="1" x14ac:dyDescent="0.2">
      <c r="C320" s="178"/>
      <c r="D320" s="191"/>
      <c r="E320" s="191"/>
      <c r="F320" s="191"/>
      <c r="G320" s="191"/>
      <c r="H320" s="191"/>
      <c r="I320" s="191"/>
      <c r="J320" s="191"/>
      <c r="K320" s="191"/>
      <c r="L320" s="191"/>
      <c r="M320" s="191"/>
      <c r="N320" s="191"/>
      <c r="O320" s="191"/>
      <c r="P320" s="191"/>
    </row>
    <row r="321" spans="2:17" s="74" customFormat="1" x14ac:dyDescent="0.2">
      <c r="C321" s="178" t="s">
        <v>325</v>
      </c>
      <c r="D321" s="191">
        <f>LOC!D162</f>
        <v>0</v>
      </c>
      <c r="E321" s="191">
        <f>LOC!E162</f>
        <v>0</v>
      </c>
      <c r="F321" s="191">
        <f>LOC!F162</f>
        <v>0</v>
      </c>
      <c r="G321" s="191">
        <f>LOC!G162</f>
        <v>0</v>
      </c>
      <c r="H321" s="191">
        <f>LOC!H162</f>
        <v>0</v>
      </c>
      <c r="I321" s="191">
        <f>LOC!I162</f>
        <v>0</v>
      </c>
      <c r="J321" s="191">
        <f>LOC!J162</f>
        <v>0</v>
      </c>
      <c r="K321" s="191">
        <f>LOC!K162</f>
        <v>0</v>
      </c>
      <c r="L321" s="191">
        <f>LOC!L162</f>
        <v>0</v>
      </c>
      <c r="M321" s="191">
        <f>LOC!M162</f>
        <v>0</v>
      </c>
      <c r="N321" s="191">
        <f>LOC!N162</f>
        <v>0</v>
      </c>
      <c r="O321" s="191">
        <f>LOC!O162</f>
        <v>0</v>
      </c>
      <c r="P321" s="191">
        <f>LOC!P162</f>
        <v>0</v>
      </c>
    </row>
    <row r="322" spans="2:17" s="74" customFormat="1" x14ac:dyDescent="0.2">
      <c r="C322" s="178" t="s">
        <v>326</v>
      </c>
      <c r="D322" s="191">
        <f>LOC!D161</f>
        <v>0</v>
      </c>
      <c r="E322" s="191">
        <f>LOC!E161</f>
        <v>0</v>
      </c>
      <c r="F322" s="191">
        <f>LOC!F161</f>
        <v>0</v>
      </c>
      <c r="G322" s="191">
        <f>LOC!G161</f>
        <v>0</v>
      </c>
      <c r="H322" s="191">
        <f>LOC!H161</f>
        <v>0</v>
      </c>
      <c r="I322" s="191">
        <f>LOC!I161</f>
        <v>0</v>
      </c>
      <c r="J322" s="191">
        <f>LOC!J161</f>
        <v>0</v>
      </c>
      <c r="K322" s="191">
        <f>LOC!K161</f>
        <v>0</v>
      </c>
      <c r="L322" s="191">
        <f>LOC!L161</f>
        <v>0</v>
      </c>
      <c r="M322" s="191">
        <f>LOC!M161</f>
        <v>0</v>
      </c>
      <c r="N322" s="191">
        <f>LOC!N161</f>
        <v>0</v>
      </c>
      <c r="O322" s="191">
        <f>LOC!O161</f>
        <v>0</v>
      </c>
      <c r="P322" s="191">
        <f>LOC!P161</f>
        <v>0</v>
      </c>
    </row>
    <row r="323" spans="2:17" s="74" customFormat="1" x14ac:dyDescent="0.2">
      <c r="C323" s="178" t="s">
        <v>132</v>
      </c>
      <c r="D323" s="192"/>
      <c r="E323" s="191">
        <f>LOC!E171</f>
        <v>0</v>
      </c>
      <c r="F323" s="191">
        <f>LOC!F171</f>
        <v>0</v>
      </c>
      <c r="G323" s="191">
        <f>LOC!G171</f>
        <v>0</v>
      </c>
      <c r="H323" s="191">
        <f>LOC!H171</f>
        <v>0</v>
      </c>
      <c r="I323" s="191">
        <f>LOC!I171</f>
        <v>0</v>
      </c>
      <c r="J323" s="191">
        <f>LOC!J171</f>
        <v>0</v>
      </c>
      <c r="K323" s="191">
        <f>LOC!K171</f>
        <v>0</v>
      </c>
      <c r="L323" s="191">
        <f>LOC!L171</f>
        <v>0</v>
      </c>
      <c r="M323" s="191">
        <f>LOC!M171</f>
        <v>0</v>
      </c>
      <c r="N323" s="191">
        <f>LOC!N171</f>
        <v>0</v>
      </c>
      <c r="O323" s="191">
        <f>LOC!O171</f>
        <v>0</v>
      </c>
      <c r="P323" s="191">
        <f>LOC!P171</f>
        <v>0</v>
      </c>
    </row>
    <row r="324" spans="2:17" s="74" customFormat="1" x14ac:dyDescent="0.2">
      <c r="C324" s="178" t="s">
        <v>324</v>
      </c>
      <c r="D324" s="191"/>
      <c r="E324" s="191">
        <f>LOC!E178</f>
        <v>0</v>
      </c>
      <c r="F324" s="191">
        <f>LOC!F178</f>
        <v>0</v>
      </c>
      <c r="G324" s="191">
        <f>LOC!G178</f>
        <v>0</v>
      </c>
      <c r="H324" s="191">
        <f>LOC!H178</f>
        <v>0</v>
      </c>
      <c r="I324" s="191">
        <f>LOC!I178</f>
        <v>0</v>
      </c>
      <c r="J324" s="191">
        <f>LOC!J178</f>
        <v>0</v>
      </c>
      <c r="K324" s="191">
        <f>LOC!K178</f>
        <v>0</v>
      </c>
      <c r="L324" s="191">
        <f>LOC!L178</f>
        <v>0</v>
      </c>
      <c r="M324" s="191">
        <f>LOC!M178</f>
        <v>0</v>
      </c>
      <c r="N324" s="191">
        <f>LOC!N178</f>
        <v>0</v>
      </c>
      <c r="O324" s="191">
        <f>LOC!O178</f>
        <v>0</v>
      </c>
      <c r="P324" s="191">
        <f>LOC!P178</f>
        <v>0</v>
      </c>
    </row>
    <row r="325" spans="2:17" s="74" customFormat="1" x14ac:dyDescent="0.2">
      <c r="C325" s="178"/>
      <c r="D325" s="192"/>
      <c r="E325" s="192"/>
      <c r="F325" s="192"/>
      <c r="G325" s="192"/>
      <c r="H325" s="192"/>
      <c r="I325" s="192"/>
      <c r="J325" s="192"/>
      <c r="K325" s="192"/>
      <c r="L325" s="192"/>
      <c r="M325" s="192"/>
      <c r="N325" s="192"/>
      <c r="O325" s="192"/>
      <c r="P325" s="192"/>
    </row>
    <row r="326" spans="2:17" s="74" customFormat="1" x14ac:dyDescent="0.2">
      <c r="C326" s="178" t="s">
        <v>286</v>
      </c>
      <c r="D326" s="191">
        <f>SUM(E326:P326)</f>
        <v>18162.423010031547</v>
      </c>
      <c r="E326" s="191">
        <f t="shared" ref="E326:P326" si="51">E319-E321-E322</f>
        <v>-736.46474916403713</v>
      </c>
      <c r="F326" s="191">
        <f t="shared" si="51"/>
        <v>-736.46474916403804</v>
      </c>
      <c r="G326" s="191">
        <f t="shared" si="51"/>
        <v>-736.46474916403713</v>
      </c>
      <c r="H326" s="191">
        <f t="shared" si="51"/>
        <v>-736.46474916403713</v>
      </c>
      <c r="I326" s="191">
        <f t="shared" si="51"/>
        <v>-736.46474916403895</v>
      </c>
      <c r="J326" s="191">
        <f t="shared" si="51"/>
        <v>-736.46474916403804</v>
      </c>
      <c r="K326" s="191">
        <f t="shared" si="51"/>
        <v>12763.535250835963</v>
      </c>
      <c r="L326" s="191">
        <f t="shared" si="51"/>
        <v>-736.46474916403713</v>
      </c>
      <c r="M326" s="191">
        <f t="shared" si="51"/>
        <v>-736.46474916403713</v>
      </c>
      <c r="N326" s="191">
        <f t="shared" si="51"/>
        <v>-736.46474916403713</v>
      </c>
      <c r="O326" s="191">
        <f t="shared" si="51"/>
        <v>-736.46474916403713</v>
      </c>
      <c r="P326" s="191">
        <f t="shared" si="51"/>
        <v>12763.535250835961</v>
      </c>
    </row>
    <row r="327" spans="2:17" s="74" customFormat="1" x14ac:dyDescent="0.2">
      <c r="C327" s="178"/>
      <c r="D327" s="157"/>
      <c r="E327" s="157"/>
      <c r="F327" s="157"/>
      <c r="G327" s="157"/>
      <c r="H327" s="157"/>
      <c r="I327" s="157"/>
      <c r="J327" s="157"/>
      <c r="K327" s="157"/>
      <c r="L327" s="157"/>
      <c r="M327" s="157"/>
      <c r="N327" s="157"/>
      <c r="O327" s="157"/>
      <c r="P327" s="157"/>
    </row>
    <row r="328" spans="2:17" s="74" customFormat="1" ht="12.75" customHeight="1" x14ac:dyDescent="0.3">
      <c r="B328" s="362"/>
      <c r="C328" s="363"/>
      <c r="D328" s="363"/>
      <c r="E328" s="363"/>
      <c r="F328" s="363"/>
      <c r="G328" s="363"/>
      <c r="H328" s="363"/>
      <c r="I328" s="363"/>
      <c r="J328" s="363"/>
      <c r="K328" s="363"/>
      <c r="L328" s="363"/>
      <c r="M328" s="363"/>
      <c r="N328" s="363"/>
      <c r="O328" s="363"/>
      <c r="P328" s="363"/>
      <c r="Q328" s="364"/>
    </row>
    <row r="329" spans="2:17" s="74" customFormat="1" x14ac:dyDescent="0.2">
      <c r="C329" s="178"/>
      <c r="D329" s="178"/>
      <c r="E329" s="178"/>
      <c r="F329" s="178"/>
      <c r="G329" s="178"/>
      <c r="H329" s="178"/>
      <c r="I329" s="178"/>
      <c r="J329" s="178"/>
      <c r="K329" s="178"/>
      <c r="L329" s="178"/>
      <c r="M329" s="178"/>
      <c r="N329" s="178"/>
      <c r="O329" s="178"/>
      <c r="P329" s="178"/>
    </row>
    <row r="330" spans="2:17" s="74" customFormat="1" ht="16.5" x14ac:dyDescent="0.25">
      <c r="C330" s="379" t="s">
        <v>285</v>
      </c>
      <c r="D330" s="379"/>
      <c r="E330" s="379"/>
      <c r="F330" s="379"/>
      <c r="G330" s="379"/>
      <c r="H330" s="379"/>
      <c r="I330" s="379"/>
      <c r="J330" s="379"/>
      <c r="K330" s="379"/>
      <c r="L330" s="379"/>
      <c r="M330" s="379"/>
      <c r="N330" s="379"/>
      <c r="O330" s="379"/>
      <c r="P330" s="379"/>
    </row>
    <row r="331" spans="2:17" s="74" customFormat="1" x14ac:dyDescent="0.2">
      <c r="B331" s="5"/>
      <c r="C331" s="375" t="str">
        <f>DataInput!$F$5</f>
        <v>Sample Farm</v>
      </c>
      <c r="D331" s="375"/>
      <c r="E331" s="375"/>
      <c r="F331" s="375"/>
      <c r="G331" s="375"/>
      <c r="H331" s="375"/>
      <c r="I331" s="375"/>
      <c r="J331" s="375"/>
      <c r="K331" s="375"/>
      <c r="L331" s="375"/>
      <c r="M331" s="375"/>
      <c r="N331" s="375"/>
      <c r="O331" s="375"/>
      <c r="P331" s="375"/>
    </row>
    <row r="332" spans="2:17" s="74" customFormat="1" x14ac:dyDescent="0.2">
      <c r="C332" s="375" t="str">
        <f>IF(DataInput!F63="yes",DataInput!F66&amp;" Head Contract Finishing Facility (at $"&amp;DataInput!F64&amp;" per pig space)",DataInput!F66&amp;" Head Contract Finishing Facility")</f>
        <v>2400 Head Contract Finishing Facility (at $37 per pig space)</v>
      </c>
      <c r="D332" s="375"/>
      <c r="E332" s="375"/>
      <c r="F332" s="375"/>
      <c r="G332" s="375"/>
      <c r="H332" s="375"/>
      <c r="I332" s="375"/>
      <c r="J332" s="375"/>
      <c r="K332" s="375"/>
      <c r="L332" s="375"/>
      <c r="M332" s="375"/>
      <c r="N332" s="375"/>
      <c r="O332" s="375"/>
      <c r="P332" s="375"/>
    </row>
    <row r="333" spans="2:17" s="74" customFormat="1" x14ac:dyDescent="0.2">
      <c r="C333" s="178"/>
      <c r="D333" s="178" t="s">
        <v>25</v>
      </c>
      <c r="E333" s="178"/>
      <c r="F333" s="178"/>
      <c r="G333" s="178"/>
      <c r="H333" s="178"/>
      <c r="I333" s="178"/>
      <c r="J333" s="178"/>
      <c r="K333" s="178"/>
      <c r="L333" s="178"/>
      <c r="M333" s="178"/>
      <c r="N333" s="178"/>
      <c r="O333" s="178"/>
      <c r="P333" s="178"/>
      <c r="Q333" s="74" t="s">
        <v>25</v>
      </c>
    </row>
    <row r="334" spans="2:17" s="74" customFormat="1" x14ac:dyDescent="0.2">
      <c r="C334" s="77" t="s">
        <v>42</v>
      </c>
      <c r="D334" s="178"/>
      <c r="E334" s="178"/>
      <c r="F334" s="178"/>
      <c r="G334" s="178"/>
      <c r="H334" s="178"/>
      <c r="I334" s="178"/>
      <c r="J334" s="178"/>
      <c r="K334" s="178"/>
      <c r="L334" s="178"/>
      <c r="M334" s="178"/>
      <c r="N334" s="178"/>
      <c r="O334" s="178"/>
      <c r="P334" s="178"/>
    </row>
    <row r="335" spans="2:17" s="195" customFormat="1" x14ac:dyDescent="0.2">
      <c r="C335" s="186" t="s">
        <v>25</v>
      </c>
      <c r="D335" s="154" t="s">
        <v>26</v>
      </c>
      <c r="E335" s="187">
        <f>EDATE(E283,12)</f>
        <v>42095</v>
      </c>
      <c r="F335" s="187">
        <f t="shared" ref="F335:P335" si="52">EDATE(E335,1)</f>
        <v>42125</v>
      </c>
      <c r="G335" s="187">
        <f t="shared" si="52"/>
        <v>42156</v>
      </c>
      <c r="H335" s="187">
        <f t="shared" si="52"/>
        <v>42186</v>
      </c>
      <c r="I335" s="187">
        <f t="shared" si="52"/>
        <v>42217</v>
      </c>
      <c r="J335" s="187">
        <f t="shared" si="52"/>
        <v>42248</v>
      </c>
      <c r="K335" s="187">
        <f t="shared" si="52"/>
        <v>42278</v>
      </c>
      <c r="L335" s="187">
        <f t="shared" si="52"/>
        <v>42309</v>
      </c>
      <c r="M335" s="187">
        <f t="shared" si="52"/>
        <v>42339</v>
      </c>
      <c r="N335" s="187">
        <f t="shared" si="52"/>
        <v>42370</v>
      </c>
      <c r="O335" s="187">
        <f t="shared" si="52"/>
        <v>42401</v>
      </c>
      <c r="P335" s="187">
        <f t="shared" si="52"/>
        <v>42430</v>
      </c>
      <c r="Q335" s="195" t="s">
        <v>25</v>
      </c>
    </row>
    <row r="336" spans="2:17" s="74" customFormat="1" x14ac:dyDescent="0.2">
      <c r="C336" s="178" t="s">
        <v>209</v>
      </c>
      <c r="D336" s="178"/>
      <c r="E336" s="186"/>
      <c r="F336" s="186"/>
      <c r="G336" s="186"/>
      <c r="H336" s="186"/>
      <c r="I336" s="186"/>
      <c r="J336" s="186"/>
      <c r="K336" s="186"/>
      <c r="L336" s="186"/>
      <c r="M336" s="186"/>
      <c r="N336" s="186"/>
      <c r="O336" s="186"/>
      <c r="P336" s="186"/>
    </row>
    <row r="337" spans="3:17" s="74" customFormat="1" x14ac:dyDescent="0.2">
      <c r="C337" s="185" t="s">
        <v>258</v>
      </c>
      <c r="D337" s="191">
        <f t="shared" ref="D337:D342" si="53">SUM(E337:P337)</f>
        <v>0</v>
      </c>
      <c r="E337" s="191">
        <f>PigFlow!$AL$4*Payments!$D$5</f>
        <v>0</v>
      </c>
      <c r="F337" s="191">
        <f>PigFlow!$AL$6*Payments!$D$5</f>
        <v>0</v>
      </c>
      <c r="G337" s="191">
        <f>PigFlow!$AL$8*Payments!$D$5</f>
        <v>0</v>
      </c>
      <c r="H337" s="191">
        <f>PigFlow!$AL$10*Payments!$D$5</f>
        <v>0</v>
      </c>
      <c r="I337" s="191">
        <f>PigFlow!$AL$12*Payments!$D$5</f>
        <v>0</v>
      </c>
      <c r="J337" s="191">
        <f>PigFlow!$AL$14*Payments!$D$5</f>
        <v>0</v>
      </c>
      <c r="K337" s="191">
        <f>PigFlow!$AL$16*Payments!$D$5</f>
        <v>0</v>
      </c>
      <c r="L337" s="191">
        <f>PigFlow!$AL$18*Payments!$D$5</f>
        <v>0</v>
      </c>
      <c r="M337" s="191">
        <f>PigFlow!$AL$20*Payments!$D$5</f>
        <v>0</v>
      </c>
      <c r="N337" s="191">
        <f>PigFlow!$AL$22*Payments!$D$5</f>
        <v>0</v>
      </c>
      <c r="O337" s="191">
        <f>PigFlow!$AL$24*Payments!$D$5</f>
        <v>0</v>
      </c>
      <c r="P337" s="191">
        <f>PigFlow!$AL$26*Payments!$D$5</f>
        <v>0</v>
      </c>
    </row>
    <row r="338" spans="3:17" s="74" customFormat="1" x14ac:dyDescent="0.2">
      <c r="C338" s="185" t="s">
        <v>259</v>
      </c>
      <c r="D338" s="191">
        <f t="shared" si="53"/>
        <v>0</v>
      </c>
      <c r="E338" s="191">
        <f>PigFlow!$AL$33*Payments!$D$7</f>
        <v>0</v>
      </c>
      <c r="F338" s="191">
        <f>PigFlow!$AL$35*Payments!$D$7</f>
        <v>0</v>
      </c>
      <c r="G338" s="191">
        <f>PigFlow!$AL$37*Payments!$D$7</f>
        <v>0</v>
      </c>
      <c r="H338" s="191">
        <f>PigFlow!$AL$39*Payments!$D$7</f>
        <v>0</v>
      </c>
      <c r="I338" s="191">
        <f>PigFlow!$AL$41*Payments!$D$7</f>
        <v>0</v>
      </c>
      <c r="J338" s="191">
        <f>PigFlow!$AL$43*Payments!$D$7</f>
        <v>0</v>
      </c>
      <c r="K338" s="191">
        <f>PigFlow!$AL$45*Payments!$D$7</f>
        <v>0</v>
      </c>
      <c r="L338" s="191">
        <f>PigFlow!$AL$47*Payments!$D$7</f>
        <v>0</v>
      </c>
      <c r="M338" s="191">
        <f>PigFlow!$AL$49*Payments!$D$7</f>
        <v>0</v>
      </c>
      <c r="N338" s="191">
        <f>PigFlow!$AL$51*Payments!$D$7</f>
        <v>0</v>
      </c>
      <c r="O338" s="191">
        <f>PigFlow!$AL$53*Payments!$D$7</f>
        <v>0</v>
      </c>
      <c r="P338" s="191">
        <f>PigFlow!$AL$55*Payments!$D$7</f>
        <v>0</v>
      </c>
    </row>
    <row r="339" spans="3:17" s="74" customFormat="1" x14ac:dyDescent="0.2">
      <c r="C339" s="185" t="s">
        <v>27</v>
      </c>
      <c r="D339" s="191">
        <f t="shared" si="53"/>
        <v>0</v>
      </c>
      <c r="E339" s="191">
        <f>PigFlow!$AL$33*DataInput!$N$73</f>
        <v>0</v>
      </c>
      <c r="F339" s="191">
        <f>PigFlow!$AL$35*DataInput!$N$73</f>
        <v>0</v>
      </c>
      <c r="G339" s="191">
        <f>PigFlow!$AL$37*DataInput!$N$73</f>
        <v>0</v>
      </c>
      <c r="H339" s="191">
        <f>PigFlow!$AL$39*DataInput!$N$73</f>
        <v>0</v>
      </c>
      <c r="I339" s="191">
        <f>PigFlow!$AL$41*DataInput!$N$73</f>
        <v>0</v>
      </c>
      <c r="J339" s="191">
        <f>PigFlow!$AL$43*DataInput!$N$73</f>
        <v>0</v>
      </c>
      <c r="K339" s="191">
        <f>PigFlow!$AL$45*DataInput!$N$73</f>
        <v>0</v>
      </c>
      <c r="L339" s="191">
        <f>PigFlow!$AL$47*DataInput!$N$73</f>
        <v>0</v>
      </c>
      <c r="M339" s="191">
        <f>PigFlow!$AL$49*DataInput!$N$73</f>
        <v>0</v>
      </c>
      <c r="N339" s="191">
        <f>PigFlow!$AL$51*DataInput!$N$73</f>
        <v>0</v>
      </c>
      <c r="O339" s="191">
        <f>PigFlow!$AL$53*DataInput!$N$73</f>
        <v>0</v>
      </c>
      <c r="P339" s="191">
        <f>PigFlow!$AL$55*DataInput!$N$73</f>
        <v>0</v>
      </c>
    </row>
    <row r="340" spans="3:17" s="74" customFormat="1" x14ac:dyDescent="0.2">
      <c r="C340" s="185" t="s">
        <v>269</v>
      </c>
      <c r="D340" s="191">
        <f t="shared" si="53"/>
        <v>88800</v>
      </c>
      <c r="E340" s="191">
        <f>DataInput!$F$83</f>
        <v>7400</v>
      </c>
      <c r="F340" s="191">
        <f>DataInput!$F$83</f>
        <v>7400</v>
      </c>
      <c r="G340" s="191">
        <f>DataInput!$F$83</f>
        <v>7400</v>
      </c>
      <c r="H340" s="191">
        <f>DataInput!$F$83</f>
        <v>7400</v>
      </c>
      <c r="I340" s="191">
        <f>DataInput!$F$83</f>
        <v>7400</v>
      </c>
      <c r="J340" s="191">
        <f>DataInput!$F$83</f>
        <v>7400</v>
      </c>
      <c r="K340" s="191">
        <f>DataInput!$F$83</f>
        <v>7400</v>
      </c>
      <c r="L340" s="191">
        <f>DataInput!$F$83</f>
        <v>7400</v>
      </c>
      <c r="M340" s="191">
        <f>DataInput!$F$83</f>
        <v>7400</v>
      </c>
      <c r="N340" s="191">
        <f>DataInput!$F$83</f>
        <v>7400</v>
      </c>
      <c r="O340" s="191">
        <f>DataInput!$F$83</f>
        <v>7400</v>
      </c>
      <c r="P340" s="191">
        <f>DataInput!$F$83</f>
        <v>7400</v>
      </c>
    </row>
    <row r="341" spans="3:17" s="74" customFormat="1" x14ac:dyDescent="0.2">
      <c r="C341" s="188" t="s">
        <v>272</v>
      </c>
      <c r="D341" s="193">
        <f t="shared" si="53"/>
        <v>34000</v>
      </c>
      <c r="E341" s="193">
        <f>IF(MONTH(E335)=3,0.5*DataInput!$F$133,IF(MONTH(E335)=10,0.5*DataInput!$F$133,0))</f>
        <v>0</v>
      </c>
      <c r="F341" s="193">
        <f>IF(MONTH(F335)=3,0.5*DataInput!$F$133,IF(MONTH(F335)=10,0.5*DataInput!$F$133,0))</f>
        <v>0</v>
      </c>
      <c r="G341" s="193">
        <f>IF(MONTH(G335)=3,0.5*DataInput!$F$133,IF(MONTH(G335)=10,0.5*DataInput!$F$133,0))</f>
        <v>0</v>
      </c>
      <c r="H341" s="193">
        <f>IF(MONTH(H335)=3,0.5*DataInput!$F$133,IF(MONTH(H335)=10,0.5*DataInput!$F$133,0))</f>
        <v>0</v>
      </c>
      <c r="I341" s="193">
        <f>IF(MONTH(I335)=3,0.5*DataInput!$F$133,IF(MONTH(I335)=10,0.5*DataInput!$F$133,0))</f>
        <v>0</v>
      </c>
      <c r="J341" s="193">
        <f>IF(MONTH(J335)=3,0.5*DataInput!$F$133,IF(MONTH(J335)=10,0.5*DataInput!$F$133,0))</f>
        <v>0</v>
      </c>
      <c r="K341" s="193">
        <f>IF(MONTH(K335)=3,0.5*DataInput!$F$133,IF(MONTH(K335)=10,0.5*DataInput!$F$133,0))</f>
        <v>17000</v>
      </c>
      <c r="L341" s="193">
        <f>IF(MONTH(L335)=3,0.5*DataInput!$F$133,IF(MONTH(L335)=10,0.5*DataInput!$F$133,0))</f>
        <v>0</v>
      </c>
      <c r="M341" s="193">
        <f>IF(MONTH(M335)=3,0.5*DataInput!$F$133,IF(MONTH(M335)=10,0.5*DataInput!$F$133,0))</f>
        <v>0</v>
      </c>
      <c r="N341" s="193">
        <f>IF(MONTH(N335)=3,0.5*DataInput!$F$133,IF(MONTH(N335)=10,0.5*DataInput!$F$133,0))</f>
        <v>0</v>
      </c>
      <c r="O341" s="193">
        <f>IF(MONTH(O335)=3,0.5*DataInput!$F$133,IF(MONTH(O335)=10,0.5*DataInput!$F$133,0))</f>
        <v>0</v>
      </c>
      <c r="P341" s="193">
        <f>IF(MONTH(P335)=3,0.5*DataInput!$F$133,IF(MONTH(P335)=10,0.5*DataInput!$F$133,0))</f>
        <v>17000</v>
      </c>
    </row>
    <row r="342" spans="3:17" s="74" customFormat="1" x14ac:dyDescent="0.2">
      <c r="C342" s="178" t="s">
        <v>210</v>
      </c>
      <c r="D342" s="191">
        <f t="shared" si="53"/>
        <v>122800</v>
      </c>
      <c r="E342" s="191">
        <f>SUM(E337:E341)</f>
        <v>7400</v>
      </c>
      <c r="F342" s="191">
        <f t="shared" ref="F342:P342" si="54">SUM(F337:F341)</f>
        <v>7400</v>
      </c>
      <c r="G342" s="191">
        <f t="shared" si="54"/>
        <v>7400</v>
      </c>
      <c r="H342" s="191">
        <f t="shared" si="54"/>
        <v>7400</v>
      </c>
      <c r="I342" s="191">
        <f t="shared" si="54"/>
        <v>7400</v>
      </c>
      <c r="J342" s="191">
        <f t="shared" si="54"/>
        <v>7400</v>
      </c>
      <c r="K342" s="191">
        <f t="shared" si="54"/>
        <v>24400</v>
      </c>
      <c r="L342" s="191">
        <f t="shared" si="54"/>
        <v>7400</v>
      </c>
      <c r="M342" s="191">
        <f t="shared" si="54"/>
        <v>7400</v>
      </c>
      <c r="N342" s="191">
        <f t="shared" si="54"/>
        <v>7400</v>
      </c>
      <c r="O342" s="191">
        <f t="shared" si="54"/>
        <v>7400</v>
      </c>
      <c r="P342" s="191">
        <f t="shared" si="54"/>
        <v>24400</v>
      </c>
      <c r="Q342" s="74" t="s">
        <v>25</v>
      </c>
    </row>
    <row r="343" spans="3:17" s="74" customFormat="1" x14ac:dyDescent="0.2">
      <c r="C343" s="178"/>
      <c r="D343" s="191" t="s">
        <v>25</v>
      </c>
      <c r="E343" s="191"/>
      <c r="F343" s="191"/>
      <c r="G343" s="191"/>
      <c r="H343" s="191"/>
      <c r="I343" s="191"/>
      <c r="J343" s="191"/>
      <c r="K343" s="191"/>
      <c r="L343" s="191"/>
      <c r="M343" s="191"/>
      <c r="N343" s="191"/>
      <c r="O343" s="191"/>
      <c r="P343" s="191"/>
    </row>
    <row r="344" spans="3:17" s="74" customFormat="1" x14ac:dyDescent="0.2">
      <c r="C344" s="178" t="s">
        <v>211</v>
      </c>
      <c r="D344" s="191" t="s">
        <v>25</v>
      </c>
      <c r="E344" s="191"/>
      <c r="F344" s="191" t="s">
        <v>25</v>
      </c>
      <c r="G344" s="191" t="s">
        <v>25</v>
      </c>
      <c r="H344" s="191" t="s">
        <v>25</v>
      </c>
      <c r="I344" s="191" t="s">
        <v>25</v>
      </c>
      <c r="J344" s="191" t="s">
        <v>25</v>
      </c>
      <c r="K344" s="191" t="s">
        <v>25</v>
      </c>
      <c r="L344" s="191" t="s">
        <v>25</v>
      </c>
      <c r="M344" s="191" t="s">
        <v>25</v>
      </c>
      <c r="N344" s="191" t="s">
        <v>25</v>
      </c>
      <c r="O344" s="191" t="s">
        <v>25</v>
      </c>
      <c r="P344" s="191" t="s">
        <v>25</v>
      </c>
      <c r="Q344" s="74" t="s">
        <v>25</v>
      </c>
    </row>
    <row r="345" spans="3:17" s="74" customFormat="1" x14ac:dyDescent="0.2">
      <c r="C345" s="185" t="str">
        <f>DataInput!D142</f>
        <v>Custom hire</v>
      </c>
      <c r="D345" s="191">
        <f t="shared" ref="D345:D353" si="55">SUM(E345:P345)</f>
        <v>0</v>
      </c>
      <c r="E345" s="191">
        <f>DataInput!$F142/12</f>
        <v>0</v>
      </c>
      <c r="F345" s="191">
        <f>DataInput!$F142/12</f>
        <v>0</v>
      </c>
      <c r="G345" s="191">
        <f>DataInput!$F142/12</f>
        <v>0</v>
      </c>
      <c r="H345" s="191">
        <f>DataInput!$F142/12</f>
        <v>0</v>
      </c>
      <c r="I345" s="191">
        <f>DataInput!$F142/12</f>
        <v>0</v>
      </c>
      <c r="J345" s="191">
        <f>DataInput!$F142/12</f>
        <v>0</v>
      </c>
      <c r="K345" s="191">
        <f>DataInput!$F142/12</f>
        <v>0</v>
      </c>
      <c r="L345" s="191">
        <f>DataInput!$F142/12</f>
        <v>0</v>
      </c>
      <c r="M345" s="191">
        <f>DataInput!$F142/12</f>
        <v>0</v>
      </c>
      <c r="N345" s="191">
        <f>DataInput!$F142/12</f>
        <v>0</v>
      </c>
      <c r="O345" s="191">
        <f>DataInput!$F142/12</f>
        <v>0</v>
      </c>
      <c r="P345" s="191">
        <f>DataInput!$F142/12</f>
        <v>0</v>
      </c>
    </row>
    <row r="346" spans="3:17" s="74" customFormat="1" x14ac:dyDescent="0.2">
      <c r="C346" s="185" t="str">
        <f>DataInput!D143</f>
        <v>Fuel, oil &amp; gasoline</v>
      </c>
      <c r="D346" s="191">
        <f t="shared" si="55"/>
        <v>0</v>
      </c>
      <c r="E346" s="191">
        <f>DataInput!$F143/12</f>
        <v>0</v>
      </c>
      <c r="F346" s="191">
        <f>DataInput!$F143/12</f>
        <v>0</v>
      </c>
      <c r="G346" s="191">
        <f>DataInput!$F143/12</f>
        <v>0</v>
      </c>
      <c r="H346" s="191">
        <f>DataInput!$F143/12</f>
        <v>0</v>
      </c>
      <c r="I346" s="191">
        <f>DataInput!$F143/12</f>
        <v>0</v>
      </c>
      <c r="J346" s="191">
        <f>DataInput!$F143/12</f>
        <v>0</v>
      </c>
      <c r="K346" s="191">
        <f>DataInput!$F143/12</f>
        <v>0</v>
      </c>
      <c r="L346" s="191">
        <f>DataInput!$F143/12</f>
        <v>0</v>
      </c>
      <c r="M346" s="191">
        <f>DataInput!$F143/12</f>
        <v>0</v>
      </c>
      <c r="N346" s="191">
        <f>DataInput!$F143/12</f>
        <v>0</v>
      </c>
      <c r="O346" s="191">
        <f>DataInput!$F143/12</f>
        <v>0</v>
      </c>
      <c r="P346" s="191">
        <f>DataInput!$F143/12</f>
        <v>0</v>
      </c>
    </row>
    <row r="347" spans="3:17" s="74" customFormat="1" x14ac:dyDescent="0.2">
      <c r="C347" s="185" t="str">
        <f>DataInput!D144</f>
        <v>Insurance</v>
      </c>
      <c r="D347" s="191">
        <f t="shared" si="55"/>
        <v>3000</v>
      </c>
      <c r="E347" s="191">
        <f>DataInput!$F144/12</f>
        <v>250</v>
      </c>
      <c r="F347" s="191">
        <f>DataInput!$F144/12</f>
        <v>250</v>
      </c>
      <c r="G347" s="191">
        <f>DataInput!$F144/12</f>
        <v>250</v>
      </c>
      <c r="H347" s="191">
        <f>DataInput!$F144/12</f>
        <v>250</v>
      </c>
      <c r="I347" s="191">
        <f>DataInput!$F144/12</f>
        <v>250</v>
      </c>
      <c r="J347" s="191">
        <f>DataInput!$F144/12</f>
        <v>250</v>
      </c>
      <c r="K347" s="191">
        <f>DataInput!$F144/12</f>
        <v>250</v>
      </c>
      <c r="L347" s="191">
        <f>DataInput!$F144/12</f>
        <v>250</v>
      </c>
      <c r="M347" s="191">
        <f>DataInput!$F144/12</f>
        <v>250</v>
      </c>
      <c r="N347" s="191">
        <f>DataInput!$F144/12</f>
        <v>250</v>
      </c>
      <c r="O347" s="191">
        <f>DataInput!$F144/12</f>
        <v>250</v>
      </c>
      <c r="P347" s="191">
        <f>DataInput!$F144/12</f>
        <v>250</v>
      </c>
    </row>
    <row r="348" spans="3:17" s="74" customFormat="1" x14ac:dyDescent="0.2">
      <c r="C348" s="185" t="str">
        <f>DataInput!D145</f>
        <v>Hired labor</v>
      </c>
      <c r="D348" s="191">
        <f t="shared" si="55"/>
        <v>11500.000000000002</v>
      </c>
      <c r="E348" s="191">
        <f>DataInput!$F145/12</f>
        <v>958.33333333333337</v>
      </c>
      <c r="F348" s="191">
        <f>DataInput!$F145/12</f>
        <v>958.33333333333337</v>
      </c>
      <c r="G348" s="191">
        <f>DataInput!$F145/12</f>
        <v>958.33333333333337</v>
      </c>
      <c r="H348" s="191">
        <f>DataInput!$F145/12</f>
        <v>958.33333333333337</v>
      </c>
      <c r="I348" s="191">
        <f>DataInput!$F145/12</f>
        <v>958.33333333333337</v>
      </c>
      <c r="J348" s="191">
        <f>DataInput!$F145/12</f>
        <v>958.33333333333337</v>
      </c>
      <c r="K348" s="191">
        <f>DataInput!$F145/12</f>
        <v>958.33333333333337</v>
      </c>
      <c r="L348" s="191">
        <f>DataInput!$F145/12</f>
        <v>958.33333333333337</v>
      </c>
      <c r="M348" s="191">
        <f>DataInput!$F145/12</f>
        <v>958.33333333333337</v>
      </c>
      <c r="N348" s="191">
        <f>DataInput!$F145/12</f>
        <v>958.33333333333337</v>
      </c>
      <c r="O348" s="191">
        <f>DataInput!$F145/12</f>
        <v>958.33333333333337</v>
      </c>
      <c r="P348" s="191">
        <f>DataInput!$F145/12</f>
        <v>958.33333333333337</v>
      </c>
    </row>
    <row r="349" spans="3:17" s="74" customFormat="1" x14ac:dyDescent="0.2">
      <c r="C349" s="185" t="str">
        <f>DataInput!D146</f>
        <v>Miscellaneous</v>
      </c>
      <c r="D349" s="191">
        <f t="shared" si="55"/>
        <v>0</v>
      </c>
      <c r="E349" s="191">
        <f>DataInput!$F146/12</f>
        <v>0</v>
      </c>
      <c r="F349" s="191">
        <f>DataInput!$F146/12</f>
        <v>0</v>
      </c>
      <c r="G349" s="191">
        <f>DataInput!$F146/12</f>
        <v>0</v>
      </c>
      <c r="H349" s="191">
        <f>DataInput!$F146/12</f>
        <v>0</v>
      </c>
      <c r="I349" s="191">
        <f>DataInput!$F146/12</f>
        <v>0</v>
      </c>
      <c r="J349" s="191">
        <f>DataInput!$F146/12</f>
        <v>0</v>
      </c>
      <c r="K349" s="191">
        <f>DataInput!$F146/12</f>
        <v>0</v>
      </c>
      <c r="L349" s="191">
        <f>DataInput!$F146/12</f>
        <v>0</v>
      </c>
      <c r="M349" s="191">
        <f>DataInput!$F146/12</f>
        <v>0</v>
      </c>
      <c r="N349" s="191">
        <f>DataInput!$F146/12</f>
        <v>0</v>
      </c>
      <c r="O349" s="191">
        <f>DataInput!$F146/12</f>
        <v>0</v>
      </c>
      <c r="P349" s="191">
        <f>DataInput!$F146/12</f>
        <v>0</v>
      </c>
    </row>
    <row r="350" spans="3:17" s="74" customFormat="1" x14ac:dyDescent="0.2">
      <c r="C350" s="185" t="str">
        <f>DataInput!D147</f>
        <v xml:space="preserve">Professional fees </v>
      </c>
      <c r="D350" s="191">
        <f t="shared" si="55"/>
        <v>0</v>
      </c>
      <c r="E350" s="191">
        <f>DataInput!$F147/12</f>
        <v>0</v>
      </c>
      <c r="F350" s="191">
        <f>DataInput!$F147/12</f>
        <v>0</v>
      </c>
      <c r="G350" s="191">
        <f>DataInput!$F147/12</f>
        <v>0</v>
      </c>
      <c r="H350" s="191">
        <f>DataInput!$F147/12</f>
        <v>0</v>
      </c>
      <c r="I350" s="191">
        <f>DataInput!$F147/12</f>
        <v>0</v>
      </c>
      <c r="J350" s="191">
        <f>DataInput!$F147/12</f>
        <v>0</v>
      </c>
      <c r="K350" s="191">
        <f>DataInput!$F147/12</f>
        <v>0</v>
      </c>
      <c r="L350" s="191">
        <f>DataInput!$F147/12</f>
        <v>0</v>
      </c>
      <c r="M350" s="191">
        <f>DataInput!$F147/12</f>
        <v>0</v>
      </c>
      <c r="N350" s="191">
        <f>DataInput!$F147/12</f>
        <v>0</v>
      </c>
      <c r="O350" s="191">
        <f>DataInput!$F147/12</f>
        <v>0</v>
      </c>
      <c r="P350" s="191">
        <f>DataInput!$F147/12</f>
        <v>0</v>
      </c>
    </row>
    <row r="351" spans="3:17" s="74" customFormat="1" x14ac:dyDescent="0.2">
      <c r="C351" s="185" t="str">
        <f>DataInput!D148</f>
        <v>Rent or lease</v>
      </c>
      <c r="D351" s="191">
        <f t="shared" si="55"/>
        <v>0</v>
      </c>
      <c r="E351" s="191">
        <f>DataInput!$F148/12</f>
        <v>0</v>
      </c>
      <c r="F351" s="191">
        <f>DataInput!$F148/12</f>
        <v>0</v>
      </c>
      <c r="G351" s="191">
        <f>DataInput!$F148/12</f>
        <v>0</v>
      </c>
      <c r="H351" s="191">
        <f>DataInput!$F148/12</f>
        <v>0</v>
      </c>
      <c r="I351" s="191">
        <f>DataInput!$F148/12</f>
        <v>0</v>
      </c>
      <c r="J351" s="191">
        <f>DataInput!$F148/12</f>
        <v>0</v>
      </c>
      <c r="K351" s="191">
        <f>DataInput!$F148/12</f>
        <v>0</v>
      </c>
      <c r="L351" s="191">
        <f>DataInput!$F148/12</f>
        <v>0</v>
      </c>
      <c r="M351" s="191">
        <f>DataInput!$F148/12</f>
        <v>0</v>
      </c>
      <c r="N351" s="191">
        <f>DataInput!$F148/12</f>
        <v>0</v>
      </c>
      <c r="O351" s="191">
        <f>DataInput!$F148/12</f>
        <v>0</v>
      </c>
      <c r="P351" s="191">
        <f>DataInput!$F148/12</f>
        <v>0</v>
      </c>
    </row>
    <row r="352" spans="3:17" s="74" customFormat="1" x14ac:dyDescent="0.2">
      <c r="C352" s="185" t="str">
        <f>DataInput!D149</f>
        <v>Repairs</v>
      </c>
      <c r="D352" s="191">
        <f t="shared" si="55"/>
        <v>6500.0000000000009</v>
      </c>
      <c r="E352" s="191">
        <f>DataInput!$F149/12</f>
        <v>541.66666666666663</v>
      </c>
      <c r="F352" s="191">
        <f>DataInput!$F149/12</f>
        <v>541.66666666666663</v>
      </c>
      <c r="G352" s="191">
        <f>DataInput!$F149/12</f>
        <v>541.66666666666663</v>
      </c>
      <c r="H352" s="191">
        <f>DataInput!$F149/12</f>
        <v>541.66666666666663</v>
      </c>
      <c r="I352" s="191">
        <f>DataInput!$F149/12</f>
        <v>541.66666666666663</v>
      </c>
      <c r="J352" s="191">
        <f>DataInput!$F149/12</f>
        <v>541.66666666666663</v>
      </c>
      <c r="K352" s="191">
        <f>DataInput!$F149/12</f>
        <v>541.66666666666663</v>
      </c>
      <c r="L352" s="191">
        <f>DataInput!$F149/12</f>
        <v>541.66666666666663</v>
      </c>
      <c r="M352" s="191">
        <f>DataInput!$F149/12</f>
        <v>541.66666666666663</v>
      </c>
      <c r="N352" s="191">
        <f>DataInput!$F149/12</f>
        <v>541.66666666666663</v>
      </c>
      <c r="O352" s="191">
        <f>DataInput!$F149/12</f>
        <v>541.66666666666663</v>
      </c>
      <c r="P352" s="191">
        <f>DataInput!$F149/12</f>
        <v>541.66666666666663</v>
      </c>
    </row>
    <row r="353" spans="3:17" s="74" customFormat="1" x14ac:dyDescent="0.2">
      <c r="C353" s="185" t="str">
        <f>DataInput!D150</f>
        <v>Supplies</v>
      </c>
      <c r="D353" s="191">
        <f t="shared" si="55"/>
        <v>0</v>
      </c>
      <c r="E353" s="191">
        <f>DataInput!$F150/12</f>
        <v>0</v>
      </c>
      <c r="F353" s="191">
        <f>DataInput!$F150/12</f>
        <v>0</v>
      </c>
      <c r="G353" s="191">
        <f>DataInput!$F150/12</f>
        <v>0</v>
      </c>
      <c r="H353" s="191">
        <f>DataInput!$F150/12</f>
        <v>0</v>
      </c>
      <c r="I353" s="191">
        <f>DataInput!$F150/12</f>
        <v>0</v>
      </c>
      <c r="J353" s="191">
        <f>DataInput!$F150/12</f>
        <v>0</v>
      </c>
      <c r="K353" s="191">
        <f>DataInput!$F150/12</f>
        <v>0</v>
      </c>
      <c r="L353" s="191">
        <f>DataInput!$F150/12</f>
        <v>0</v>
      </c>
      <c r="M353" s="191">
        <f>DataInput!$F150/12</f>
        <v>0</v>
      </c>
      <c r="N353" s="191">
        <f>DataInput!$F150/12</f>
        <v>0</v>
      </c>
      <c r="O353" s="191">
        <f>DataInput!$F150/12</f>
        <v>0</v>
      </c>
      <c r="P353" s="191">
        <f>DataInput!$F150/12</f>
        <v>0</v>
      </c>
      <c r="Q353" s="74" t="s">
        <v>25</v>
      </c>
    </row>
    <row r="354" spans="3:17" s="74" customFormat="1" x14ac:dyDescent="0.2">
      <c r="C354" s="185" t="str">
        <f>DataInput!D151</f>
        <v>Property taxes</v>
      </c>
      <c r="D354" s="191">
        <f t="shared" ref="D354:D364" si="56">SUM(E354:P354)</f>
        <v>3499.9999999999995</v>
      </c>
      <c r="E354" s="191">
        <f>DataInput!$F151/12</f>
        <v>291.66666666666669</v>
      </c>
      <c r="F354" s="191">
        <f>DataInput!$F151/12</f>
        <v>291.66666666666669</v>
      </c>
      <c r="G354" s="191">
        <f>DataInput!$F151/12</f>
        <v>291.66666666666669</v>
      </c>
      <c r="H354" s="191">
        <f>DataInput!$F151/12</f>
        <v>291.66666666666669</v>
      </c>
      <c r="I354" s="191">
        <f>DataInput!$F151/12</f>
        <v>291.66666666666669</v>
      </c>
      <c r="J354" s="191">
        <f>DataInput!$F151/12</f>
        <v>291.66666666666669</v>
      </c>
      <c r="K354" s="191">
        <f>DataInput!$F151/12</f>
        <v>291.66666666666669</v>
      </c>
      <c r="L354" s="191">
        <f>DataInput!$F151/12</f>
        <v>291.66666666666669</v>
      </c>
      <c r="M354" s="191">
        <f>DataInput!$F151/12</f>
        <v>291.66666666666669</v>
      </c>
      <c r="N354" s="191">
        <f>DataInput!$F151/12</f>
        <v>291.66666666666669</v>
      </c>
      <c r="O354" s="191">
        <f>DataInput!$F151/12</f>
        <v>291.66666666666669</v>
      </c>
      <c r="P354" s="191">
        <f>DataInput!$F151/12</f>
        <v>291.66666666666669</v>
      </c>
    </row>
    <row r="355" spans="3:17" s="74" customFormat="1" x14ac:dyDescent="0.2">
      <c r="C355" s="185" t="str">
        <f>DataInput!D152</f>
        <v>Utilities</v>
      </c>
      <c r="D355" s="191">
        <f t="shared" si="56"/>
        <v>5000</v>
      </c>
      <c r="E355" s="191">
        <f>DataInput!$F152/12</f>
        <v>416.66666666666669</v>
      </c>
      <c r="F355" s="191">
        <f>DataInput!$F152/12</f>
        <v>416.66666666666669</v>
      </c>
      <c r="G355" s="191">
        <f>DataInput!$F152/12</f>
        <v>416.66666666666669</v>
      </c>
      <c r="H355" s="191">
        <f>DataInput!$F152/12</f>
        <v>416.66666666666669</v>
      </c>
      <c r="I355" s="191">
        <f>DataInput!$F152/12</f>
        <v>416.66666666666669</v>
      </c>
      <c r="J355" s="191">
        <f>DataInput!$F152/12</f>
        <v>416.66666666666669</v>
      </c>
      <c r="K355" s="191">
        <f>DataInput!$F152/12</f>
        <v>416.66666666666669</v>
      </c>
      <c r="L355" s="191">
        <f>DataInput!$F152/12</f>
        <v>416.66666666666669</v>
      </c>
      <c r="M355" s="191">
        <f>DataInput!$F152/12</f>
        <v>416.66666666666669</v>
      </c>
      <c r="N355" s="191">
        <f>DataInput!$F152/12</f>
        <v>416.66666666666669</v>
      </c>
      <c r="O355" s="191">
        <f>DataInput!$F152/12</f>
        <v>416.66666666666669</v>
      </c>
      <c r="P355" s="191">
        <f>DataInput!$F152/12</f>
        <v>416.66666666666669</v>
      </c>
    </row>
    <row r="356" spans="3:17" s="74" customFormat="1" x14ac:dyDescent="0.2">
      <c r="C356" s="185" t="str">
        <f>DataInput!D153</f>
        <v>Pressure washing</v>
      </c>
      <c r="D356" s="191">
        <f t="shared" si="56"/>
        <v>0</v>
      </c>
      <c r="E356" s="191">
        <f>DataInput!$F153/12</f>
        <v>0</v>
      </c>
      <c r="F356" s="191">
        <f>DataInput!$F153/12</f>
        <v>0</v>
      </c>
      <c r="G356" s="191">
        <f>DataInput!$F153/12</f>
        <v>0</v>
      </c>
      <c r="H356" s="191">
        <f>DataInput!$F153/12</f>
        <v>0</v>
      </c>
      <c r="I356" s="191">
        <f>DataInput!$F153/12</f>
        <v>0</v>
      </c>
      <c r="J356" s="191">
        <f>DataInput!$F153/12</f>
        <v>0</v>
      </c>
      <c r="K356" s="191">
        <f>DataInput!$F153/12</f>
        <v>0</v>
      </c>
      <c r="L356" s="191">
        <f>DataInput!$F153/12</f>
        <v>0</v>
      </c>
      <c r="M356" s="191">
        <f>DataInput!$F153/12</f>
        <v>0</v>
      </c>
      <c r="N356" s="191">
        <f>DataInput!$F153/12</f>
        <v>0</v>
      </c>
      <c r="O356" s="191">
        <f>DataInput!$F153/12</f>
        <v>0</v>
      </c>
      <c r="P356" s="191">
        <f>DataInput!$F153/12</f>
        <v>0</v>
      </c>
    </row>
    <row r="357" spans="3:17" s="74" customFormat="1" x14ac:dyDescent="0.2">
      <c r="C357" s="185" t="str">
        <f>DataInput!D154</f>
        <v>Manure hauling costs</v>
      </c>
      <c r="D357" s="191">
        <f t="shared" si="56"/>
        <v>7000</v>
      </c>
      <c r="E357" s="191">
        <f>IF(MONTH(E335)=3,0.5*DataInput!$F$154,IF(MONTH(E335)=10,0.5*DataInput!$F$154,0))</f>
        <v>0</v>
      </c>
      <c r="F357" s="191">
        <f>IF(MONTH(F335)=3,0.5*DataInput!$F$154,IF(MONTH(F335)=10,0.5*DataInput!$F$154,0))</f>
        <v>0</v>
      </c>
      <c r="G357" s="191">
        <f>IF(MONTH(G335)=3,0.5*DataInput!$F$154,IF(MONTH(G335)=10,0.5*DataInput!$F$154,0))</f>
        <v>0</v>
      </c>
      <c r="H357" s="191">
        <f>IF(MONTH(H335)=3,0.5*DataInput!$F$154,IF(MONTH(H335)=10,0.5*DataInput!$F$154,0))</f>
        <v>0</v>
      </c>
      <c r="I357" s="191">
        <f>IF(MONTH(I335)=3,0.5*DataInput!$F$154,IF(MONTH(I335)=10,0.5*DataInput!$F$154,0))</f>
        <v>0</v>
      </c>
      <c r="J357" s="191">
        <f>IF(MONTH(J335)=3,0.5*DataInput!$F$154,IF(MONTH(J335)=10,0.5*DataInput!$F$154,0))</f>
        <v>0</v>
      </c>
      <c r="K357" s="191">
        <f>IF(MONTH(K335)=3,0.5*DataInput!$F$154,IF(MONTH(K335)=10,0.5*DataInput!$F$154,0))</f>
        <v>3500</v>
      </c>
      <c r="L357" s="191">
        <f>IF(MONTH(L335)=3,0.5*DataInput!$F$154,IF(MONTH(L335)=10,0.5*DataInput!$F$154,0))</f>
        <v>0</v>
      </c>
      <c r="M357" s="191">
        <f>IF(MONTH(M335)=3,0.5*DataInput!$F$154,IF(MONTH(M335)=10,0.5*DataInput!$F$154,0))</f>
        <v>0</v>
      </c>
      <c r="N357" s="191">
        <f>IF(MONTH(N335)=3,0.5*DataInput!$F$154,IF(MONTH(N335)=10,0.5*DataInput!$F$154,0))</f>
        <v>0</v>
      </c>
      <c r="O357" s="191">
        <f>IF(MONTH(O335)=3,0.5*DataInput!$F$154,IF(MONTH(O335)=10,0.5*DataInput!$F$154,0))</f>
        <v>0</v>
      </c>
      <c r="P357" s="191">
        <f>IF(MONTH(P335)=3,0.5*DataInput!$F$154,IF(MONTH(P335)=10,0.5*DataInput!$F$154,0))</f>
        <v>3500</v>
      </c>
    </row>
    <row r="358" spans="3:17" s="74" customFormat="1" x14ac:dyDescent="0.2">
      <c r="C358" s="185" t="str">
        <f>DataInput!D156</f>
        <v>Other (overwrite this)</v>
      </c>
      <c r="D358" s="191">
        <f t="shared" si="56"/>
        <v>0</v>
      </c>
      <c r="E358" s="191">
        <f>DataInput!$F156/12</f>
        <v>0</v>
      </c>
      <c r="F358" s="191">
        <f>DataInput!$F156/12</f>
        <v>0</v>
      </c>
      <c r="G358" s="191">
        <f>DataInput!$F156/12</f>
        <v>0</v>
      </c>
      <c r="H358" s="191">
        <f>DataInput!$F156/12</f>
        <v>0</v>
      </c>
      <c r="I358" s="191">
        <f>DataInput!$F156/12</f>
        <v>0</v>
      </c>
      <c r="J358" s="191">
        <f>DataInput!$F156/12</f>
        <v>0</v>
      </c>
      <c r="K358" s="191">
        <f>DataInput!$F156/12</f>
        <v>0</v>
      </c>
      <c r="L358" s="191">
        <f>DataInput!$F156/12</f>
        <v>0</v>
      </c>
      <c r="M358" s="191">
        <f>DataInput!$F156/12</f>
        <v>0</v>
      </c>
      <c r="N358" s="191">
        <f>DataInput!$F156/12</f>
        <v>0</v>
      </c>
      <c r="O358" s="191">
        <f>DataInput!$F156/12</f>
        <v>0</v>
      </c>
      <c r="P358" s="191">
        <f>DataInput!$F156/12</f>
        <v>0</v>
      </c>
    </row>
    <row r="359" spans="3:17" s="74" customFormat="1" x14ac:dyDescent="0.2">
      <c r="C359" s="185" t="str">
        <f>DataInput!D157</f>
        <v>Other (overwrite this)</v>
      </c>
      <c r="D359" s="191">
        <f t="shared" si="56"/>
        <v>0</v>
      </c>
      <c r="E359" s="191">
        <f>DataInput!$F157/12</f>
        <v>0</v>
      </c>
      <c r="F359" s="191">
        <f>DataInput!$F157/12</f>
        <v>0</v>
      </c>
      <c r="G359" s="191">
        <f>DataInput!$F157/12</f>
        <v>0</v>
      </c>
      <c r="H359" s="191">
        <f>DataInput!$F157/12</f>
        <v>0</v>
      </c>
      <c r="I359" s="191">
        <f>DataInput!$F157/12</f>
        <v>0</v>
      </c>
      <c r="J359" s="191">
        <f>DataInput!$F157/12</f>
        <v>0</v>
      </c>
      <c r="K359" s="191">
        <f>DataInput!$F157/12</f>
        <v>0</v>
      </c>
      <c r="L359" s="191">
        <f>DataInput!$F157/12</f>
        <v>0</v>
      </c>
      <c r="M359" s="191">
        <f>DataInput!$F157/12</f>
        <v>0</v>
      </c>
      <c r="N359" s="191">
        <f>DataInput!$F157/12</f>
        <v>0</v>
      </c>
      <c r="O359" s="191">
        <f>DataInput!$F157/12</f>
        <v>0</v>
      </c>
      <c r="P359" s="191">
        <f>DataInput!$F157/12</f>
        <v>0</v>
      </c>
    </row>
    <row r="360" spans="3:17" s="74" customFormat="1" x14ac:dyDescent="0.2">
      <c r="C360" s="185" t="str">
        <f>DataInput!D158</f>
        <v>Other (overwrite this)</v>
      </c>
      <c r="D360" s="191">
        <f t="shared" si="56"/>
        <v>0</v>
      </c>
      <c r="E360" s="191">
        <f>DataInput!$F158/12</f>
        <v>0</v>
      </c>
      <c r="F360" s="191">
        <f>DataInput!$F158/12</f>
        <v>0</v>
      </c>
      <c r="G360" s="191">
        <f>DataInput!$F158/12</f>
        <v>0</v>
      </c>
      <c r="H360" s="191">
        <f>DataInput!$F158/12</f>
        <v>0</v>
      </c>
      <c r="I360" s="191">
        <f>DataInput!$F158/12</f>
        <v>0</v>
      </c>
      <c r="J360" s="191">
        <f>DataInput!$F158/12</f>
        <v>0</v>
      </c>
      <c r="K360" s="191">
        <f>DataInput!$F158/12</f>
        <v>0</v>
      </c>
      <c r="L360" s="191">
        <f>DataInput!$F158/12</f>
        <v>0</v>
      </c>
      <c r="M360" s="191">
        <f>DataInput!$F158/12</f>
        <v>0</v>
      </c>
      <c r="N360" s="191">
        <f>DataInput!$F158/12</f>
        <v>0</v>
      </c>
      <c r="O360" s="191">
        <f>DataInput!$F158/12</f>
        <v>0</v>
      </c>
      <c r="P360" s="191">
        <f>DataInput!$F158/12</f>
        <v>0</v>
      </c>
    </row>
    <row r="361" spans="3:17" s="74" customFormat="1" x14ac:dyDescent="0.2">
      <c r="C361" s="185" t="str">
        <f>DataInput!D160</f>
        <v>Other (overwrite this)</v>
      </c>
      <c r="D361" s="191">
        <f t="shared" si="56"/>
        <v>0</v>
      </c>
      <c r="E361" s="191">
        <f>DataInput!$F160/12</f>
        <v>0</v>
      </c>
      <c r="F361" s="191">
        <f>DataInput!$F160/12</f>
        <v>0</v>
      </c>
      <c r="G361" s="191">
        <f>DataInput!$F160/12</f>
        <v>0</v>
      </c>
      <c r="H361" s="191">
        <f>DataInput!$F160/12</f>
        <v>0</v>
      </c>
      <c r="I361" s="191">
        <f>DataInput!$F160/12</f>
        <v>0</v>
      </c>
      <c r="J361" s="191">
        <f>DataInput!$F160/12</f>
        <v>0</v>
      </c>
      <c r="K361" s="191">
        <f>DataInput!$F160/12</f>
        <v>0</v>
      </c>
      <c r="L361" s="191">
        <f>DataInput!$F160/12</f>
        <v>0</v>
      </c>
      <c r="M361" s="191">
        <f>DataInput!$F160/12</f>
        <v>0</v>
      </c>
      <c r="N361" s="191">
        <f>DataInput!$F160/12</f>
        <v>0</v>
      </c>
      <c r="O361" s="191">
        <f>DataInput!$F160/12</f>
        <v>0</v>
      </c>
      <c r="P361" s="191">
        <f>DataInput!$F160/12</f>
        <v>0</v>
      </c>
    </row>
    <row r="362" spans="3:17" s="74" customFormat="1" x14ac:dyDescent="0.2">
      <c r="C362" s="185" t="str">
        <f>DataInput!D161</f>
        <v>Other (overwrite this)</v>
      </c>
      <c r="D362" s="191">
        <f t="shared" si="56"/>
        <v>0</v>
      </c>
      <c r="E362" s="191">
        <f>DataInput!$F161/12</f>
        <v>0</v>
      </c>
      <c r="F362" s="191">
        <f>DataInput!$F161/12</f>
        <v>0</v>
      </c>
      <c r="G362" s="191">
        <f>DataInput!$F161/12</f>
        <v>0</v>
      </c>
      <c r="H362" s="191">
        <f>DataInput!$F161/12</f>
        <v>0</v>
      </c>
      <c r="I362" s="191">
        <f>DataInput!$F161/12</f>
        <v>0</v>
      </c>
      <c r="J362" s="191">
        <f>DataInput!$F161/12</f>
        <v>0</v>
      </c>
      <c r="K362" s="191">
        <f>DataInput!$F161/12</f>
        <v>0</v>
      </c>
      <c r="L362" s="191">
        <f>DataInput!$F161/12</f>
        <v>0</v>
      </c>
      <c r="M362" s="191">
        <f>DataInput!$F161/12</f>
        <v>0</v>
      </c>
      <c r="N362" s="191">
        <f>DataInput!$F161/12</f>
        <v>0</v>
      </c>
      <c r="O362" s="191">
        <f>DataInput!$F161/12</f>
        <v>0</v>
      </c>
      <c r="P362" s="191">
        <f>DataInput!$F161/12</f>
        <v>0</v>
      </c>
    </row>
    <row r="363" spans="3:17" s="74" customFormat="1" x14ac:dyDescent="0.2">
      <c r="C363" s="185" t="str">
        <f>DataInput!D162</f>
        <v>Other (overwrite this)</v>
      </c>
      <c r="D363" s="191">
        <f t="shared" si="56"/>
        <v>0</v>
      </c>
      <c r="E363" s="191">
        <f>DataInput!$F162/12</f>
        <v>0</v>
      </c>
      <c r="F363" s="191">
        <f>DataInput!$F162/12</f>
        <v>0</v>
      </c>
      <c r="G363" s="191">
        <f>DataInput!$F162/12</f>
        <v>0</v>
      </c>
      <c r="H363" s="191">
        <f>DataInput!$F162/12</f>
        <v>0</v>
      </c>
      <c r="I363" s="191">
        <f>DataInput!$F162/12</f>
        <v>0</v>
      </c>
      <c r="J363" s="191">
        <f>DataInput!$F162/12</f>
        <v>0</v>
      </c>
      <c r="K363" s="191">
        <f>DataInput!$F162/12</f>
        <v>0</v>
      </c>
      <c r="L363" s="191">
        <f>DataInput!$F162/12</f>
        <v>0</v>
      </c>
      <c r="M363" s="191">
        <f>DataInput!$F162/12</f>
        <v>0</v>
      </c>
      <c r="N363" s="191">
        <f>DataInput!$F162/12</f>
        <v>0</v>
      </c>
      <c r="O363" s="191">
        <f>DataInput!$F162/12</f>
        <v>0</v>
      </c>
      <c r="P363" s="191">
        <f>DataInput!$F162/12</f>
        <v>0</v>
      </c>
    </row>
    <row r="364" spans="3:17" s="74" customFormat="1" x14ac:dyDescent="0.2">
      <c r="C364" s="185" t="str">
        <f>DataInput!D163</f>
        <v>Other (overwrite this)</v>
      </c>
      <c r="D364" s="191">
        <f t="shared" si="56"/>
        <v>0</v>
      </c>
      <c r="E364" s="191">
        <f>DataInput!$F163/12</f>
        <v>0</v>
      </c>
      <c r="F364" s="191">
        <f>DataInput!$F163/12</f>
        <v>0</v>
      </c>
      <c r="G364" s="191">
        <f>DataInput!$F163/12</f>
        <v>0</v>
      </c>
      <c r="H364" s="191">
        <f>DataInput!$F163/12</f>
        <v>0</v>
      </c>
      <c r="I364" s="191">
        <f>DataInput!$F163/12</f>
        <v>0</v>
      </c>
      <c r="J364" s="191">
        <f>DataInput!$F163/12</f>
        <v>0</v>
      </c>
      <c r="K364" s="191">
        <f>DataInput!$F163/12</f>
        <v>0</v>
      </c>
      <c r="L364" s="191">
        <f>DataInput!$F163/12</f>
        <v>0</v>
      </c>
      <c r="M364" s="191">
        <f>DataInput!$F163/12</f>
        <v>0</v>
      </c>
      <c r="N364" s="191">
        <f>DataInput!$F163/12</f>
        <v>0</v>
      </c>
      <c r="O364" s="191">
        <f>DataInput!$F163/12</f>
        <v>0</v>
      </c>
      <c r="P364" s="191">
        <f>DataInput!$F163/12</f>
        <v>0</v>
      </c>
    </row>
    <row r="365" spans="3:17" s="74" customFormat="1" x14ac:dyDescent="0.2">
      <c r="C365" s="185" t="s">
        <v>31</v>
      </c>
      <c r="D365" s="191">
        <f>SUM(E365:P365)</f>
        <v>0</v>
      </c>
      <c r="E365" s="191">
        <f>VLOOKUP(E335,AmortOld!$AV$13:$BB$132,7,FALSE)</f>
        <v>0</v>
      </c>
      <c r="F365" s="191">
        <f>VLOOKUP(F335,AmortOld!$AV$13:$BB$132,7,FALSE)</f>
        <v>0</v>
      </c>
      <c r="G365" s="191">
        <f>VLOOKUP(G335,AmortOld!$AV$13:$BB$132,7,FALSE)</f>
        <v>0</v>
      </c>
      <c r="H365" s="191">
        <f>VLOOKUP(H335,AmortOld!$AV$13:$BB$132,7,FALSE)</f>
        <v>0</v>
      </c>
      <c r="I365" s="191">
        <f>VLOOKUP(I335,AmortOld!$AV$13:$BB$132,7,FALSE)</f>
        <v>0</v>
      </c>
      <c r="J365" s="191">
        <f>VLOOKUP(J335,AmortOld!$AV$13:$BB$132,7,FALSE)</f>
        <v>0</v>
      </c>
      <c r="K365" s="191">
        <f>VLOOKUP(K335,AmortOld!$AV$13:$BB$132,7,FALSE)</f>
        <v>0</v>
      </c>
      <c r="L365" s="191">
        <f>VLOOKUP(L335,AmortOld!$AV$13:$BB$132,7,FALSE)</f>
        <v>0</v>
      </c>
      <c r="M365" s="191">
        <f>VLOOKUP(M335,AmortOld!$AV$13:$BB$132,7,FALSE)</f>
        <v>0</v>
      </c>
      <c r="N365" s="191">
        <f>VLOOKUP(N335,AmortOld!$AV$13:$BB$132,7,FALSE)</f>
        <v>0</v>
      </c>
      <c r="O365" s="191">
        <f>VLOOKUP(O335,AmortOld!$AV$13:$BB$132,7,FALSE)</f>
        <v>0</v>
      </c>
      <c r="P365" s="191">
        <f>VLOOKUP(P335,AmortOld!$AV$13:$BB$132,7,FALSE)</f>
        <v>0</v>
      </c>
    </row>
    <row r="366" spans="3:17" s="74" customFormat="1" x14ac:dyDescent="0.2">
      <c r="C366" s="185" t="s">
        <v>32</v>
      </c>
      <c r="D366" s="191">
        <f>SUM(E366:P366)</f>
        <v>0</v>
      </c>
      <c r="E366" s="191">
        <f>VLOOKUP(E335,AmortOld!$BF$12:$BL$132,7,FALSE)</f>
        <v>0</v>
      </c>
      <c r="F366" s="191">
        <f>VLOOKUP(F335,AmortOld!$BF$12:$BL$132,7,FALSE)</f>
        <v>0</v>
      </c>
      <c r="G366" s="191">
        <f>VLOOKUP(G335,AmortOld!$BF$12:$BL$132,7,FALSE)</f>
        <v>0</v>
      </c>
      <c r="H366" s="191">
        <f>VLOOKUP(H335,AmortOld!$BF$12:$BL$132,7,FALSE)</f>
        <v>0</v>
      </c>
      <c r="I366" s="191">
        <f>VLOOKUP(I335,AmortOld!$BF$12:$BL$132,7,FALSE)</f>
        <v>0</v>
      </c>
      <c r="J366" s="191">
        <f>VLOOKUP(J335,AmortOld!$BF$12:$BL$132,7,FALSE)</f>
        <v>0</v>
      </c>
      <c r="K366" s="191">
        <f>VLOOKUP(K335,AmortOld!$BF$12:$BL$132,7,FALSE)</f>
        <v>0</v>
      </c>
      <c r="L366" s="191">
        <f>VLOOKUP(L335,AmortOld!$BF$12:$BL$132,7,FALSE)</f>
        <v>0</v>
      </c>
      <c r="M366" s="191">
        <f>VLOOKUP(M335,AmortOld!$BF$12:$BL$132,7,FALSE)</f>
        <v>0</v>
      </c>
      <c r="N366" s="191">
        <f>VLOOKUP(N335,AmortOld!$BF$12:$BL$132,7,FALSE)</f>
        <v>0</v>
      </c>
      <c r="O366" s="191">
        <f>VLOOKUP(O335,AmortOld!$BF$12:$BL$132,7,FALSE)</f>
        <v>0</v>
      </c>
      <c r="P366" s="191">
        <f>VLOOKUP(P335,AmortOld!$BF$12:$BL$132,7,FALSE)</f>
        <v>0</v>
      </c>
    </row>
    <row r="367" spans="3:17" s="74" customFormat="1" x14ac:dyDescent="0.2">
      <c r="C367" s="185" t="s">
        <v>33</v>
      </c>
      <c r="D367" s="191">
        <f>SUM(E367:P367)</f>
        <v>18429.068310285085</v>
      </c>
      <c r="E367" s="191">
        <f>VLOOKUP(E335,AmortNew!$AU$10:$BA$130,7,FALSE)</f>
        <v>1685.4563914705857</v>
      </c>
      <c r="F367" s="191">
        <f>VLOOKUP(F335,AmortNew!$AU$10:$BA$130,7,FALSE)</f>
        <v>1658.8385579748513</v>
      </c>
      <c r="G367" s="191">
        <f>VLOOKUP(G335,AmortNew!$AU$10:$BA$130,7,FALSE)</f>
        <v>1632.0432722558126</v>
      </c>
      <c r="H367" s="191">
        <f>VLOOKUP(H335,AmortNew!$AU$10:$BA$130,7,FALSE)</f>
        <v>1605.0693512986466</v>
      </c>
      <c r="I367" s="191">
        <f>VLOOKUP(I335,AmortNew!$AU$10:$BA$130,7,FALSE)</f>
        <v>1577.9156042017662</v>
      </c>
      <c r="J367" s="191">
        <f>VLOOKUP(J335,AmortNew!$AU$10:$BA$130,7,FALSE)</f>
        <v>1550.5808321242398</v>
      </c>
      <c r="K367" s="191">
        <f>VLOOKUP(K335,AmortNew!$AU$10:$BA$130,7,FALSE)</f>
        <v>1523.0638282328634</v>
      </c>
      <c r="L367" s="191">
        <f>VLOOKUP(L335,AmortNew!$AU$10:$BA$130,7,FALSE)</f>
        <v>1495.363377648878</v>
      </c>
      <c r="M367" s="191">
        <f>VLOOKUP(M335,AmortNew!$AU$10:$BA$130,7,FALSE)</f>
        <v>1467.4782573943323</v>
      </c>
      <c r="N367" s="191">
        <f>VLOOKUP(N335,AmortNew!$AU$10:$BA$130,7,FALSE)</f>
        <v>1439.4072363380901</v>
      </c>
      <c r="O367" s="191">
        <f>VLOOKUP(O335,AmortNew!$AU$10:$BA$130,7,FALSE)</f>
        <v>1411.1490751414728</v>
      </c>
      <c r="P367" s="191">
        <f>VLOOKUP(P335,AmortNew!$AU$10:$BA$130,7,FALSE)</f>
        <v>1382.7025262035445</v>
      </c>
      <c r="Q367" s="74" t="s">
        <v>25</v>
      </c>
    </row>
    <row r="368" spans="3:17" s="74" customFormat="1" x14ac:dyDescent="0.2">
      <c r="C368" s="188" t="s">
        <v>34</v>
      </c>
      <c r="D368" s="193">
        <f>SUM(E368:P368)</f>
        <v>49708.508679683364</v>
      </c>
      <c r="E368" s="193">
        <f>VLOOKUP(E335,AmortNew!$BE$10:$BK$130,7,FALSE)</f>
        <v>3992.6750243601191</v>
      </c>
      <c r="F368" s="193">
        <f>VLOOKUP(F335,AmortNew!$BE$10:$BK$130,7,FALSE)</f>
        <v>4019.2928578558526</v>
      </c>
      <c r="G368" s="193">
        <f>VLOOKUP(G335,AmortNew!$BE$10:$BK$130,7,FALSE)</f>
        <v>4046.0881435748915</v>
      </c>
      <c r="H368" s="193">
        <f>VLOOKUP(H335,AmortNew!$BE$10:$BK$130,7,FALSE)</f>
        <v>4073.0620645320573</v>
      </c>
      <c r="I368" s="193">
        <f>VLOOKUP(I335,AmortNew!$BE$10:$BK$130,7,FALSE)</f>
        <v>4100.2158116289374</v>
      </c>
      <c r="J368" s="193">
        <f>VLOOKUP(J335,AmortNew!$BE$10:$BK$130,7,FALSE)</f>
        <v>4127.5505837064638</v>
      </c>
      <c r="K368" s="193">
        <f>VLOOKUP(K335,AmortNew!$BE$10:$BK$130,7,FALSE)</f>
        <v>4155.0675875978404</v>
      </c>
      <c r="L368" s="193">
        <f>VLOOKUP(L335,AmortNew!$BE$10:$BK$130,7,FALSE)</f>
        <v>4182.7680381818254</v>
      </c>
      <c r="M368" s="193">
        <f>VLOOKUP(M335,AmortNew!$BE$10:$BK$130,7,FALSE)</f>
        <v>4210.6531584363711</v>
      </c>
      <c r="N368" s="193">
        <f>VLOOKUP(N335,AmortNew!$BE$10:$BK$130,7,FALSE)</f>
        <v>4238.724179492614</v>
      </c>
      <c r="O368" s="193">
        <f>VLOOKUP(O335,AmortNew!$BE$10:$BK$130,7,FALSE)</f>
        <v>4266.9823406892319</v>
      </c>
      <c r="P368" s="193">
        <f>VLOOKUP(P335,AmortNew!$BE$10:$BK$130,7,FALSE)</f>
        <v>4295.4288896271601</v>
      </c>
    </row>
    <row r="369" spans="2:17" s="74" customFormat="1" x14ac:dyDescent="0.2">
      <c r="C369" s="178" t="s">
        <v>212</v>
      </c>
      <c r="D369" s="191">
        <f>SUM(E369:P369)</f>
        <v>104637.57698996844</v>
      </c>
      <c r="E369" s="191">
        <f t="shared" ref="E369:P369" si="57">SUM(E345:E368)</f>
        <v>8136.464749164038</v>
      </c>
      <c r="F369" s="191">
        <f t="shared" si="57"/>
        <v>8136.4647491640371</v>
      </c>
      <c r="G369" s="191">
        <f t="shared" si="57"/>
        <v>8136.4647491640371</v>
      </c>
      <c r="H369" s="191">
        <f t="shared" si="57"/>
        <v>8136.4647491640371</v>
      </c>
      <c r="I369" s="191">
        <f t="shared" si="57"/>
        <v>8136.4647491640371</v>
      </c>
      <c r="J369" s="191">
        <f t="shared" si="57"/>
        <v>8136.4647491640371</v>
      </c>
      <c r="K369" s="191">
        <f t="shared" si="57"/>
        <v>11636.464749164039</v>
      </c>
      <c r="L369" s="191">
        <f t="shared" si="57"/>
        <v>8136.4647491640371</v>
      </c>
      <c r="M369" s="191">
        <f t="shared" si="57"/>
        <v>8136.4647491640371</v>
      </c>
      <c r="N369" s="191">
        <f t="shared" si="57"/>
        <v>8136.4647491640371</v>
      </c>
      <c r="O369" s="191">
        <f t="shared" si="57"/>
        <v>8136.464749164038</v>
      </c>
      <c r="P369" s="191">
        <f t="shared" si="57"/>
        <v>11636.464749164039</v>
      </c>
    </row>
    <row r="370" spans="2:17" s="74" customFormat="1" x14ac:dyDescent="0.2">
      <c r="C370" s="178"/>
      <c r="D370" s="191"/>
      <c r="E370" s="191"/>
      <c r="F370" s="191"/>
      <c r="G370" s="191"/>
      <c r="H370" s="191"/>
      <c r="I370" s="191"/>
      <c r="J370" s="191"/>
      <c r="K370" s="191"/>
      <c r="L370" s="191"/>
      <c r="M370" s="191"/>
      <c r="N370" s="191"/>
      <c r="O370" s="191"/>
      <c r="P370" s="191"/>
    </row>
    <row r="371" spans="2:17" s="74" customFormat="1" x14ac:dyDescent="0.2">
      <c r="C371" s="21" t="s">
        <v>332</v>
      </c>
      <c r="D371" s="191">
        <f>SUM(E371:P371)</f>
        <v>18162.423010031551</v>
      </c>
      <c r="E371" s="191">
        <f t="shared" ref="E371:P371" si="58">E342-E369</f>
        <v>-736.46474916403804</v>
      </c>
      <c r="F371" s="191">
        <f t="shared" si="58"/>
        <v>-736.46474916403713</v>
      </c>
      <c r="G371" s="191">
        <f t="shared" si="58"/>
        <v>-736.46474916403713</v>
      </c>
      <c r="H371" s="191">
        <f t="shared" si="58"/>
        <v>-736.46474916403713</v>
      </c>
      <c r="I371" s="191">
        <f t="shared" si="58"/>
        <v>-736.46474916403713</v>
      </c>
      <c r="J371" s="191">
        <f t="shared" si="58"/>
        <v>-736.46474916403713</v>
      </c>
      <c r="K371" s="191">
        <f t="shared" si="58"/>
        <v>12763.535250835961</v>
      </c>
      <c r="L371" s="191">
        <f t="shared" si="58"/>
        <v>-736.46474916403713</v>
      </c>
      <c r="M371" s="191">
        <f t="shared" si="58"/>
        <v>-736.46474916403713</v>
      </c>
      <c r="N371" s="191">
        <f t="shared" si="58"/>
        <v>-736.46474916403713</v>
      </c>
      <c r="O371" s="191">
        <f t="shared" si="58"/>
        <v>-736.46474916403804</v>
      </c>
      <c r="P371" s="191">
        <f t="shared" si="58"/>
        <v>12763.535250835961</v>
      </c>
    </row>
    <row r="372" spans="2:17" s="74" customFormat="1" x14ac:dyDescent="0.2">
      <c r="C372" s="178"/>
      <c r="D372" s="191"/>
      <c r="E372" s="191"/>
      <c r="F372" s="191"/>
      <c r="G372" s="191"/>
      <c r="H372" s="191"/>
      <c r="I372" s="191"/>
      <c r="J372" s="191"/>
      <c r="K372" s="191"/>
      <c r="L372" s="191"/>
      <c r="M372" s="191"/>
      <c r="N372" s="191"/>
      <c r="O372" s="191"/>
      <c r="P372" s="191"/>
    </row>
    <row r="373" spans="2:17" s="74" customFormat="1" x14ac:dyDescent="0.2">
      <c r="C373" s="178" t="s">
        <v>322</v>
      </c>
      <c r="D373" s="191">
        <f>LOC!D195</f>
        <v>0</v>
      </c>
      <c r="E373" s="191">
        <f>LOC!E195</f>
        <v>0</v>
      </c>
      <c r="F373" s="191">
        <f>LOC!F195</f>
        <v>0</v>
      </c>
      <c r="G373" s="191">
        <f>LOC!G195</f>
        <v>0</v>
      </c>
      <c r="H373" s="191">
        <f>LOC!H195</f>
        <v>0</v>
      </c>
      <c r="I373" s="191">
        <f>LOC!I195</f>
        <v>0</v>
      </c>
      <c r="J373" s="191">
        <f>LOC!J195</f>
        <v>0</v>
      </c>
      <c r="K373" s="191">
        <f>LOC!K195</f>
        <v>0</v>
      </c>
      <c r="L373" s="191">
        <f>LOC!L195</f>
        <v>0</v>
      </c>
      <c r="M373" s="191">
        <f>LOC!M195</f>
        <v>0</v>
      </c>
      <c r="N373" s="191">
        <f>LOC!N195</f>
        <v>0</v>
      </c>
      <c r="O373" s="191">
        <f>LOC!O195</f>
        <v>0</v>
      </c>
      <c r="P373" s="191">
        <f>LOC!P195</f>
        <v>0</v>
      </c>
    </row>
    <row r="374" spans="2:17" s="74" customFormat="1" x14ac:dyDescent="0.2">
      <c r="C374" s="178" t="s">
        <v>323</v>
      </c>
      <c r="D374" s="191">
        <f>LOC!D194</f>
        <v>0</v>
      </c>
      <c r="E374" s="191">
        <f>LOC!E194</f>
        <v>0</v>
      </c>
      <c r="F374" s="191">
        <f>LOC!F194</f>
        <v>0</v>
      </c>
      <c r="G374" s="191">
        <f>LOC!G194</f>
        <v>0</v>
      </c>
      <c r="H374" s="191">
        <f>LOC!H194</f>
        <v>0</v>
      </c>
      <c r="I374" s="191">
        <f>LOC!I194</f>
        <v>0</v>
      </c>
      <c r="J374" s="191">
        <f>LOC!J194</f>
        <v>0</v>
      </c>
      <c r="K374" s="191">
        <f>LOC!K194</f>
        <v>0</v>
      </c>
      <c r="L374" s="191">
        <f>LOC!L194</f>
        <v>0</v>
      </c>
      <c r="M374" s="191">
        <f>LOC!M194</f>
        <v>0</v>
      </c>
      <c r="N374" s="191">
        <f>LOC!N194</f>
        <v>0</v>
      </c>
      <c r="O374" s="191">
        <f>LOC!O194</f>
        <v>0</v>
      </c>
      <c r="P374" s="191">
        <f>LOC!P194</f>
        <v>0</v>
      </c>
    </row>
    <row r="375" spans="2:17" s="74" customFormat="1" x14ac:dyDescent="0.2">
      <c r="C375" s="178" t="s">
        <v>132</v>
      </c>
      <c r="D375" s="192"/>
      <c r="E375" s="191">
        <f>LOC!E204</f>
        <v>0</v>
      </c>
      <c r="F375" s="191">
        <f>LOC!F204</f>
        <v>0</v>
      </c>
      <c r="G375" s="191">
        <f>LOC!G204</f>
        <v>0</v>
      </c>
      <c r="H375" s="191">
        <f>LOC!H204</f>
        <v>0</v>
      </c>
      <c r="I375" s="191">
        <f>LOC!I204</f>
        <v>0</v>
      </c>
      <c r="J375" s="191">
        <f>LOC!J204</f>
        <v>0</v>
      </c>
      <c r="K375" s="191">
        <f>LOC!K204</f>
        <v>0</v>
      </c>
      <c r="L375" s="191">
        <f>LOC!L204</f>
        <v>0</v>
      </c>
      <c r="M375" s="191">
        <f>LOC!M204</f>
        <v>0</v>
      </c>
      <c r="N375" s="191">
        <f>LOC!N204</f>
        <v>0</v>
      </c>
      <c r="O375" s="191">
        <f>LOC!O204</f>
        <v>0</v>
      </c>
      <c r="P375" s="191">
        <f>LOC!P204</f>
        <v>0</v>
      </c>
    </row>
    <row r="376" spans="2:17" s="74" customFormat="1" x14ac:dyDescent="0.2">
      <c r="C376" s="178" t="s">
        <v>324</v>
      </c>
      <c r="D376" s="191"/>
      <c r="E376" s="191">
        <f>LOC!E211</f>
        <v>0</v>
      </c>
      <c r="F376" s="191">
        <f>LOC!F211</f>
        <v>0</v>
      </c>
      <c r="G376" s="191">
        <f>LOC!G211</f>
        <v>0</v>
      </c>
      <c r="H376" s="191">
        <f>LOC!H211</f>
        <v>0</v>
      </c>
      <c r="I376" s="191">
        <f>LOC!I211</f>
        <v>0</v>
      </c>
      <c r="J376" s="191">
        <f>LOC!J211</f>
        <v>0</v>
      </c>
      <c r="K376" s="191">
        <f>LOC!K211</f>
        <v>0</v>
      </c>
      <c r="L376" s="191">
        <f>LOC!L211</f>
        <v>0</v>
      </c>
      <c r="M376" s="191">
        <f>LOC!M211</f>
        <v>0</v>
      </c>
      <c r="N376" s="191">
        <f>LOC!N211</f>
        <v>0</v>
      </c>
      <c r="O376" s="191">
        <f>LOC!O211</f>
        <v>0</v>
      </c>
      <c r="P376" s="191">
        <f>LOC!P211</f>
        <v>0</v>
      </c>
    </row>
    <row r="377" spans="2:17" s="74" customFormat="1" x14ac:dyDescent="0.2">
      <c r="C377" s="178"/>
      <c r="D377" s="191"/>
      <c r="E377" s="191"/>
      <c r="F377" s="191"/>
      <c r="G377" s="191"/>
      <c r="H377" s="191"/>
      <c r="I377" s="191"/>
      <c r="J377" s="191"/>
      <c r="K377" s="191"/>
      <c r="L377" s="191"/>
      <c r="M377" s="191"/>
      <c r="N377" s="191"/>
      <c r="O377" s="191"/>
      <c r="P377" s="191"/>
    </row>
    <row r="378" spans="2:17" s="74" customFormat="1" x14ac:dyDescent="0.2">
      <c r="C378" s="178" t="s">
        <v>286</v>
      </c>
      <c r="D378" s="191">
        <f>SUM(E378:P378)</f>
        <v>18162.423010031551</v>
      </c>
      <c r="E378" s="191">
        <f t="shared" ref="E378:P378" si="59">E342-E369</f>
        <v>-736.46474916403804</v>
      </c>
      <c r="F378" s="191">
        <f t="shared" si="59"/>
        <v>-736.46474916403713</v>
      </c>
      <c r="G378" s="191">
        <f t="shared" si="59"/>
        <v>-736.46474916403713</v>
      </c>
      <c r="H378" s="191">
        <f t="shared" si="59"/>
        <v>-736.46474916403713</v>
      </c>
      <c r="I378" s="191">
        <f t="shared" si="59"/>
        <v>-736.46474916403713</v>
      </c>
      <c r="J378" s="191">
        <f t="shared" si="59"/>
        <v>-736.46474916403713</v>
      </c>
      <c r="K378" s="191">
        <f t="shared" si="59"/>
        <v>12763.535250835961</v>
      </c>
      <c r="L378" s="191">
        <f t="shared" si="59"/>
        <v>-736.46474916403713</v>
      </c>
      <c r="M378" s="191">
        <f t="shared" si="59"/>
        <v>-736.46474916403713</v>
      </c>
      <c r="N378" s="191">
        <f t="shared" si="59"/>
        <v>-736.46474916403713</v>
      </c>
      <c r="O378" s="191">
        <f t="shared" si="59"/>
        <v>-736.46474916403804</v>
      </c>
      <c r="P378" s="191">
        <f t="shared" si="59"/>
        <v>12763.535250835961</v>
      </c>
    </row>
    <row r="379" spans="2:17" s="74" customFormat="1" x14ac:dyDescent="0.2">
      <c r="C379" s="178"/>
      <c r="D379" s="157"/>
      <c r="E379" s="157"/>
      <c r="F379" s="157"/>
      <c r="G379" s="157"/>
      <c r="H379" s="157"/>
      <c r="I379" s="157"/>
      <c r="J379" s="157"/>
      <c r="K379" s="157"/>
      <c r="L379" s="157"/>
      <c r="M379" s="157"/>
      <c r="N379" s="157"/>
      <c r="O379" s="157"/>
      <c r="P379" s="157"/>
    </row>
    <row r="380" spans="2:17" s="74" customFormat="1" ht="12.75" customHeight="1" x14ac:dyDescent="0.3">
      <c r="B380" s="362"/>
      <c r="C380" s="363"/>
      <c r="D380" s="363"/>
      <c r="E380" s="363"/>
      <c r="F380" s="363"/>
      <c r="G380" s="363"/>
      <c r="H380" s="363"/>
      <c r="I380" s="363"/>
      <c r="J380" s="363"/>
      <c r="K380" s="363"/>
      <c r="L380" s="363"/>
      <c r="M380" s="363"/>
      <c r="N380" s="363"/>
      <c r="O380" s="363"/>
      <c r="P380" s="363"/>
      <c r="Q380" s="364"/>
    </row>
    <row r="381" spans="2:17" s="74" customFormat="1" x14ac:dyDescent="0.2">
      <c r="C381" s="178"/>
      <c r="D381" s="178"/>
      <c r="E381" s="178"/>
      <c r="F381" s="178"/>
      <c r="G381" s="178"/>
      <c r="H381" s="178"/>
      <c r="I381" s="178"/>
      <c r="J381" s="178"/>
      <c r="K381" s="178"/>
      <c r="L381" s="178"/>
      <c r="M381" s="178"/>
      <c r="N381" s="178"/>
      <c r="O381" s="178"/>
      <c r="P381" s="178"/>
    </row>
    <row r="382" spans="2:17" s="74" customFormat="1" ht="16.5" x14ac:dyDescent="0.25">
      <c r="C382" s="379" t="s">
        <v>285</v>
      </c>
      <c r="D382" s="379"/>
      <c r="E382" s="379"/>
      <c r="F382" s="379"/>
      <c r="G382" s="379"/>
      <c r="H382" s="379"/>
      <c r="I382" s="379"/>
      <c r="J382" s="379"/>
      <c r="K382" s="379"/>
      <c r="L382" s="379"/>
      <c r="M382" s="379"/>
      <c r="N382" s="379"/>
      <c r="O382" s="379"/>
      <c r="P382" s="379"/>
    </row>
    <row r="383" spans="2:17" s="74" customFormat="1" x14ac:dyDescent="0.2">
      <c r="B383" s="5"/>
      <c r="C383" s="375" t="str">
        <f>DataInput!$F$5</f>
        <v>Sample Farm</v>
      </c>
      <c r="D383" s="375"/>
      <c r="E383" s="375"/>
      <c r="F383" s="375"/>
      <c r="G383" s="375"/>
      <c r="H383" s="375"/>
      <c r="I383" s="375"/>
      <c r="J383" s="375"/>
      <c r="K383" s="375"/>
      <c r="L383" s="375"/>
      <c r="M383" s="375"/>
      <c r="N383" s="375"/>
      <c r="O383" s="375"/>
      <c r="P383" s="375"/>
    </row>
    <row r="384" spans="2:17" s="74" customFormat="1" x14ac:dyDescent="0.2">
      <c r="C384" s="375" t="str">
        <f>IF(DataInput!F63="yes",DataInput!F66&amp;" Head Contract Finishing Facility (at $"&amp;DataInput!F64&amp;" per pig space)",DataInput!F66&amp;" Head Contract Finishing Facility")</f>
        <v>2400 Head Contract Finishing Facility (at $37 per pig space)</v>
      </c>
      <c r="D384" s="375"/>
      <c r="E384" s="375"/>
      <c r="F384" s="375"/>
      <c r="G384" s="375"/>
      <c r="H384" s="375"/>
      <c r="I384" s="375"/>
      <c r="J384" s="375"/>
      <c r="K384" s="375"/>
      <c r="L384" s="375"/>
      <c r="M384" s="375"/>
      <c r="N384" s="375"/>
      <c r="O384" s="375"/>
      <c r="P384" s="375"/>
    </row>
    <row r="385" spans="3:17" s="74" customFormat="1" x14ac:dyDescent="0.2">
      <c r="C385" s="178"/>
      <c r="D385" s="178" t="s">
        <v>25</v>
      </c>
      <c r="E385" s="178"/>
      <c r="F385" s="178"/>
      <c r="G385" s="178"/>
      <c r="H385" s="178"/>
      <c r="I385" s="178"/>
      <c r="J385" s="178"/>
      <c r="K385" s="178"/>
      <c r="L385" s="178"/>
      <c r="M385" s="178"/>
      <c r="N385" s="178"/>
      <c r="O385" s="178"/>
      <c r="P385" s="178"/>
      <c r="Q385" s="74" t="s">
        <v>25</v>
      </c>
    </row>
    <row r="386" spans="3:17" s="74" customFormat="1" x14ac:dyDescent="0.2">
      <c r="C386" s="77" t="s">
        <v>43</v>
      </c>
      <c r="D386" s="178"/>
      <c r="E386" s="178"/>
      <c r="F386" s="178"/>
      <c r="G386" s="178"/>
      <c r="H386" s="178"/>
      <c r="I386" s="178"/>
      <c r="J386" s="178"/>
      <c r="K386" s="178"/>
      <c r="L386" s="178"/>
      <c r="M386" s="178"/>
      <c r="N386" s="178"/>
      <c r="O386" s="178"/>
      <c r="P386" s="178"/>
    </row>
    <row r="387" spans="3:17" s="195" customFormat="1" x14ac:dyDescent="0.2">
      <c r="C387" s="186" t="s">
        <v>25</v>
      </c>
      <c r="D387" s="154" t="s">
        <v>26</v>
      </c>
      <c r="E387" s="187">
        <f>EDATE(E335,12)</f>
        <v>42461</v>
      </c>
      <c r="F387" s="187">
        <f t="shared" ref="F387:P387" si="60">EDATE(E387,1)</f>
        <v>42491</v>
      </c>
      <c r="G387" s="187">
        <f t="shared" si="60"/>
        <v>42522</v>
      </c>
      <c r="H387" s="187">
        <f t="shared" si="60"/>
        <v>42552</v>
      </c>
      <c r="I387" s="187">
        <f t="shared" si="60"/>
        <v>42583</v>
      </c>
      <c r="J387" s="187">
        <f t="shared" si="60"/>
        <v>42614</v>
      </c>
      <c r="K387" s="187">
        <f t="shared" si="60"/>
        <v>42644</v>
      </c>
      <c r="L387" s="187">
        <f t="shared" si="60"/>
        <v>42675</v>
      </c>
      <c r="M387" s="187">
        <f t="shared" si="60"/>
        <v>42705</v>
      </c>
      <c r="N387" s="187">
        <f t="shared" si="60"/>
        <v>42736</v>
      </c>
      <c r="O387" s="187">
        <f t="shared" si="60"/>
        <v>42767</v>
      </c>
      <c r="P387" s="187">
        <f t="shared" si="60"/>
        <v>42795</v>
      </c>
      <c r="Q387" s="195" t="s">
        <v>25</v>
      </c>
    </row>
    <row r="388" spans="3:17" s="74" customFormat="1" x14ac:dyDescent="0.2">
      <c r="C388" s="178" t="s">
        <v>209</v>
      </c>
      <c r="D388" s="178"/>
      <c r="E388" s="186"/>
      <c r="F388" s="186"/>
      <c r="G388" s="186"/>
      <c r="H388" s="186"/>
      <c r="I388" s="186"/>
      <c r="J388" s="186"/>
      <c r="K388" s="186"/>
      <c r="L388" s="186"/>
      <c r="M388" s="186"/>
      <c r="N388" s="186"/>
      <c r="O388" s="186"/>
      <c r="P388" s="186"/>
    </row>
    <row r="389" spans="3:17" s="74" customFormat="1" x14ac:dyDescent="0.2">
      <c r="C389" s="185" t="s">
        <v>258</v>
      </c>
      <c r="D389" s="191">
        <f t="shared" ref="D389:D394" si="61">SUM(E389:P389)</f>
        <v>0</v>
      </c>
      <c r="E389" s="191">
        <f>PigFlow!$AO$4*Payments!$D$5</f>
        <v>0</v>
      </c>
      <c r="F389" s="191">
        <f>PigFlow!$AO$6*Payments!$D$5</f>
        <v>0</v>
      </c>
      <c r="G389" s="191">
        <f>PigFlow!$AO$8*Payments!$D$5</f>
        <v>0</v>
      </c>
      <c r="H389" s="191">
        <f>PigFlow!$AO$10*Payments!$D$5</f>
        <v>0</v>
      </c>
      <c r="I389" s="191">
        <f>PigFlow!$AO$12*Payments!$D$5</f>
        <v>0</v>
      </c>
      <c r="J389" s="191">
        <f>PigFlow!$AO$14*Payments!$D$5</f>
        <v>0</v>
      </c>
      <c r="K389" s="191">
        <f>PigFlow!$AO$16*Payments!$D$5</f>
        <v>0</v>
      </c>
      <c r="L389" s="191">
        <f>PigFlow!$AO$18*Payments!$D$5</f>
        <v>0</v>
      </c>
      <c r="M389" s="191">
        <f>PigFlow!$AO$20*Payments!$D$5</f>
        <v>0</v>
      </c>
      <c r="N389" s="191">
        <f>PigFlow!$AO$22*Payments!$D$5</f>
        <v>0</v>
      </c>
      <c r="O389" s="191">
        <f>PigFlow!$AO$24*Payments!$D$5</f>
        <v>0</v>
      </c>
      <c r="P389" s="191">
        <f>PigFlow!$AO$26*Payments!$D$5</f>
        <v>0</v>
      </c>
    </row>
    <row r="390" spans="3:17" s="74" customFormat="1" x14ac:dyDescent="0.2">
      <c r="C390" s="185" t="s">
        <v>259</v>
      </c>
      <c r="D390" s="191">
        <f t="shared" si="61"/>
        <v>0</v>
      </c>
      <c r="E390" s="191">
        <f>PigFlow!$AO$33*Payments!$D$7</f>
        <v>0</v>
      </c>
      <c r="F390" s="191">
        <f>PigFlow!$AO$35*Payments!$D$7</f>
        <v>0</v>
      </c>
      <c r="G390" s="191">
        <f>PigFlow!$AO$37*Payments!$D$7</f>
        <v>0</v>
      </c>
      <c r="H390" s="191">
        <f>PigFlow!$AO$39*Payments!$D$7</f>
        <v>0</v>
      </c>
      <c r="I390" s="191">
        <f>PigFlow!$AO$41*Payments!$D$7</f>
        <v>0</v>
      </c>
      <c r="J390" s="191">
        <f>PigFlow!$AO$43*Payments!$D$7</f>
        <v>0</v>
      </c>
      <c r="K390" s="191">
        <f>PigFlow!$AO$45*Payments!$D$7</f>
        <v>0</v>
      </c>
      <c r="L390" s="191">
        <f>PigFlow!$AO$47*Payments!$D$7</f>
        <v>0</v>
      </c>
      <c r="M390" s="191">
        <f>PigFlow!$AO$49*Payments!$D$7</f>
        <v>0</v>
      </c>
      <c r="N390" s="191">
        <f>PigFlow!$AO$51*Payments!$D$7</f>
        <v>0</v>
      </c>
      <c r="O390" s="191">
        <f>PigFlow!$AO$53*Payments!$D$7</f>
        <v>0</v>
      </c>
      <c r="P390" s="191">
        <f>PigFlow!$AO$55*Payments!$D$7</f>
        <v>0</v>
      </c>
    </row>
    <row r="391" spans="3:17" s="74" customFormat="1" x14ac:dyDescent="0.2">
      <c r="C391" s="185" t="s">
        <v>27</v>
      </c>
      <c r="D391" s="191">
        <f t="shared" si="61"/>
        <v>0</v>
      </c>
      <c r="E391" s="191">
        <f>PigFlow!$AO$33*DataInput!$N$73</f>
        <v>0</v>
      </c>
      <c r="F391" s="191">
        <f>PigFlow!$AO$35*DataInput!$N$73</f>
        <v>0</v>
      </c>
      <c r="G391" s="191">
        <f>PigFlow!$AO$37*DataInput!$N$73</f>
        <v>0</v>
      </c>
      <c r="H391" s="191">
        <f>PigFlow!$AO$39*DataInput!$N$73</f>
        <v>0</v>
      </c>
      <c r="I391" s="191">
        <f>PigFlow!$AO$41*DataInput!$N$73</f>
        <v>0</v>
      </c>
      <c r="J391" s="191">
        <f>PigFlow!$AO$43*DataInput!$N$73</f>
        <v>0</v>
      </c>
      <c r="K391" s="191">
        <f>PigFlow!$AO$45*DataInput!$N$73</f>
        <v>0</v>
      </c>
      <c r="L391" s="191">
        <f>PigFlow!$AO$47*DataInput!$N$73</f>
        <v>0</v>
      </c>
      <c r="M391" s="191">
        <f>PigFlow!$AO$49*DataInput!$N$73</f>
        <v>0</v>
      </c>
      <c r="N391" s="191">
        <f>PigFlow!$AO$51*DataInput!$N$73</f>
        <v>0</v>
      </c>
      <c r="O391" s="191">
        <f>PigFlow!$AO$53*DataInput!$N$73</f>
        <v>0</v>
      </c>
      <c r="P391" s="191">
        <f>PigFlow!$AO$55*DataInput!$N$73</f>
        <v>0</v>
      </c>
    </row>
    <row r="392" spans="3:17" s="74" customFormat="1" x14ac:dyDescent="0.2">
      <c r="C392" s="185" t="s">
        <v>269</v>
      </c>
      <c r="D392" s="191">
        <f t="shared" si="61"/>
        <v>88800</v>
      </c>
      <c r="E392" s="191">
        <f>DataInput!$F$83</f>
        <v>7400</v>
      </c>
      <c r="F392" s="191">
        <f>DataInput!$F$83</f>
        <v>7400</v>
      </c>
      <c r="G392" s="191">
        <f>DataInput!$F$83</f>
        <v>7400</v>
      </c>
      <c r="H392" s="191">
        <f>DataInput!$F$83</f>
        <v>7400</v>
      </c>
      <c r="I392" s="191">
        <f>DataInput!$F$83</f>
        <v>7400</v>
      </c>
      <c r="J392" s="191">
        <f>DataInput!$F$83</f>
        <v>7400</v>
      </c>
      <c r="K392" s="191">
        <f>DataInput!$F$83</f>
        <v>7400</v>
      </c>
      <c r="L392" s="191">
        <f>DataInput!$F$83</f>
        <v>7400</v>
      </c>
      <c r="M392" s="191">
        <f>DataInput!$F$83</f>
        <v>7400</v>
      </c>
      <c r="N392" s="191">
        <f>DataInput!$F$83</f>
        <v>7400</v>
      </c>
      <c r="O392" s="191">
        <f>DataInput!$F$83</f>
        <v>7400</v>
      </c>
      <c r="P392" s="191">
        <f>DataInput!$F$83</f>
        <v>7400</v>
      </c>
    </row>
    <row r="393" spans="3:17" s="74" customFormat="1" x14ac:dyDescent="0.2">
      <c r="C393" s="188" t="s">
        <v>272</v>
      </c>
      <c r="D393" s="193">
        <f t="shared" si="61"/>
        <v>34000</v>
      </c>
      <c r="E393" s="193">
        <f>IF(MONTH(E387)=3,0.5*DataInput!$F$133,IF(MONTH(E387)=10,0.5*DataInput!$F$133,0))</f>
        <v>0</v>
      </c>
      <c r="F393" s="193">
        <f>IF(MONTH(F387)=3,0.5*DataInput!$F$133,IF(MONTH(F387)=10,0.5*DataInput!$F$133,0))</f>
        <v>0</v>
      </c>
      <c r="G393" s="193">
        <f>IF(MONTH(G387)=3,0.5*DataInput!$F$133,IF(MONTH(G387)=10,0.5*DataInput!$F$133,0))</f>
        <v>0</v>
      </c>
      <c r="H393" s="193">
        <f>IF(MONTH(H387)=3,0.5*DataInput!$F$133,IF(MONTH(H387)=10,0.5*DataInput!$F$133,0))</f>
        <v>0</v>
      </c>
      <c r="I393" s="193">
        <f>IF(MONTH(I387)=3,0.5*DataInput!$F$133,IF(MONTH(I387)=10,0.5*DataInput!$F$133,0))</f>
        <v>0</v>
      </c>
      <c r="J393" s="193">
        <f>IF(MONTH(J387)=3,0.5*DataInput!$F$133,IF(MONTH(J387)=10,0.5*DataInput!$F$133,0))</f>
        <v>0</v>
      </c>
      <c r="K393" s="193">
        <f>IF(MONTH(K387)=3,0.5*DataInput!$F$133,IF(MONTH(K387)=10,0.5*DataInput!$F$133,0))</f>
        <v>17000</v>
      </c>
      <c r="L393" s="193">
        <f>IF(MONTH(L387)=3,0.5*DataInput!$F$133,IF(MONTH(L387)=10,0.5*DataInput!$F$133,0))</f>
        <v>0</v>
      </c>
      <c r="M393" s="193">
        <f>IF(MONTH(M387)=3,0.5*DataInput!$F$133,IF(MONTH(M387)=10,0.5*DataInput!$F$133,0))</f>
        <v>0</v>
      </c>
      <c r="N393" s="193">
        <f>IF(MONTH(N387)=3,0.5*DataInput!$F$133,IF(MONTH(N387)=10,0.5*DataInput!$F$133,0))</f>
        <v>0</v>
      </c>
      <c r="O393" s="193">
        <f>IF(MONTH(O387)=3,0.5*DataInput!$F$133,IF(MONTH(O387)=10,0.5*DataInput!$F$133,0))</f>
        <v>0</v>
      </c>
      <c r="P393" s="193">
        <f>IF(MONTH(P387)=3,0.5*DataInput!$F$133,IF(MONTH(P387)=10,0.5*DataInput!$F$133,0))</f>
        <v>17000</v>
      </c>
    </row>
    <row r="394" spans="3:17" s="74" customFormat="1" x14ac:dyDescent="0.2">
      <c r="C394" s="178" t="s">
        <v>210</v>
      </c>
      <c r="D394" s="191">
        <f t="shared" si="61"/>
        <v>122800</v>
      </c>
      <c r="E394" s="191">
        <f>SUM(E389:E393)</f>
        <v>7400</v>
      </c>
      <c r="F394" s="191">
        <f t="shared" ref="F394:P394" si="62">SUM(F389:F393)</f>
        <v>7400</v>
      </c>
      <c r="G394" s="191">
        <f t="shared" si="62"/>
        <v>7400</v>
      </c>
      <c r="H394" s="191">
        <f t="shared" si="62"/>
        <v>7400</v>
      </c>
      <c r="I394" s="191">
        <f t="shared" si="62"/>
        <v>7400</v>
      </c>
      <c r="J394" s="191">
        <f t="shared" si="62"/>
        <v>7400</v>
      </c>
      <c r="K394" s="191">
        <f t="shared" si="62"/>
        <v>24400</v>
      </c>
      <c r="L394" s="191">
        <f t="shared" si="62"/>
        <v>7400</v>
      </c>
      <c r="M394" s="191">
        <f t="shared" si="62"/>
        <v>7400</v>
      </c>
      <c r="N394" s="191">
        <f t="shared" si="62"/>
        <v>7400</v>
      </c>
      <c r="O394" s="191">
        <f t="shared" si="62"/>
        <v>7400</v>
      </c>
      <c r="P394" s="191">
        <f t="shared" si="62"/>
        <v>24400</v>
      </c>
      <c r="Q394" s="74" t="s">
        <v>25</v>
      </c>
    </row>
    <row r="395" spans="3:17" s="74" customFormat="1" x14ac:dyDescent="0.2">
      <c r="C395" s="178"/>
      <c r="D395" s="191" t="s">
        <v>25</v>
      </c>
      <c r="E395" s="191"/>
      <c r="F395" s="191"/>
      <c r="G395" s="191"/>
      <c r="H395" s="191"/>
      <c r="I395" s="191"/>
      <c r="J395" s="191"/>
      <c r="K395" s="191"/>
      <c r="L395" s="191"/>
      <c r="M395" s="191"/>
      <c r="N395" s="191"/>
      <c r="O395" s="191"/>
      <c r="P395" s="191"/>
    </row>
    <row r="396" spans="3:17" s="74" customFormat="1" x14ac:dyDescent="0.2">
      <c r="C396" s="178" t="s">
        <v>211</v>
      </c>
      <c r="D396" s="191" t="s">
        <v>25</v>
      </c>
      <c r="E396" s="191"/>
      <c r="F396" s="191" t="s">
        <v>25</v>
      </c>
      <c r="G396" s="191" t="s">
        <v>25</v>
      </c>
      <c r="H396" s="191" t="s">
        <v>25</v>
      </c>
      <c r="I396" s="191" t="s">
        <v>25</v>
      </c>
      <c r="J396" s="191" t="s">
        <v>25</v>
      </c>
      <c r="K396" s="191" t="s">
        <v>25</v>
      </c>
      <c r="L396" s="191" t="s">
        <v>25</v>
      </c>
      <c r="M396" s="191" t="s">
        <v>25</v>
      </c>
      <c r="N396" s="191" t="s">
        <v>25</v>
      </c>
      <c r="O396" s="191" t="s">
        <v>25</v>
      </c>
      <c r="P396" s="191" t="s">
        <v>25</v>
      </c>
      <c r="Q396" s="74" t="s">
        <v>25</v>
      </c>
    </row>
    <row r="397" spans="3:17" s="74" customFormat="1" x14ac:dyDescent="0.2">
      <c r="C397" s="185" t="str">
        <f>DataInput!D142</f>
        <v>Custom hire</v>
      </c>
      <c r="D397" s="191">
        <f t="shared" ref="D397:D420" si="63">SUM(E397:P397)</f>
        <v>0</v>
      </c>
      <c r="E397" s="191">
        <f>DataInput!$F142/12</f>
        <v>0</v>
      </c>
      <c r="F397" s="191">
        <f>DataInput!$F142/12</f>
        <v>0</v>
      </c>
      <c r="G397" s="191">
        <f>DataInput!$F142/12</f>
        <v>0</v>
      </c>
      <c r="H397" s="191">
        <f>DataInput!$F142/12</f>
        <v>0</v>
      </c>
      <c r="I397" s="191">
        <f>DataInput!$F142/12</f>
        <v>0</v>
      </c>
      <c r="J397" s="191">
        <f>DataInput!$F142/12</f>
        <v>0</v>
      </c>
      <c r="K397" s="191">
        <f>DataInput!$F142/12</f>
        <v>0</v>
      </c>
      <c r="L397" s="191">
        <f>DataInput!$F142/12</f>
        <v>0</v>
      </c>
      <c r="M397" s="191">
        <f>DataInput!$F142/12</f>
        <v>0</v>
      </c>
      <c r="N397" s="191">
        <f>DataInput!$F142/12</f>
        <v>0</v>
      </c>
      <c r="O397" s="191">
        <f>DataInput!$F142/12</f>
        <v>0</v>
      </c>
      <c r="P397" s="191">
        <f>DataInput!$F142/12</f>
        <v>0</v>
      </c>
    </row>
    <row r="398" spans="3:17" s="74" customFormat="1" x14ac:dyDescent="0.2">
      <c r="C398" s="185" t="str">
        <f>DataInput!D143</f>
        <v>Fuel, oil &amp; gasoline</v>
      </c>
      <c r="D398" s="191">
        <f t="shared" si="63"/>
        <v>0</v>
      </c>
      <c r="E398" s="191">
        <f>DataInput!$F143/12</f>
        <v>0</v>
      </c>
      <c r="F398" s="191">
        <f>DataInput!$F143/12</f>
        <v>0</v>
      </c>
      <c r="G398" s="191">
        <f>DataInput!$F143/12</f>
        <v>0</v>
      </c>
      <c r="H398" s="191">
        <f>DataInput!$F143/12</f>
        <v>0</v>
      </c>
      <c r="I398" s="191">
        <f>DataInput!$F143/12</f>
        <v>0</v>
      </c>
      <c r="J398" s="191">
        <f>DataInput!$F143/12</f>
        <v>0</v>
      </c>
      <c r="K398" s="191">
        <f>DataInput!$F143/12</f>
        <v>0</v>
      </c>
      <c r="L398" s="191">
        <f>DataInput!$F143/12</f>
        <v>0</v>
      </c>
      <c r="M398" s="191">
        <f>DataInput!$F143/12</f>
        <v>0</v>
      </c>
      <c r="N398" s="191">
        <f>DataInput!$F143/12</f>
        <v>0</v>
      </c>
      <c r="O398" s="191">
        <f>DataInput!$F143/12</f>
        <v>0</v>
      </c>
      <c r="P398" s="191">
        <f>DataInput!$F143/12</f>
        <v>0</v>
      </c>
    </row>
    <row r="399" spans="3:17" s="74" customFormat="1" x14ac:dyDescent="0.2">
      <c r="C399" s="185" t="str">
        <f>DataInput!D144</f>
        <v>Insurance</v>
      </c>
      <c r="D399" s="191">
        <f t="shared" si="63"/>
        <v>3000</v>
      </c>
      <c r="E399" s="191">
        <f>DataInput!$F144/12</f>
        <v>250</v>
      </c>
      <c r="F399" s="191">
        <f>DataInput!$F144/12</f>
        <v>250</v>
      </c>
      <c r="G399" s="191">
        <f>DataInput!$F144/12</f>
        <v>250</v>
      </c>
      <c r="H399" s="191">
        <f>DataInput!$F144/12</f>
        <v>250</v>
      </c>
      <c r="I399" s="191">
        <f>DataInput!$F144/12</f>
        <v>250</v>
      </c>
      <c r="J399" s="191">
        <f>DataInput!$F144/12</f>
        <v>250</v>
      </c>
      <c r="K399" s="191">
        <f>DataInput!$F144/12</f>
        <v>250</v>
      </c>
      <c r="L399" s="191">
        <f>DataInput!$F144/12</f>
        <v>250</v>
      </c>
      <c r="M399" s="191">
        <f>DataInput!$F144/12</f>
        <v>250</v>
      </c>
      <c r="N399" s="191">
        <f>DataInput!$F144/12</f>
        <v>250</v>
      </c>
      <c r="O399" s="191">
        <f>DataInput!$F144/12</f>
        <v>250</v>
      </c>
      <c r="P399" s="191">
        <f>DataInput!$F144/12</f>
        <v>250</v>
      </c>
    </row>
    <row r="400" spans="3:17" s="74" customFormat="1" x14ac:dyDescent="0.2">
      <c r="C400" s="185" t="str">
        <f>DataInput!D145</f>
        <v>Hired labor</v>
      </c>
      <c r="D400" s="191">
        <f t="shared" si="63"/>
        <v>11500.000000000002</v>
      </c>
      <c r="E400" s="191">
        <f>DataInput!$F145/12</f>
        <v>958.33333333333337</v>
      </c>
      <c r="F400" s="191">
        <f>DataInput!$F145/12</f>
        <v>958.33333333333337</v>
      </c>
      <c r="G400" s="191">
        <f>DataInput!$F145/12</f>
        <v>958.33333333333337</v>
      </c>
      <c r="H400" s="191">
        <f>DataInput!$F145/12</f>
        <v>958.33333333333337</v>
      </c>
      <c r="I400" s="191">
        <f>DataInput!$F145/12</f>
        <v>958.33333333333337</v>
      </c>
      <c r="J400" s="191">
        <f>DataInput!$F145/12</f>
        <v>958.33333333333337</v>
      </c>
      <c r="K400" s="191">
        <f>DataInput!$F145/12</f>
        <v>958.33333333333337</v>
      </c>
      <c r="L400" s="191">
        <f>DataInput!$F145/12</f>
        <v>958.33333333333337</v>
      </c>
      <c r="M400" s="191">
        <f>DataInput!$F145/12</f>
        <v>958.33333333333337</v>
      </c>
      <c r="N400" s="191">
        <f>DataInput!$F145/12</f>
        <v>958.33333333333337</v>
      </c>
      <c r="O400" s="191">
        <f>DataInput!$F145/12</f>
        <v>958.33333333333337</v>
      </c>
      <c r="P400" s="191">
        <f>DataInput!$F145/12</f>
        <v>958.33333333333337</v>
      </c>
    </row>
    <row r="401" spans="3:17" s="74" customFormat="1" x14ac:dyDescent="0.2">
      <c r="C401" s="185" t="str">
        <f>DataInput!D146</f>
        <v>Miscellaneous</v>
      </c>
      <c r="D401" s="191">
        <f t="shared" si="63"/>
        <v>0</v>
      </c>
      <c r="E401" s="191">
        <f>DataInput!$F146/12</f>
        <v>0</v>
      </c>
      <c r="F401" s="191">
        <f>DataInput!$F146/12</f>
        <v>0</v>
      </c>
      <c r="G401" s="191">
        <f>DataInput!$F146/12</f>
        <v>0</v>
      </c>
      <c r="H401" s="191">
        <f>DataInput!$F146/12</f>
        <v>0</v>
      </c>
      <c r="I401" s="191">
        <f>DataInput!$F146/12</f>
        <v>0</v>
      </c>
      <c r="J401" s="191">
        <f>DataInput!$F146/12</f>
        <v>0</v>
      </c>
      <c r="K401" s="191">
        <f>DataInput!$F146/12</f>
        <v>0</v>
      </c>
      <c r="L401" s="191">
        <f>DataInput!$F146/12</f>
        <v>0</v>
      </c>
      <c r="M401" s="191">
        <f>DataInput!$F146/12</f>
        <v>0</v>
      </c>
      <c r="N401" s="191">
        <f>DataInput!$F146/12</f>
        <v>0</v>
      </c>
      <c r="O401" s="191">
        <f>DataInput!$F146/12</f>
        <v>0</v>
      </c>
      <c r="P401" s="191">
        <f>DataInput!$F146/12</f>
        <v>0</v>
      </c>
    </row>
    <row r="402" spans="3:17" s="74" customFormat="1" x14ac:dyDescent="0.2">
      <c r="C402" s="185" t="str">
        <f>DataInput!D147</f>
        <v xml:space="preserve">Professional fees </v>
      </c>
      <c r="D402" s="191">
        <f t="shared" si="63"/>
        <v>0</v>
      </c>
      <c r="E402" s="191">
        <f>DataInput!$F147/12</f>
        <v>0</v>
      </c>
      <c r="F402" s="191">
        <f>DataInput!$F147/12</f>
        <v>0</v>
      </c>
      <c r="G402" s="191">
        <f>DataInput!$F147/12</f>
        <v>0</v>
      </c>
      <c r="H402" s="191">
        <f>DataInput!$F147/12</f>
        <v>0</v>
      </c>
      <c r="I402" s="191">
        <f>DataInput!$F147/12</f>
        <v>0</v>
      </c>
      <c r="J402" s="191">
        <f>DataInput!$F147/12</f>
        <v>0</v>
      </c>
      <c r="K402" s="191">
        <f>DataInput!$F147/12</f>
        <v>0</v>
      </c>
      <c r="L402" s="191">
        <f>DataInput!$F147/12</f>
        <v>0</v>
      </c>
      <c r="M402" s="191">
        <f>DataInput!$F147/12</f>
        <v>0</v>
      </c>
      <c r="N402" s="191">
        <f>DataInput!$F147/12</f>
        <v>0</v>
      </c>
      <c r="O402" s="191">
        <f>DataInput!$F147/12</f>
        <v>0</v>
      </c>
      <c r="P402" s="191">
        <f>DataInput!$F147/12</f>
        <v>0</v>
      </c>
    </row>
    <row r="403" spans="3:17" s="74" customFormat="1" x14ac:dyDescent="0.2">
      <c r="C403" s="185" t="str">
        <f>DataInput!D148</f>
        <v>Rent or lease</v>
      </c>
      <c r="D403" s="191">
        <f t="shared" si="63"/>
        <v>0</v>
      </c>
      <c r="E403" s="191">
        <f>DataInput!$F148/12</f>
        <v>0</v>
      </c>
      <c r="F403" s="191">
        <f>DataInput!$F148/12</f>
        <v>0</v>
      </c>
      <c r="G403" s="191">
        <f>DataInput!$F148/12</f>
        <v>0</v>
      </c>
      <c r="H403" s="191">
        <f>DataInput!$F148/12</f>
        <v>0</v>
      </c>
      <c r="I403" s="191">
        <f>DataInput!$F148/12</f>
        <v>0</v>
      </c>
      <c r="J403" s="191">
        <f>DataInput!$F148/12</f>
        <v>0</v>
      </c>
      <c r="K403" s="191">
        <f>DataInput!$F148/12</f>
        <v>0</v>
      </c>
      <c r="L403" s="191">
        <f>DataInput!$F148/12</f>
        <v>0</v>
      </c>
      <c r="M403" s="191">
        <f>DataInput!$F148/12</f>
        <v>0</v>
      </c>
      <c r="N403" s="191">
        <f>DataInput!$F148/12</f>
        <v>0</v>
      </c>
      <c r="O403" s="191">
        <f>DataInput!$F148/12</f>
        <v>0</v>
      </c>
      <c r="P403" s="191">
        <f>DataInput!$F148/12</f>
        <v>0</v>
      </c>
    </row>
    <row r="404" spans="3:17" s="74" customFormat="1" x14ac:dyDescent="0.2">
      <c r="C404" s="185" t="str">
        <f>DataInput!D149</f>
        <v>Repairs</v>
      </c>
      <c r="D404" s="191">
        <f t="shared" si="63"/>
        <v>6500.0000000000009</v>
      </c>
      <c r="E404" s="191">
        <f>DataInput!$F149/12</f>
        <v>541.66666666666663</v>
      </c>
      <c r="F404" s="191">
        <f>DataInput!$F149/12</f>
        <v>541.66666666666663</v>
      </c>
      <c r="G404" s="191">
        <f>DataInput!$F149/12</f>
        <v>541.66666666666663</v>
      </c>
      <c r="H404" s="191">
        <f>DataInput!$F149/12</f>
        <v>541.66666666666663</v>
      </c>
      <c r="I404" s="191">
        <f>DataInput!$F149/12</f>
        <v>541.66666666666663</v>
      </c>
      <c r="J404" s="191">
        <f>DataInput!$F149/12</f>
        <v>541.66666666666663</v>
      </c>
      <c r="K404" s="191">
        <f>DataInput!$F149/12</f>
        <v>541.66666666666663</v>
      </c>
      <c r="L404" s="191">
        <f>DataInput!$F149/12</f>
        <v>541.66666666666663</v>
      </c>
      <c r="M404" s="191">
        <f>DataInput!$F149/12</f>
        <v>541.66666666666663</v>
      </c>
      <c r="N404" s="191">
        <f>DataInput!$F149/12</f>
        <v>541.66666666666663</v>
      </c>
      <c r="O404" s="191">
        <f>DataInput!$F149/12</f>
        <v>541.66666666666663</v>
      </c>
      <c r="P404" s="191">
        <f>DataInput!$F149/12</f>
        <v>541.66666666666663</v>
      </c>
    </row>
    <row r="405" spans="3:17" s="74" customFormat="1" x14ac:dyDescent="0.2">
      <c r="C405" s="185" t="str">
        <f>DataInput!D150</f>
        <v>Supplies</v>
      </c>
      <c r="D405" s="191">
        <f t="shared" si="63"/>
        <v>0</v>
      </c>
      <c r="E405" s="191">
        <f>DataInput!$F150/12</f>
        <v>0</v>
      </c>
      <c r="F405" s="191">
        <f>DataInput!$F150/12</f>
        <v>0</v>
      </c>
      <c r="G405" s="191">
        <f>DataInput!$F150/12</f>
        <v>0</v>
      </c>
      <c r="H405" s="191">
        <f>DataInput!$F150/12</f>
        <v>0</v>
      </c>
      <c r="I405" s="191">
        <f>DataInput!$F150/12</f>
        <v>0</v>
      </c>
      <c r="J405" s="191">
        <f>DataInput!$F150/12</f>
        <v>0</v>
      </c>
      <c r="K405" s="191">
        <f>DataInput!$F150/12</f>
        <v>0</v>
      </c>
      <c r="L405" s="191">
        <f>DataInput!$F150/12</f>
        <v>0</v>
      </c>
      <c r="M405" s="191">
        <f>DataInput!$F150/12</f>
        <v>0</v>
      </c>
      <c r="N405" s="191">
        <f>DataInput!$F150/12</f>
        <v>0</v>
      </c>
      <c r="O405" s="191">
        <f>DataInput!$F150/12</f>
        <v>0</v>
      </c>
      <c r="P405" s="191">
        <f>DataInput!$F150/12</f>
        <v>0</v>
      </c>
      <c r="Q405" s="74" t="s">
        <v>25</v>
      </c>
    </row>
    <row r="406" spans="3:17" s="74" customFormat="1" x14ac:dyDescent="0.2">
      <c r="C406" s="185" t="str">
        <f>DataInput!D151</f>
        <v>Property taxes</v>
      </c>
      <c r="D406" s="191">
        <f t="shared" si="63"/>
        <v>3499.9999999999995</v>
      </c>
      <c r="E406" s="191">
        <f>DataInput!$F151/12</f>
        <v>291.66666666666669</v>
      </c>
      <c r="F406" s="191">
        <f>DataInput!$F151/12</f>
        <v>291.66666666666669</v>
      </c>
      <c r="G406" s="191">
        <f>DataInput!$F151/12</f>
        <v>291.66666666666669</v>
      </c>
      <c r="H406" s="191">
        <f>DataInput!$F151/12</f>
        <v>291.66666666666669</v>
      </c>
      <c r="I406" s="191">
        <f>DataInput!$F151/12</f>
        <v>291.66666666666669</v>
      </c>
      <c r="J406" s="191">
        <f>DataInput!$F151/12</f>
        <v>291.66666666666669</v>
      </c>
      <c r="K406" s="191">
        <f>DataInput!$F151/12</f>
        <v>291.66666666666669</v>
      </c>
      <c r="L406" s="191">
        <f>DataInput!$F151/12</f>
        <v>291.66666666666669</v>
      </c>
      <c r="M406" s="191">
        <f>DataInput!$F151/12</f>
        <v>291.66666666666669</v>
      </c>
      <c r="N406" s="191">
        <f>DataInput!$F151/12</f>
        <v>291.66666666666669</v>
      </c>
      <c r="O406" s="191">
        <f>DataInput!$F151/12</f>
        <v>291.66666666666669</v>
      </c>
      <c r="P406" s="191">
        <f>DataInput!$F151/12</f>
        <v>291.66666666666669</v>
      </c>
    </row>
    <row r="407" spans="3:17" s="74" customFormat="1" x14ac:dyDescent="0.2">
      <c r="C407" s="185" t="str">
        <f>DataInput!D152</f>
        <v>Utilities</v>
      </c>
      <c r="D407" s="191">
        <f t="shared" si="63"/>
        <v>5000</v>
      </c>
      <c r="E407" s="191">
        <f>DataInput!$F152/12</f>
        <v>416.66666666666669</v>
      </c>
      <c r="F407" s="191">
        <f>DataInput!$F152/12</f>
        <v>416.66666666666669</v>
      </c>
      <c r="G407" s="191">
        <f>DataInput!$F152/12</f>
        <v>416.66666666666669</v>
      </c>
      <c r="H407" s="191">
        <f>DataInput!$F152/12</f>
        <v>416.66666666666669</v>
      </c>
      <c r="I407" s="191">
        <f>DataInput!$F152/12</f>
        <v>416.66666666666669</v>
      </c>
      <c r="J407" s="191">
        <f>DataInput!$F152/12</f>
        <v>416.66666666666669</v>
      </c>
      <c r="K407" s="191">
        <f>DataInput!$F152/12</f>
        <v>416.66666666666669</v>
      </c>
      <c r="L407" s="191">
        <f>DataInput!$F152/12</f>
        <v>416.66666666666669</v>
      </c>
      <c r="M407" s="191">
        <f>DataInput!$F152/12</f>
        <v>416.66666666666669</v>
      </c>
      <c r="N407" s="191">
        <f>DataInput!$F152/12</f>
        <v>416.66666666666669</v>
      </c>
      <c r="O407" s="191">
        <f>DataInput!$F152/12</f>
        <v>416.66666666666669</v>
      </c>
      <c r="P407" s="191">
        <f>DataInput!$F152/12</f>
        <v>416.66666666666669</v>
      </c>
    </row>
    <row r="408" spans="3:17" s="74" customFormat="1" x14ac:dyDescent="0.2">
      <c r="C408" s="185" t="str">
        <f>DataInput!D153</f>
        <v>Pressure washing</v>
      </c>
      <c r="D408" s="191">
        <f t="shared" si="63"/>
        <v>0</v>
      </c>
      <c r="E408" s="191">
        <f>DataInput!$F153/12</f>
        <v>0</v>
      </c>
      <c r="F408" s="191">
        <f>DataInput!$F153/12</f>
        <v>0</v>
      </c>
      <c r="G408" s="191">
        <f>DataInput!$F153/12</f>
        <v>0</v>
      </c>
      <c r="H408" s="191">
        <f>DataInput!$F153/12</f>
        <v>0</v>
      </c>
      <c r="I408" s="191">
        <f>DataInput!$F153/12</f>
        <v>0</v>
      </c>
      <c r="J408" s="191">
        <f>DataInput!$F153/12</f>
        <v>0</v>
      </c>
      <c r="K408" s="191">
        <f>DataInput!$F153/12</f>
        <v>0</v>
      </c>
      <c r="L408" s="191">
        <f>DataInput!$F153/12</f>
        <v>0</v>
      </c>
      <c r="M408" s="191">
        <f>DataInput!$F153/12</f>
        <v>0</v>
      </c>
      <c r="N408" s="191">
        <f>DataInput!$F153/12</f>
        <v>0</v>
      </c>
      <c r="O408" s="191">
        <f>DataInput!$F153/12</f>
        <v>0</v>
      </c>
      <c r="P408" s="191">
        <f>DataInput!$F153/12</f>
        <v>0</v>
      </c>
    </row>
    <row r="409" spans="3:17" s="74" customFormat="1" x14ac:dyDescent="0.2">
      <c r="C409" s="185" t="str">
        <f>DataInput!D154</f>
        <v>Manure hauling costs</v>
      </c>
      <c r="D409" s="191">
        <f t="shared" si="63"/>
        <v>7000</v>
      </c>
      <c r="E409" s="191">
        <f>IF(MONTH(E387)=3,0.5*DataInput!$F$154,IF(MONTH(E387)=10,0.5*DataInput!$F$154,0))</f>
        <v>0</v>
      </c>
      <c r="F409" s="191">
        <f>IF(MONTH(F387)=3,0.5*DataInput!$F$154,IF(MONTH(F387)=10,0.5*DataInput!$F$154,0))</f>
        <v>0</v>
      </c>
      <c r="G409" s="191">
        <f>IF(MONTH(G387)=3,0.5*DataInput!$F$154,IF(MONTH(G387)=10,0.5*DataInput!$F$154,0))</f>
        <v>0</v>
      </c>
      <c r="H409" s="191">
        <f>IF(MONTH(H387)=3,0.5*DataInput!$F$154,IF(MONTH(H387)=10,0.5*DataInput!$F$154,0))</f>
        <v>0</v>
      </c>
      <c r="I409" s="191">
        <f>IF(MONTH(I387)=3,0.5*DataInput!$F$154,IF(MONTH(I387)=10,0.5*DataInput!$F$154,0))</f>
        <v>0</v>
      </c>
      <c r="J409" s="191">
        <f>IF(MONTH(J387)=3,0.5*DataInput!$F$154,IF(MONTH(J387)=10,0.5*DataInput!$F$154,0))</f>
        <v>0</v>
      </c>
      <c r="K409" s="191">
        <f>IF(MONTH(K387)=3,0.5*DataInput!$F$154,IF(MONTH(K387)=10,0.5*DataInput!$F$154,0))</f>
        <v>3500</v>
      </c>
      <c r="L409" s="191">
        <f>IF(MONTH(L387)=3,0.5*DataInput!$F$154,IF(MONTH(L387)=10,0.5*DataInput!$F$154,0))</f>
        <v>0</v>
      </c>
      <c r="M409" s="191">
        <f>IF(MONTH(M387)=3,0.5*DataInput!$F$154,IF(MONTH(M387)=10,0.5*DataInput!$F$154,0))</f>
        <v>0</v>
      </c>
      <c r="N409" s="191">
        <f>IF(MONTH(N387)=3,0.5*DataInput!$F$154,IF(MONTH(N387)=10,0.5*DataInput!$F$154,0))</f>
        <v>0</v>
      </c>
      <c r="O409" s="191">
        <f>IF(MONTH(O387)=3,0.5*DataInput!$F$154,IF(MONTH(O387)=10,0.5*DataInput!$F$154,0))</f>
        <v>0</v>
      </c>
      <c r="P409" s="191">
        <f>IF(MONTH(P387)=3,0.5*DataInput!$F$154,IF(MONTH(P387)=10,0.5*DataInput!$F$154,0))</f>
        <v>3500</v>
      </c>
    </row>
    <row r="410" spans="3:17" s="74" customFormat="1" x14ac:dyDescent="0.2">
      <c r="C410" s="185" t="str">
        <f>DataInput!D156</f>
        <v>Other (overwrite this)</v>
      </c>
      <c r="D410" s="191">
        <f t="shared" si="63"/>
        <v>0</v>
      </c>
      <c r="E410" s="191">
        <f>DataInput!$F156/12</f>
        <v>0</v>
      </c>
      <c r="F410" s="191">
        <f>DataInput!$F156/12</f>
        <v>0</v>
      </c>
      <c r="G410" s="191">
        <f>DataInput!$F156/12</f>
        <v>0</v>
      </c>
      <c r="H410" s="191">
        <f>DataInput!$F156/12</f>
        <v>0</v>
      </c>
      <c r="I410" s="191">
        <f>DataInput!$F156/12</f>
        <v>0</v>
      </c>
      <c r="J410" s="191">
        <f>DataInput!$F156/12</f>
        <v>0</v>
      </c>
      <c r="K410" s="191">
        <f>DataInput!$F156/12</f>
        <v>0</v>
      </c>
      <c r="L410" s="191">
        <f>DataInput!$F156/12</f>
        <v>0</v>
      </c>
      <c r="M410" s="191">
        <f>DataInput!$F156/12</f>
        <v>0</v>
      </c>
      <c r="N410" s="191">
        <f>DataInput!$F156/12</f>
        <v>0</v>
      </c>
      <c r="O410" s="191">
        <f>DataInput!$F156/12</f>
        <v>0</v>
      </c>
      <c r="P410" s="191">
        <f>DataInput!$F156/12</f>
        <v>0</v>
      </c>
    </row>
    <row r="411" spans="3:17" s="74" customFormat="1" x14ac:dyDescent="0.2">
      <c r="C411" s="185" t="str">
        <f>DataInput!D157</f>
        <v>Other (overwrite this)</v>
      </c>
      <c r="D411" s="191">
        <f t="shared" si="63"/>
        <v>0</v>
      </c>
      <c r="E411" s="191">
        <f>DataInput!$F157/12</f>
        <v>0</v>
      </c>
      <c r="F411" s="191">
        <f>DataInput!$F157/12</f>
        <v>0</v>
      </c>
      <c r="G411" s="191">
        <f>DataInput!$F157/12</f>
        <v>0</v>
      </c>
      <c r="H411" s="191">
        <f>DataInput!$F157/12</f>
        <v>0</v>
      </c>
      <c r="I411" s="191">
        <f>DataInput!$F157/12</f>
        <v>0</v>
      </c>
      <c r="J411" s="191">
        <f>DataInput!$F157/12</f>
        <v>0</v>
      </c>
      <c r="K411" s="191">
        <f>DataInput!$F157/12</f>
        <v>0</v>
      </c>
      <c r="L411" s="191">
        <f>DataInput!$F157/12</f>
        <v>0</v>
      </c>
      <c r="M411" s="191">
        <f>DataInput!$F157/12</f>
        <v>0</v>
      </c>
      <c r="N411" s="191">
        <f>DataInput!$F157/12</f>
        <v>0</v>
      </c>
      <c r="O411" s="191">
        <f>DataInput!$F157/12</f>
        <v>0</v>
      </c>
      <c r="P411" s="191">
        <f>DataInput!$F157/12</f>
        <v>0</v>
      </c>
    </row>
    <row r="412" spans="3:17" s="74" customFormat="1" x14ac:dyDescent="0.2">
      <c r="C412" s="185" t="str">
        <f>DataInput!D158</f>
        <v>Other (overwrite this)</v>
      </c>
      <c r="D412" s="191">
        <f t="shared" si="63"/>
        <v>0</v>
      </c>
      <c r="E412" s="191">
        <f>DataInput!$F158/12</f>
        <v>0</v>
      </c>
      <c r="F412" s="191">
        <f>DataInput!$F158/12</f>
        <v>0</v>
      </c>
      <c r="G412" s="191">
        <f>DataInput!$F158/12</f>
        <v>0</v>
      </c>
      <c r="H412" s="191">
        <f>DataInput!$F158/12</f>
        <v>0</v>
      </c>
      <c r="I412" s="191">
        <f>DataInput!$F158/12</f>
        <v>0</v>
      </c>
      <c r="J412" s="191">
        <f>DataInput!$F158/12</f>
        <v>0</v>
      </c>
      <c r="K412" s="191">
        <f>DataInput!$F158/12</f>
        <v>0</v>
      </c>
      <c r="L412" s="191">
        <f>DataInput!$F158/12</f>
        <v>0</v>
      </c>
      <c r="M412" s="191">
        <f>DataInput!$F158/12</f>
        <v>0</v>
      </c>
      <c r="N412" s="191">
        <f>DataInput!$F158/12</f>
        <v>0</v>
      </c>
      <c r="O412" s="191">
        <f>DataInput!$F158/12</f>
        <v>0</v>
      </c>
      <c r="P412" s="191">
        <f>DataInput!$F158/12</f>
        <v>0</v>
      </c>
    </row>
    <row r="413" spans="3:17" s="74" customFormat="1" x14ac:dyDescent="0.2">
      <c r="C413" s="185" t="str">
        <f>DataInput!D160</f>
        <v>Other (overwrite this)</v>
      </c>
      <c r="D413" s="191">
        <f t="shared" si="63"/>
        <v>0</v>
      </c>
      <c r="E413" s="191">
        <f>DataInput!$F160/12</f>
        <v>0</v>
      </c>
      <c r="F413" s="191">
        <f>DataInput!$F160/12</f>
        <v>0</v>
      </c>
      <c r="G413" s="191">
        <f>DataInput!$F160/12</f>
        <v>0</v>
      </c>
      <c r="H413" s="191">
        <f>DataInput!$F160/12</f>
        <v>0</v>
      </c>
      <c r="I413" s="191">
        <f>DataInput!$F160/12</f>
        <v>0</v>
      </c>
      <c r="J413" s="191">
        <f>DataInput!$F160/12</f>
        <v>0</v>
      </c>
      <c r="K413" s="191">
        <f>DataInput!$F160/12</f>
        <v>0</v>
      </c>
      <c r="L413" s="191">
        <f>DataInput!$F160/12</f>
        <v>0</v>
      </c>
      <c r="M413" s="191">
        <f>DataInput!$F160/12</f>
        <v>0</v>
      </c>
      <c r="N413" s="191">
        <f>DataInput!$F160/12</f>
        <v>0</v>
      </c>
      <c r="O413" s="191">
        <f>DataInput!$F160/12</f>
        <v>0</v>
      </c>
      <c r="P413" s="191">
        <f>DataInput!$F160/12</f>
        <v>0</v>
      </c>
    </row>
    <row r="414" spans="3:17" s="74" customFormat="1" x14ac:dyDescent="0.2">
      <c r="C414" s="185" t="str">
        <f>DataInput!D161</f>
        <v>Other (overwrite this)</v>
      </c>
      <c r="D414" s="191">
        <f t="shared" si="63"/>
        <v>0</v>
      </c>
      <c r="E414" s="191">
        <f>DataInput!$F161/12</f>
        <v>0</v>
      </c>
      <c r="F414" s="191">
        <f>DataInput!$F161/12</f>
        <v>0</v>
      </c>
      <c r="G414" s="191">
        <f>DataInput!$F161/12</f>
        <v>0</v>
      </c>
      <c r="H414" s="191">
        <f>DataInput!$F161/12</f>
        <v>0</v>
      </c>
      <c r="I414" s="191">
        <f>DataInput!$F161/12</f>
        <v>0</v>
      </c>
      <c r="J414" s="191">
        <f>DataInput!$F161/12</f>
        <v>0</v>
      </c>
      <c r="K414" s="191">
        <f>DataInput!$F161/12</f>
        <v>0</v>
      </c>
      <c r="L414" s="191">
        <f>DataInput!$F161/12</f>
        <v>0</v>
      </c>
      <c r="M414" s="191">
        <f>DataInput!$F161/12</f>
        <v>0</v>
      </c>
      <c r="N414" s="191">
        <f>DataInput!$F161/12</f>
        <v>0</v>
      </c>
      <c r="O414" s="191">
        <f>DataInput!$F161/12</f>
        <v>0</v>
      </c>
      <c r="P414" s="191">
        <f>DataInput!$F161/12</f>
        <v>0</v>
      </c>
    </row>
    <row r="415" spans="3:17" s="74" customFormat="1" x14ac:dyDescent="0.2">
      <c r="C415" s="185" t="str">
        <f>DataInput!D162</f>
        <v>Other (overwrite this)</v>
      </c>
      <c r="D415" s="191">
        <f t="shared" si="63"/>
        <v>0</v>
      </c>
      <c r="E415" s="191">
        <f>DataInput!$F162/12</f>
        <v>0</v>
      </c>
      <c r="F415" s="191">
        <f>DataInput!$F162/12</f>
        <v>0</v>
      </c>
      <c r="G415" s="191">
        <f>DataInput!$F162/12</f>
        <v>0</v>
      </c>
      <c r="H415" s="191">
        <f>DataInput!$F162/12</f>
        <v>0</v>
      </c>
      <c r="I415" s="191">
        <f>DataInput!$F162/12</f>
        <v>0</v>
      </c>
      <c r="J415" s="191">
        <f>DataInput!$F162/12</f>
        <v>0</v>
      </c>
      <c r="K415" s="191">
        <f>DataInput!$F162/12</f>
        <v>0</v>
      </c>
      <c r="L415" s="191">
        <f>DataInput!$F162/12</f>
        <v>0</v>
      </c>
      <c r="M415" s="191">
        <f>DataInput!$F162/12</f>
        <v>0</v>
      </c>
      <c r="N415" s="191">
        <f>DataInput!$F162/12</f>
        <v>0</v>
      </c>
      <c r="O415" s="191">
        <f>DataInput!$F162/12</f>
        <v>0</v>
      </c>
      <c r="P415" s="191">
        <f>DataInput!$F162/12</f>
        <v>0</v>
      </c>
    </row>
    <row r="416" spans="3:17" s="74" customFormat="1" x14ac:dyDescent="0.2">
      <c r="C416" s="185" t="str">
        <f>DataInput!D163</f>
        <v>Other (overwrite this)</v>
      </c>
      <c r="D416" s="191">
        <f t="shared" si="63"/>
        <v>0</v>
      </c>
      <c r="E416" s="191">
        <f>DataInput!$F163/12</f>
        <v>0</v>
      </c>
      <c r="F416" s="191">
        <f>DataInput!$F163/12</f>
        <v>0</v>
      </c>
      <c r="G416" s="191">
        <f>DataInput!$F163/12</f>
        <v>0</v>
      </c>
      <c r="H416" s="191">
        <f>DataInput!$F163/12</f>
        <v>0</v>
      </c>
      <c r="I416" s="191">
        <f>DataInput!$F163/12</f>
        <v>0</v>
      </c>
      <c r="J416" s="191">
        <f>DataInput!$F163/12</f>
        <v>0</v>
      </c>
      <c r="K416" s="191">
        <f>DataInput!$F163/12</f>
        <v>0</v>
      </c>
      <c r="L416" s="191">
        <f>DataInput!$F163/12</f>
        <v>0</v>
      </c>
      <c r="M416" s="191">
        <f>DataInput!$F163/12</f>
        <v>0</v>
      </c>
      <c r="N416" s="191">
        <f>DataInput!$F163/12</f>
        <v>0</v>
      </c>
      <c r="O416" s="191">
        <f>DataInput!$F163/12</f>
        <v>0</v>
      </c>
      <c r="P416" s="191">
        <f>DataInput!$F163/12</f>
        <v>0</v>
      </c>
    </row>
    <row r="417" spans="2:17" s="74" customFormat="1" x14ac:dyDescent="0.2">
      <c r="C417" s="185" t="s">
        <v>31</v>
      </c>
      <c r="D417" s="191">
        <f t="shared" si="63"/>
        <v>0</v>
      </c>
      <c r="E417" s="191">
        <f>VLOOKUP(E387,AmortOld!$AV$13:$BB$132,7,FALSE)</f>
        <v>0</v>
      </c>
      <c r="F417" s="191">
        <f>VLOOKUP(F387,AmortOld!$AV$13:$BB$132,7,FALSE)</f>
        <v>0</v>
      </c>
      <c r="G417" s="191">
        <f>VLOOKUP(G387,AmortOld!$AV$13:$BB$132,7,FALSE)</f>
        <v>0</v>
      </c>
      <c r="H417" s="191">
        <f>VLOOKUP(H387,AmortOld!$AV$13:$BB$132,7,FALSE)</f>
        <v>0</v>
      </c>
      <c r="I417" s="191">
        <f>VLOOKUP(I387,AmortOld!$AV$13:$BB$132,7,FALSE)</f>
        <v>0</v>
      </c>
      <c r="J417" s="191">
        <f>VLOOKUP(J387,AmortOld!$AV$13:$BB$132,7,FALSE)</f>
        <v>0</v>
      </c>
      <c r="K417" s="191">
        <f>VLOOKUP(K387,AmortOld!$AV$13:$BB$132,7,FALSE)</f>
        <v>0</v>
      </c>
      <c r="L417" s="191">
        <f>VLOOKUP(L387,AmortOld!$AV$13:$BB$132,7,FALSE)</f>
        <v>0</v>
      </c>
      <c r="M417" s="191">
        <f>VLOOKUP(M387,AmortOld!$AV$13:$BB$132,7,FALSE)</f>
        <v>0</v>
      </c>
      <c r="N417" s="191">
        <f>VLOOKUP(N387,AmortOld!$AV$13:$BB$132,7,FALSE)</f>
        <v>0</v>
      </c>
      <c r="O417" s="191">
        <f>VLOOKUP(O387,AmortOld!$AV$13:$BB$132,7,FALSE)</f>
        <v>0</v>
      </c>
      <c r="P417" s="191">
        <f>VLOOKUP(P387,AmortOld!$AV$13:$BB$132,7,FALSE)</f>
        <v>0</v>
      </c>
    </row>
    <row r="418" spans="2:17" s="74" customFormat="1" x14ac:dyDescent="0.2">
      <c r="C418" s="185" t="s">
        <v>32</v>
      </c>
      <c r="D418" s="191">
        <f t="shared" si="63"/>
        <v>0</v>
      </c>
      <c r="E418" s="191">
        <f>VLOOKUP(E387,AmortOld!$BF$12:$BL$132,7,FALSE)</f>
        <v>0</v>
      </c>
      <c r="F418" s="191">
        <f>VLOOKUP(F387,AmortOld!$BF$12:$BL$132,7,FALSE)</f>
        <v>0</v>
      </c>
      <c r="G418" s="191">
        <f>VLOOKUP(G387,AmortOld!$BF$12:$BL$132,7,FALSE)</f>
        <v>0</v>
      </c>
      <c r="H418" s="191">
        <f>VLOOKUP(H387,AmortOld!$BF$12:$BL$132,7,FALSE)</f>
        <v>0</v>
      </c>
      <c r="I418" s="191">
        <f>VLOOKUP(I387,AmortOld!$BF$12:$BL$132,7,FALSE)</f>
        <v>0</v>
      </c>
      <c r="J418" s="191">
        <f>VLOOKUP(J387,AmortOld!$BF$12:$BL$132,7,FALSE)</f>
        <v>0</v>
      </c>
      <c r="K418" s="191">
        <f>VLOOKUP(K387,AmortOld!$BF$12:$BL$132,7,FALSE)</f>
        <v>0</v>
      </c>
      <c r="L418" s="191">
        <f>VLOOKUP(L387,AmortOld!$BF$12:$BL$132,7,FALSE)</f>
        <v>0</v>
      </c>
      <c r="M418" s="191">
        <f>VLOOKUP(M387,AmortOld!$BF$12:$BL$132,7,FALSE)</f>
        <v>0</v>
      </c>
      <c r="N418" s="191">
        <f>VLOOKUP(N387,AmortOld!$BF$12:$BL$132,7,FALSE)</f>
        <v>0</v>
      </c>
      <c r="O418" s="191">
        <f>VLOOKUP(O387,AmortOld!$BF$12:$BL$132,7,FALSE)</f>
        <v>0</v>
      </c>
      <c r="P418" s="191">
        <f>VLOOKUP(P387,AmortOld!$BF$12:$BL$132,7,FALSE)</f>
        <v>0</v>
      </c>
    </row>
    <row r="419" spans="2:17" s="74" customFormat="1" x14ac:dyDescent="0.2">
      <c r="C419" s="185" t="s">
        <v>33</v>
      </c>
      <c r="D419" s="191">
        <f t="shared" si="63"/>
        <v>14303.286605734496</v>
      </c>
      <c r="E419" s="191">
        <f>VLOOKUP(E387,AmortNew!$AU$10:$BA$130,7,FALSE)</f>
        <v>1354.0663336060302</v>
      </c>
      <c r="F419" s="191">
        <f>VLOOKUP(F387,AmortNew!$AU$10:$BA$130,7,FALSE)</f>
        <v>1325.2392330578652</v>
      </c>
      <c r="G419" s="191">
        <f>VLOOKUP(G387,AmortNew!$AU$10:$BA$130,7,FALSE)</f>
        <v>1296.2199518393795</v>
      </c>
      <c r="H419" s="191">
        <f>VLOOKUP(H387,AmortNew!$AU$10:$BA$130,7,FALSE)</f>
        <v>1267.0072087461042</v>
      </c>
      <c r="I419" s="191">
        <f>VLOOKUP(I387,AmortNew!$AU$10:$BA$130,7,FALSE)</f>
        <v>1237.5997140322067</v>
      </c>
      <c r="J419" s="191">
        <f>VLOOKUP(J387,AmortNew!$AU$10:$BA$130,7,FALSE)</f>
        <v>1207.9961693535504</v>
      </c>
      <c r="K419" s="191">
        <f>VLOOKUP(K387,AmortNew!$AU$10:$BA$130,7,FALSE)</f>
        <v>1178.1952677103693</v>
      </c>
      <c r="L419" s="191">
        <f>VLOOKUP(L387,AmortNew!$AU$10:$BA$130,7,FALSE)</f>
        <v>1148.1956933895669</v>
      </c>
      <c r="M419" s="191">
        <f>VLOOKUP(M387,AmortNew!$AU$10:$BA$130,7,FALSE)</f>
        <v>1117.9961219066261</v>
      </c>
      <c r="N419" s="191">
        <f>VLOOKUP(N387,AmortNew!$AU$10:$BA$130,7,FALSE)</f>
        <v>1087.5952199471321</v>
      </c>
      <c r="O419" s="191">
        <f>VLOOKUP(O387,AmortNew!$AU$10:$BA$130,7,FALSE)</f>
        <v>1056.9916453079084</v>
      </c>
      <c r="P419" s="191">
        <f>VLOOKUP(P387,AmortNew!$AU$10:$BA$130,7,FALSE)</f>
        <v>1026.1840468377563</v>
      </c>
      <c r="Q419" s="74" t="s">
        <v>25</v>
      </c>
    </row>
    <row r="420" spans="2:17" s="74" customFormat="1" x14ac:dyDescent="0.2">
      <c r="C420" s="188" t="s">
        <v>34</v>
      </c>
      <c r="D420" s="193">
        <f t="shared" si="63"/>
        <v>53834.290384233944</v>
      </c>
      <c r="E420" s="193">
        <f>VLOOKUP(E387,AmortNew!$BE$10:$BK$130,7,FALSE)</f>
        <v>4324.0650822246744</v>
      </c>
      <c r="F420" s="193">
        <f>VLOOKUP(F387,AmortNew!$BE$10:$BK$130,7,FALSE)</f>
        <v>4352.8921827728391</v>
      </c>
      <c r="G420" s="193">
        <f>VLOOKUP(G387,AmortNew!$BE$10:$BK$130,7,FALSE)</f>
        <v>4381.911463991325</v>
      </c>
      <c r="H420" s="193">
        <f>VLOOKUP(H387,AmortNew!$BE$10:$BK$130,7,FALSE)</f>
        <v>4411.124207084601</v>
      </c>
      <c r="I420" s="193">
        <f>VLOOKUP(I387,AmortNew!$BE$10:$BK$130,7,FALSE)</f>
        <v>4440.5317017984971</v>
      </c>
      <c r="J420" s="193">
        <f>VLOOKUP(J387,AmortNew!$BE$10:$BK$130,7,FALSE)</f>
        <v>4470.1352464771544</v>
      </c>
      <c r="K420" s="193">
        <f>VLOOKUP(K387,AmortNew!$BE$10:$BK$130,7,FALSE)</f>
        <v>4499.936148120335</v>
      </c>
      <c r="L420" s="193">
        <f>VLOOKUP(L387,AmortNew!$BE$10:$BK$130,7,FALSE)</f>
        <v>4529.9357224411369</v>
      </c>
      <c r="M420" s="193">
        <f>VLOOKUP(M387,AmortNew!$BE$10:$BK$130,7,FALSE)</f>
        <v>4560.1352939240778</v>
      </c>
      <c r="N420" s="193">
        <f>VLOOKUP(N387,AmortNew!$BE$10:$BK$130,7,FALSE)</f>
        <v>4590.536195883572</v>
      </c>
      <c r="O420" s="193">
        <f>VLOOKUP(O387,AmortNew!$BE$10:$BK$130,7,FALSE)</f>
        <v>4621.1397705227955</v>
      </c>
      <c r="P420" s="193">
        <f>VLOOKUP(P387,AmortNew!$BE$10:$BK$130,7,FALSE)</f>
        <v>4651.9473689929473</v>
      </c>
    </row>
    <row r="421" spans="2:17" s="74" customFormat="1" x14ac:dyDescent="0.2">
      <c r="C421" s="178" t="s">
        <v>212</v>
      </c>
      <c r="D421" s="191">
        <f>SUM(E421:P421)</f>
        <v>104637.57698996844</v>
      </c>
      <c r="E421" s="191">
        <f t="shared" ref="E421:P421" si="64">SUM(E397:E420)</f>
        <v>8136.464749164038</v>
      </c>
      <c r="F421" s="191">
        <f t="shared" si="64"/>
        <v>8136.464749164038</v>
      </c>
      <c r="G421" s="191">
        <f t="shared" si="64"/>
        <v>8136.464749164038</v>
      </c>
      <c r="H421" s="191">
        <f t="shared" si="64"/>
        <v>8136.4647491640389</v>
      </c>
      <c r="I421" s="191">
        <f t="shared" si="64"/>
        <v>8136.4647491640371</v>
      </c>
      <c r="J421" s="191">
        <f t="shared" si="64"/>
        <v>8136.464749164038</v>
      </c>
      <c r="K421" s="191">
        <f t="shared" si="64"/>
        <v>11636.464749164039</v>
      </c>
      <c r="L421" s="191">
        <f t="shared" si="64"/>
        <v>8136.4647491640371</v>
      </c>
      <c r="M421" s="191">
        <f t="shared" si="64"/>
        <v>8136.4647491640371</v>
      </c>
      <c r="N421" s="191">
        <f t="shared" si="64"/>
        <v>8136.4647491640371</v>
      </c>
      <c r="O421" s="191">
        <f t="shared" si="64"/>
        <v>8136.4647491640371</v>
      </c>
      <c r="P421" s="191">
        <f t="shared" si="64"/>
        <v>11636.464749164037</v>
      </c>
    </row>
    <row r="422" spans="2:17" s="74" customFormat="1" x14ac:dyDescent="0.2">
      <c r="C422" s="178"/>
      <c r="D422" s="191"/>
      <c r="E422" s="191"/>
      <c r="F422" s="191"/>
      <c r="G422" s="191"/>
      <c r="H422" s="191"/>
      <c r="I422" s="191"/>
      <c r="J422" s="191"/>
      <c r="K422" s="191"/>
      <c r="L422" s="191"/>
      <c r="M422" s="191"/>
      <c r="N422" s="191"/>
      <c r="O422" s="191"/>
      <c r="P422" s="191"/>
    </row>
    <row r="423" spans="2:17" s="74" customFormat="1" x14ac:dyDescent="0.2">
      <c r="C423" s="21" t="s">
        <v>332</v>
      </c>
      <c r="D423" s="191">
        <f>SUM(E423:P423)</f>
        <v>18162.423010031547</v>
      </c>
      <c r="E423" s="191">
        <f t="shared" ref="E423:P423" si="65">E394-E421</f>
        <v>-736.46474916403804</v>
      </c>
      <c r="F423" s="191">
        <f t="shared" si="65"/>
        <v>-736.46474916403804</v>
      </c>
      <c r="G423" s="191">
        <f t="shared" si="65"/>
        <v>-736.46474916403804</v>
      </c>
      <c r="H423" s="191">
        <f t="shared" si="65"/>
        <v>-736.46474916403895</v>
      </c>
      <c r="I423" s="191">
        <f t="shared" si="65"/>
        <v>-736.46474916403713</v>
      </c>
      <c r="J423" s="191">
        <f t="shared" si="65"/>
        <v>-736.46474916403804</v>
      </c>
      <c r="K423" s="191">
        <f t="shared" si="65"/>
        <v>12763.535250835961</v>
      </c>
      <c r="L423" s="191">
        <f t="shared" si="65"/>
        <v>-736.46474916403713</v>
      </c>
      <c r="M423" s="191">
        <f t="shared" si="65"/>
        <v>-736.46474916403713</v>
      </c>
      <c r="N423" s="191">
        <f t="shared" si="65"/>
        <v>-736.46474916403713</v>
      </c>
      <c r="O423" s="191">
        <f t="shared" si="65"/>
        <v>-736.46474916403713</v>
      </c>
      <c r="P423" s="191">
        <f t="shared" si="65"/>
        <v>12763.535250835963</v>
      </c>
    </row>
    <row r="424" spans="2:17" s="74" customFormat="1" x14ac:dyDescent="0.2">
      <c r="C424" s="178"/>
      <c r="D424" s="191"/>
      <c r="E424" s="191"/>
      <c r="F424" s="191"/>
      <c r="G424" s="191"/>
      <c r="H424" s="191"/>
      <c r="I424" s="191"/>
      <c r="J424" s="191"/>
      <c r="K424" s="191"/>
      <c r="L424" s="191"/>
      <c r="M424" s="191"/>
      <c r="N424" s="191"/>
      <c r="O424" s="191"/>
      <c r="P424" s="191"/>
    </row>
    <row r="425" spans="2:17" s="74" customFormat="1" x14ac:dyDescent="0.2">
      <c r="C425" s="178" t="s">
        <v>322</v>
      </c>
      <c r="D425" s="191">
        <f>LOC!D195</f>
        <v>0</v>
      </c>
      <c r="E425" s="191">
        <f>LOC!E195</f>
        <v>0</v>
      </c>
      <c r="F425" s="191">
        <f>LOC!F195</f>
        <v>0</v>
      </c>
      <c r="G425" s="191">
        <f>LOC!G195</f>
        <v>0</v>
      </c>
      <c r="H425" s="191">
        <f>LOC!H195</f>
        <v>0</v>
      </c>
      <c r="I425" s="191">
        <f>LOC!I195</f>
        <v>0</v>
      </c>
      <c r="J425" s="191">
        <f>LOC!J195</f>
        <v>0</v>
      </c>
      <c r="K425" s="191">
        <f>LOC!K195</f>
        <v>0</v>
      </c>
      <c r="L425" s="191">
        <f>LOC!L195</f>
        <v>0</v>
      </c>
      <c r="M425" s="191">
        <f>LOC!M195</f>
        <v>0</v>
      </c>
      <c r="N425" s="191">
        <f>LOC!N195</f>
        <v>0</v>
      </c>
      <c r="O425" s="191">
        <f>LOC!O195</f>
        <v>0</v>
      </c>
      <c r="P425" s="191">
        <f>LOC!P195</f>
        <v>0</v>
      </c>
    </row>
    <row r="426" spans="2:17" s="74" customFormat="1" x14ac:dyDescent="0.2">
      <c r="C426" s="178" t="s">
        <v>323</v>
      </c>
      <c r="D426" s="191">
        <f>LOC!D194</f>
        <v>0</v>
      </c>
      <c r="E426" s="191">
        <f>LOC!E194</f>
        <v>0</v>
      </c>
      <c r="F426" s="191">
        <f>LOC!F194</f>
        <v>0</v>
      </c>
      <c r="G426" s="191">
        <f>LOC!G194</f>
        <v>0</v>
      </c>
      <c r="H426" s="191">
        <f>LOC!H194</f>
        <v>0</v>
      </c>
      <c r="I426" s="191">
        <f>LOC!I194</f>
        <v>0</v>
      </c>
      <c r="J426" s="191">
        <f>LOC!J194</f>
        <v>0</v>
      </c>
      <c r="K426" s="191">
        <f>LOC!K194</f>
        <v>0</v>
      </c>
      <c r="L426" s="191">
        <f>LOC!L194</f>
        <v>0</v>
      </c>
      <c r="M426" s="191">
        <f>LOC!M194</f>
        <v>0</v>
      </c>
      <c r="N426" s="191">
        <f>LOC!N194</f>
        <v>0</v>
      </c>
      <c r="O426" s="191">
        <f>LOC!O194</f>
        <v>0</v>
      </c>
      <c r="P426" s="191">
        <f>LOC!P194</f>
        <v>0</v>
      </c>
    </row>
    <row r="427" spans="2:17" s="74" customFormat="1" x14ac:dyDescent="0.2">
      <c r="C427" s="178" t="s">
        <v>132</v>
      </c>
      <c r="D427" s="192"/>
      <c r="E427" s="191">
        <f>LOC!E207</f>
        <v>0</v>
      </c>
      <c r="F427" s="191">
        <f>LOC!F207</f>
        <v>0</v>
      </c>
      <c r="G427" s="191">
        <f>LOC!G207</f>
        <v>0</v>
      </c>
      <c r="H427" s="191">
        <f>LOC!H207</f>
        <v>0</v>
      </c>
      <c r="I427" s="191">
        <f>LOC!I207</f>
        <v>0</v>
      </c>
      <c r="J427" s="191">
        <f>LOC!J207</f>
        <v>0</v>
      </c>
      <c r="K427" s="191">
        <f>LOC!K207</f>
        <v>0</v>
      </c>
      <c r="L427" s="191">
        <f>LOC!L207</f>
        <v>0</v>
      </c>
      <c r="M427" s="191">
        <f>LOC!M207</f>
        <v>0</v>
      </c>
      <c r="N427" s="191">
        <f>LOC!N207</f>
        <v>0</v>
      </c>
      <c r="O427" s="191">
        <f>LOC!O207</f>
        <v>0</v>
      </c>
      <c r="P427" s="191">
        <f>LOC!P207</f>
        <v>0</v>
      </c>
    </row>
    <row r="428" spans="2:17" s="74" customFormat="1" x14ac:dyDescent="0.2">
      <c r="C428" s="178" t="s">
        <v>324</v>
      </c>
      <c r="D428" s="191"/>
      <c r="E428" s="191">
        <f>LOC!E211</f>
        <v>0</v>
      </c>
      <c r="F428" s="191">
        <f>LOC!F211</f>
        <v>0</v>
      </c>
      <c r="G428" s="191">
        <f>LOC!G211</f>
        <v>0</v>
      </c>
      <c r="H428" s="191">
        <f>LOC!H211</f>
        <v>0</v>
      </c>
      <c r="I428" s="191">
        <f>LOC!I211</f>
        <v>0</v>
      </c>
      <c r="J428" s="191">
        <f>LOC!J211</f>
        <v>0</v>
      </c>
      <c r="K428" s="191">
        <f>LOC!K211</f>
        <v>0</v>
      </c>
      <c r="L428" s="191">
        <f>LOC!L211</f>
        <v>0</v>
      </c>
      <c r="M428" s="191">
        <f>LOC!M211</f>
        <v>0</v>
      </c>
      <c r="N428" s="191">
        <f>LOC!N211</f>
        <v>0</v>
      </c>
      <c r="O428" s="191">
        <f>LOC!O211</f>
        <v>0</v>
      </c>
      <c r="P428" s="191">
        <f>LOC!P211</f>
        <v>0</v>
      </c>
    </row>
    <row r="429" spans="2:17" s="74" customFormat="1" x14ac:dyDescent="0.2">
      <c r="C429" s="178"/>
      <c r="D429" s="191"/>
      <c r="E429" s="191"/>
      <c r="F429" s="191"/>
      <c r="G429" s="191"/>
      <c r="H429" s="191"/>
      <c r="I429" s="191"/>
      <c r="J429" s="191"/>
      <c r="K429" s="191"/>
      <c r="L429" s="191"/>
      <c r="M429" s="191"/>
      <c r="N429" s="191"/>
      <c r="O429" s="191"/>
      <c r="P429" s="191"/>
    </row>
    <row r="430" spans="2:17" s="74" customFormat="1" x14ac:dyDescent="0.2">
      <c r="C430" s="178" t="s">
        <v>286</v>
      </c>
      <c r="D430" s="191">
        <f>SUM(E430:P430)</f>
        <v>18162.423010031547</v>
      </c>
      <c r="E430" s="191">
        <f t="shared" ref="E430:P430" si="66">E394-E421</f>
        <v>-736.46474916403804</v>
      </c>
      <c r="F430" s="191">
        <f t="shared" si="66"/>
        <v>-736.46474916403804</v>
      </c>
      <c r="G430" s="191">
        <f t="shared" si="66"/>
        <v>-736.46474916403804</v>
      </c>
      <c r="H430" s="191">
        <f t="shared" si="66"/>
        <v>-736.46474916403895</v>
      </c>
      <c r="I430" s="191">
        <f t="shared" si="66"/>
        <v>-736.46474916403713</v>
      </c>
      <c r="J430" s="191">
        <f t="shared" si="66"/>
        <v>-736.46474916403804</v>
      </c>
      <c r="K430" s="191">
        <f t="shared" si="66"/>
        <v>12763.535250835961</v>
      </c>
      <c r="L430" s="191">
        <f t="shared" si="66"/>
        <v>-736.46474916403713</v>
      </c>
      <c r="M430" s="191">
        <f t="shared" si="66"/>
        <v>-736.46474916403713</v>
      </c>
      <c r="N430" s="191">
        <f t="shared" si="66"/>
        <v>-736.46474916403713</v>
      </c>
      <c r="O430" s="191">
        <f t="shared" si="66"/>
        <v>-736.46474916403713</v>
      </c>
      <c r="P430" s="191">
        <f t="shared" si="66"/>
        <v>12763.535250835963</v>
      </c>
    </row>
    <row r="431" spans="2:17" s="74" customFormat="1" x14ac:dyDescent="0.2">
      <c r="C431" s="178"/>
      <c r="D431" s="157"/>
      <c r="E431" s="157"/>
      <c r="F431" s="157"/>
      <c r="G431" s="157"/>
      <c r="H431" s="157"/>
      <c r="I431" s="157"/>
      <c r="J431" s="157"/>
      <c r="K431" s="157"/>
      <c r="L431" s="157"/>
      <c r="M431" s="157"/>
      <c r="N431" s="157"/>
      <c r="O431" s="157"/>
      <c r="P431" s="157"/>
    </row>
    <row r="432" spans="2:17" s="74" customFormat="1" ht="12.75" customHeight="1" x14ac:dyDescent="0.3">
      <c r="B432" s="362"/>
      <c r="C432" s="363"/>
      <c r="D432" s="363"/>
      <c r="E432" s="363"/>
      <c r="F432" s="363"/>
      <c r="G432" s="363"/>
      <c r="H432" s="363"/>
      <c r="I432" s="363"/>
      <c r="J432" s="363"/>
      <c r="K432" s="363"/>
      <c r="L432" s="363"/>
      <c r="M432" s="363"/>
      <c r="N432" s="363"/>
      <c r="O432" s="363"/>
      <c r="P432" s="363"/>
      <c r="Q432" s="364"/>
    </row>
    <row r="433" spans="2:17" s="74" customFormat="1" x14ac:dyDescent="0.2">
      <c r="C433" s="178"/>
      <c r="D433" s="178"/>
      <c r="E433" s="178"/>
      <c r="F433" s="178"/>
      <c r="G433" s="178"/>
      <c r="H433" s="178"/>
      <c r="I433" s="178"/>
      <c r="J433" s="178"/>
      <c r="K433" s="178"/>
      <c r="L433" s="178"/>
      <c r="M433" s="178"/>
      <c r="N433" s="178"/>
      <c r="O433" s="178"/>
      <c r="P433" s="178"/>
    </row>
    <row r="434" spans="2:17" s="74" customFormat="1" ht="16.5" x14ac:dyDescent="0.25">
      <c r="C434" s="379" t="s">
        <v>285</v>
      </c>
      <c r="D434" s="379"/>
      <c r="E434" s="379"/>
      <c r="F434" s="379"/>
      <c r="G434" s="379"/>
      <c r="H434" s="379"/>
      <c r="I434" s="379"/>
      <c r="J434" s="379"/>
      <c r="K434" s="379"/>
      <c r="L434" s="379"/>
      <c r="M434" s="379"/>
      <c r="N434" s="379"/>
      <c r="O434" s="379"/>
      <c r="P434" s="379"/>
    </row>
    <row r="435" spans="2:17" s="74" customFormat="1" x14ac:dyDescent="0.2">
      <c r="B435" s="5"/>
      <c r="C435" s="375" t="str">
        <f>DataInput!$F$5</f>
        <v>Sample Farm</v>
      </c>
      <c r="D435" s="375"/>
      <c r="E435" s="375"/>
      <c r="F435" s="375"/>
      <c r="G435" s="375"/>
      <c r="H435" s="375"/>
      <c r="I435" s="375"/>
      <c r="J435" s="375"/>
      <c r="K435" s="375"/>
      <c r="L435" s="375"/>
      <c r="M435" s="375"/>
      <c r="N435" s="375"/>
      <c r="O435" s="375"/>
      <c r="P435" s="375"/>
    </row>
    <row r="436" spans="2:17" s="74" customFormat="1" x14ac:dyDescent="0.2">
      <c r="C436" s="375" t="str">
        <f>IF(DataInput!F63="yes",DataInput!F66&amp;" Head Contract Finishing Facility (at $"&amp;DataInput!F64&amp;" per pig space)",DataInput!F66&amp;" Head Contract Finishing Facility")</f>
        <v>2400 Head Contract Finishing Facility (at $37 per pig space)</v>
      </c>
      <c r="D436" s="375"/>
      <c r="E436" s="375"/>
      <c r="F436" s="375"/>
      <c r="G436" s="375"/>
      <c r="H436" s="375"/>
      <c r="I436" s="375"/>
      <c r="J436" s="375"/>
      <c r="K436" s="375"/>
      <c r="L436" s="375"/>
      <c r="M436" s="375"/>
      <c r="N436" s="375"/>
      <c r="O436" s="375"/>
      <c r="P436" s="375"/>
    </row>
    <row r="437" spans="2:17" s="74" customFormat="1" x14ac:dyDescent="0.2">
      <c r="C437" s="178"/>
      <c r="D437" s="178" t="s">
        <v>25</v>
      </c>
      <c r="E437" s="178"/>
      <c r="F437" s="178"/>
      <c r="G437" s="178"/>
      <c r="H437" s="178"/>
      <c r="I437" s="178"/>
      <c r="J437" s="178"/>
      <c r="K437" s="178"/>
      <c r="L437" s="178"/>
      <c r="M437" s="178"/>
      <c r="N437" s="178"/>
      <c r="O437" s="178"/>
      <c r="P437" s="178"/>
      <c r="Q437" s="74" t="s">
        <v>25</v>
      </c>
    </row>
    <row r="438" spans="2:17" s="74" customFormat="1" x14ac:dyDescent="0.2">
      <c r="C438" s="77" t="s">
        <v>44</v>
      </c>
      <c r="D438" s="178"/>
      <c r="E438" s="178"/>
      <c r="F438" s="178"/>
      <c r="G438" s="178"/>
      <c r="H438" s="178"/>
      <c r="I438" s="178"/>
      <c r="J438" s="178"/>
      <c r="K438" s="178"/>
      <c r="L438" s="178"/>
      <c r="M438" s="178"/>
      <c r="N438" s="178"/>
      <c r="O438" s="178"/>
      <c r="P438" s="178"/>
    </row>
    <row r="439" spans="2:17" s="195" customFormat="1" x14ac:dyDescent="0.2">
      <c r="C439" s="186" t="s">
        <v>25</v>
      </c>
      <c r="D439" s="154" t="s">
        <v>26</v>
      </c>
      <c r="E439" s="187">
        <f>EDATE(E387,12)</f>
        <v>42826</v>
      </c>
      <c r="F439" s="187">
        <f t="shared" ref="F439:P439" si="67">EDATE(E439,1)</f>
        <v>42856</v>
      </c>
      <c r="G439" s="187">
        <f t="shared" si="67"/>
        <v>42887</v>
      </c>
      <c r="H439" s="187">
        <f t="shared" si="67"/>
        <v>42917</v>
      </c>
      <c r="I439" s="187">
        <f t="shared" si="67"/>
        <v>42948</v>
      </c>
      <c r="J439" s="187">
        <f t="shared" si="67"/>
        <v>42979</v>
      </c>
      <c r="K439" s="187">
        <f t="shared" si="67"/>
        <v>43009</v>
      </c>
      <c r="L439" s="187">
        <f t="shared" si="67"/>
        <v>43040</v>
      </c>
      <c r="M439" s="187">
        <f t="shared" si="67"/>
        <v>43070</v>
      </c>
      <c r="N439" s="187">
        <f t="shared" si="67"/>
        <v>43101</v>
      </c>
      <c r="O439" s="187">
        <f t="shared" si="67"/>
        <v>43132</v>
      </c>
      <c r="P439" s="187">
        <f t="shared" si="67"/>
        <v>43160</v>
      </c>
      <c r="Q439" s="195" t="s">
        <v>25</v>
      </c>
    </row>
    <row r="440" spans="2:17" s="74" customFormat="1" x14ac:dyDescent="0.2">
      <c r="C440" s="178" t="s">
        <v>209</v>
      </c>
      <c r="D440" s="178"/>
      <c r="E440" s="186"/>
      <c r="F440" s="186"/>
      <c r="G440" s="186"/>
      <c r="H440" s="186"/>
      <c r="I440" s="186"/>
      <c r="J440" s="186"/>
      <c r="K440" s="186"/>
      <c r="L440" s="186"/>
      <c r="M440" s="186"/>
      <c r="N440" s="186"/>
      <c r="O440" s="186"/>
      <c r="P440" s="186"/>
    </row>
    <row r="441" spans="2:17" s="74" customFormat="1" x14ac:dyDescent="0.2">
      <c r="C441" s="185" t="s">
        <v>258</v>
      </c>
      <c r="D441" s="191">
        <f t="shared" ref="D441:D446" si="68">SUM(E441:P441)</f>
        <v>0</v>
      </c>
      <c r="E441" s="191">
        <f>PigFlow!$AR$4*Payments!$D$5</f>
        <v>0</v>
      </c>
      <c r="F441" s="191">
        <f>PigFlow!$AR$6*Payments!$D$5</f>
        <v>0</v>
      </c>
      <c r="G441" s="191">
        <f>PigFlow!$AR$8*Payments!$D$5</f>
        <v>0</v>
      </c>
      <c r="H441" s="191">
        <f>PigFlow!$AR$10*Payments!$D$5</f>
        <v>0</v>
      </c>
      <c r="I441" s="191">
        <f>PigFlow!$AR$12*Payments!$D$5</f>
        <v>0</v>
      </c>
      <c r="J441" s="191">
        <f>PigFlow!$AR$14*Payments!$D$5</f>
        <v>0</v>
      </c>
      <c r="K441" s="191">
        <f>PigFlow!$AR$16*Payments!$D$5</f>
        <v>0</v>
      </c>
      <c r="L441" s="191">
        <f>PigFlow!$AR$18*Payments!$D$5</f>
        <v>0</v>
      </c>
      <c r="M441" s="191">
        <f>PigFlow!$AR$20*Payments!$D$5</f>
        <v>0</v>
      </c>
      <c r="N441" s="191">
        <f>PigFlow!$AR$22*Payments!$D$5</f>
        <v>0</v>
      </c>
      <c r="O441" s="191">
        <f>PigFlow!$AR$24*Payments!$D$5</f>
        <v>0</v>
      </c>
      <c r="P441" s="191">
        <f>PigFlow!$AR$26*Payments!$D$5</f>
        <v>0</v>
      </c>
    </row>
    <row r="442" spans="2:17" s="74" customFormat="1" x14ac:dyDescent="0.2">
      <c r="C442" s="185" t="s">
        <v>259</v>
      </c>
      <c r="D442" s="191">
        <f t="shared" si="68"/>
        <v>0</v>
      </c>
      <c r="E442" s="191">
        <f>PigFlow!$AR$33*Payments!$D$7</f>
        <v>0</v>
      </c>
      <c r="F442" s="191">
        <f>PigFlow!$AR$35*Payments!$D$7</f>
        <v>0</v>
      </c>
      <c r="G442" s="191">
        <f>PigFlow!$AR$37*Payments!$D$7</f>
        <v>0</v>
      </c>
      <c r="H442" s="191">
        <f>PigFlow!$AR$39*Payments!$D$7</f>
        <v>0</v>
      </c>
      <c r="I442" s="191">
        <f>PigFlow!$AR$41*Payments!$D$7</f>
        <v>0</v>
      </c>
      <c r="J442" s="191">
        <f>PigFlow!$AR$43*Payments!$D$7</f>
        <v>0</v>
      </c>
      <c r="K442" s="191">
        <f>PigFlow!$AR$45*Payments!$D$7</f>
        <v>0</v>
      </c>
      <c r="L442" s="191">
        <f>PigFlow!$AR$47*Payments!$D$7</f>
        <v>0</v>
      </c>
      <c r="M442" s="191">
        <f>PigFlow!$AR$49*Payments!$D$7</f>
        <v>0</v>
      </c>
      <c r="N442" s="191">
        <f>PigFlow!$AR$51*Payments!$D$7</f>
        <v>0</v>
      </c>
      <c r="O442" s="191">
        <f>PigFlow!$AR$53*Payments!$D$7</f>
        <v>0</v>
      </c>
      <c r="P442" s="191">
        <f>PigFlow!$AR$55*Payments!$D$7</f>
        <v>0</v>
      </c>
    </row>
    <row r="443" spans="2:17" s="74" customFormat="1" x14ac:dyDescent="0.2">
      <c r="C443" s="185" t="s">
        <v>27</v>
      </c>
      <c r="D443" s="191">
        <f t="shared" si="68"/>
        <v>0</v>
      </c>
      <c r="E443" s="191">
        <f>PigFlow!$AR$33*DataInput!$N$73</f>
        <v>0</v>
      </c>
      <c r="F443" s="191">
        <f>PigFlow!$AR$35*DataInput!$N$73</f>
        <v>0</v>
      </c>
      <c r="G443" s="191">
        <f>PigFlow!$AR$37*DataInput!$N$73</f>
        <v>0</v>
      </c>
      <c r="H443" s="191">
        <f>PigFlow!$AR$39*DataInput!$N$73</f>
        <v>0</v>
      </c>
      <c r="I443" s="191">
        <f>PigFlow!$AR$41*DataInput!$N$73</f>
        <v>0</v>
      </c>
      <c r="J443" s="191">
        <f>PigFlow!$AR$43*DataInput!$N$73</f>
        <v>0</v>
      </c>
      <c r="K443" s="191">
        <f>PigFlow!$AR$45*DataInput!$N$73</f>
        <v>0</v>
      </c>
      <c r="L443" s="191">
        <f>PigFlow!$AR$47*DataInput!$N$73</f>
        <v>0</v>
      </c>
      <c r="M443" s="191">
        <f>PigFlow!$AR$49*DataInput!$N$73</f>
        <v>0</v>
      </c>
      <c r="N443" s="191">
        <f>PigFlow!$AR$51*DataInput!$N$73</f>
        <v>0</v>
      </c>
      <c r="O443" s="191">
        <f>PigFlow!$AR$53*DataInput!$N$73</f>
        <v>0</v>
      </c>
      <c r="P443" s="191">
        <f>PigFlow!$AR$55*DataInput!$N$73</f>
        <v>0</v>
      </c>
    </row>
    <row r="444" spans="2:17" s="74" customFormat="1" x14ac:dyDescent="0.2">
      <c r="C444" s="185" t="s">
        <v>269</v>
      </c>
      <c r="D444" s="191">
        <f t="shared" si="68"/>
        <v>88800</v>
      </c>
      <c r="E444" s="191">
        <f>DataInput!$F$83</f>
        <v>7400</v>
      </c>
      <c r="F444" s="191">
        <f>DataInput!$F$83</f>
        <v>7400</v>
      </c>
      <c r="G444" s="191">
        <f>DataInput!$F$83</f>
        <v>7400</v>
      </c>
      <c r="H444" s="191">
        <f>DataInput!$F$83</f>
        <v>7400</v>
      </c>
      <c r="I444" s="191">
        <f>DataInput!$F$83</f>
        <v>7400</v>
      </c>
      <c r="J444" s="191">
        <f>DataInput!$F$83</f>
        <v>7400</v>
      </c>
      <c r="K444" s="191">
        <f>DataInput!$F$83</f>
        <v>7400</v>
      </c>
      <c r="L444" s="191">
        <f>DataInput!$F$83</f>
        <v>7400</v>
      </c>
      <c r="M444" s="191">
        <f>DataInput!$F$83</f>
        <v>7400</v>
      </c>
      <c r="N444" s="191">
        <f>DataInput!$F$83</f>
        <v>7400</v>
      </c>
      <c r="O444" s="191">
        <f>DataInput!$F$83</f>
        <v>7400</v>
      </c>
      <c r="P444" s="191">
        <f>DataInput!$F$83</f>
        <v>7400</v>
      </c>
    </row>
    <row r="445" spans="2:17" s="74" customFormat="1" x14ac:dyDescent="0.2">
      <c r="C445" s="188" t="s">
        <v>272</v>
      </c>
      <c r="D445" s="193">
        <f t="shared" si="68"/>
        <v>34000</v>
      </c>
      <c r="E445" s="193">
        <f>IF(MONTH(E439)=3,0.5*DataInput!$F$133,IF(MONTH(E439)=10,0.5*DataInput!$F$133,0))</f>
        <v>0</v>
      </c>
      <c r="F445" s="193">
        <f>IF(MONTH(F439)=3,0.5*DataInput!$F$133,IF(MONTH(F439)=10,0.5*DataInput!$F$133,0))</f>
        <v>0</v>
      </c>
      <c r="G445" s="193">
        <f>IF(MONTH(G439)=3,0.5*DataInput!$F$133,IF(MONTH(G439)=10,0.5*DataInput!$F$133,0))</f>
        <v>0</v>
      </c>
      <c r="H445" s="193">
        <f>IF(MONTH(H439)=3,0.5*DataInput!$F$133,IF(MONTH(H439)=10,0.5*DataInput!$F$133,0))</f>
        <v>0</v>
      </c>
      <c r="I445" s="193">
        <f>IF(MONTH(I439)=3,0.5*DataInput!$F$133,IF(MONTH(I439)=10,0.5*DataInput!$F$133,0))</f>
        <v>0</v>
      </c>
      <c r="J445" s="193">
        <f>IF(MONTH(J439)=3,0.5*DataInput!$F$133,IF(MONTH(J439)=10,0.5*DataInput!$F$133,0))</f>
        <v>0</v>
      </c>
      <c r="K445" s="193">
        <f>IF(MONTH(K439)=3,0.5*DataInput!$F$133,IF(MONTH(K439)=10,0.5*DataInput!$F$133,0))</f>
        <v>17000</v>
      </c>
      <c r="L445" s="193">
        <f>IF(MONTH(L439)=3,0.5*DataInput!$F$133,IF(MONTH(L439)=10,0.5*DataInput!$F$133,0))</f>
        <v>0</v>
      </c>
      <c r="M445" s="193">
        <f>IF(MONTH(M439)=3,0.5*DataInput!$F$133,IF(MONTH(M439)=10,0.5*DataInput!$F$133,0))</f>
        <v>0</v>
      </c>
      <c r="N445" s="193">
        <f>IF(MONTH(N439)=3,0.5*DataInput!$F$133,IF(MONTH(N439)=10,0.5*DataInput!$F$133,0))</f>
        <v>0</v>
      </c>
      <c r="O445" s="193">
        <f>IF(MONTH(O439)=3,0.5*DataInput!$F$133,IF(MONTH(O439)=10,0.5*DataInput!$F$133,0))</f>
        <v>0</v>
      </c>
      <c r="P445" s="193">
        <f>IF(MONTH(P439)=3,0.5*DataInput!$F$133,IF(MONTH(P439)=10,0.5*DataInput!$F$133,0))</f>
        <v>17000</v>
      </c>
    </row>
    <row r="446" spans="2:17" s="74" customFormat="1" x14ac:dyDescent="0.2">
      <c r="C446" s="178" t="s">
        <v>210</v>
      </c>
      <c r="D446" s="191">
        <f t="shared" si="68"/>
        <v>122800</v>
      </c>
      <c r="E446" s="191">
        <f>SUM(E441:E445)</f>
        <v>7400</v>
      </c>
      <c r="F446" s="191">
        <f t="shared" ref="F446:P446" si="69">SUM(F441:F445)</f>
        <v>7400</v>
      </c>
      <c r="G446" s="191">
        <f t="shared" si="69"/>
        <v>7400</v>
      </c>
      <c r="H446" s="191">
        <f t="shared" si="69"/>
        <v>7400</v>
      </c>
      <c r="I446" s="191">
        <f t="shared" si="69"/>
        <v>7400</v>
      </c>
      <c r="J446" s="191">
        <f t="shared" si="69"/>
        <v>7400</v>
      </c>
      <c r="K446" s="191">
        <f t="shared" si="69"/>
        <v>24400</v>
      </c>
      <c r="L446" s="191">
        <f t="shared" si="69"/>
        <v>7400</v>
      </c>
      <c r="M446" s="191">
        <f t="shared" si="69"/>
        <v>7400</v>
      </c>
      <c r="N446" s="191">
        <f t="shared" si="69"/>
        <v>7400</v>
      </c>
      <c r="O446" s="191">
        <f t="shared" si="69"/>
        <v>7400</v>
      </c>
      <c r="P446" s="191">
        <f t="shared" si="69"/>
        <v>24400</v>
      </c>
      <c r="Q446" s="74" t="s">
        <v>25</v>
      </c>
    </row>
    <row r="447" spans="2:17" s="74" customFormat="1" x14ac:dyDescent="0.2">
      <c r="C447" s="178"/>
      <c r="D447" s="191" t="s">
        <v>25</v>
      </c>
      <c r="E447" s="191"/>
      <c r="F447" s="191"/>
      <c r="G447" s="191"/>
      <c r="H447" s="191"/>
      <c r="I447" s="191"/>
      <c r="J447" s="191"/>
      <c r="K447" s="191"/>
      <c r="L447" s="191"/>
      <c r="M447" s="191"/>
      <c r="N447" s="191"/>
      <c r="O447" s="191"/>
      <c r="P447" s="191"/>
    </row>
    <row r="448" spans="2:17" s="74" customFormat="1" x14ac:dyDescent="0.2">
      <c r="C448" s="178" t="s">
        <v>211</v>
      </c>
      <c r="D448" s="191" t="s">
        <v>25</v>
      </c>
      <c r="E448" s="191"/>
      <c r="F448" s="191" t="s">
        <v>25</v>
      </c>
      <c r="G448" s="191" t="s">
        <v>25</v>
      </c>
      <c r="H448" s="191" t="s">
        <v>25</v>
      </c>
      <c r="I448" s="191" t="s">
        <v>25</v>
      </c>
      <c r="J448" s="191" t="s">
        <v>25</v>
      </c>
      <c r="K448" s="191" t="s">
        <v>25</v>
      </c>
      <c r="L448" s="191" t="s">
        <v>25</v>
      </c>
      <c r="M448" s="191" t="s">
        <v>25</v>
      </c>
      <c r="N448" s="191" t="s">
        <v>25</v>
      </c>
      <c r="O448" s="191" t="s">
        <v>25</v>
      </c>
      <c r="P448" s="191" t="s">
        <v>25</v>
      </c>
      <c r="Q448" s="74" t="s">
        <v>25</v>
      </c>
    </row>
    <row r="449" spans="3:17" s="74" customFormat="1" x14ac:dyDescent="0.2">
      <c r="C449" s="185" t="str">
        <f>DataInput!D142</f>
        <v>Custom hire</v>
      </c>
      <c r="D449" s="191">
        <f t="shared" ref="D449:D472" si="70">SUM(E449:P449)</f>
        <v>0</v>
      </c>
      <c r="E449" s="191">
        <f>DataInput!$F142/12</f>
        <v>0</v>
      </c>
      <c r="F449" s="191">
        <f>DataInput!$F142/12</f>
        <v>0</v>
      </c>
      <c r="G449" s="191">
        <f>DataInput!$F142/12</f>
        <v>0</v>
      </c>
      <c r="H449" s="191">
        <f>DataInput!$F142/12</f>
        <v>0</v>
      </c>
      <c r="I449" s="191">
        <f>DataInput!$F142/12</f>
        <v>0</v>
      </c>
      <c r="J449" s="191">
        <f>DataInput!$F142/12</f>
        <v>0</v>
      </c>
      <c r="K449" s="191">
        <f>DataInput!$F142/12</f>
        <v>0</v>
      </c>
      <c r="L449" s="191">
        <f>DataInput!$F142/12</f>
        <v>0</v>
      </c>
      <c r="M449" s="191">
        <f>DataInput!$F142/12</f>
        <v>0</v>
      </c>
      <c r="N449" s="191">
        <f>DataInput!$F142/12</f>
        <v>0</v>
      </c>
      <c r="O449" s="191">
        <f>DataInput!$F142/12</f>
        <v>0</v>
      </c>
      <c r="P449" s="191">
        <f>DataInput!$F142/12</f>
        <v>0</v>
      </c>
    </row>
    <row r="450" spans="3:17" s="74" customFormat="1" x14ac:dyDescent="0.2">
      <c r="C450" s="185" t="str">
        <f>DataInput!D143</f>
        <v>Fuel, oil &amp; gasoline</v>
      </c>
      <c r="D450" s="191">
        <f t="shared" si="70"/>
        <v>0</v>
      </c>
      <c r="E450" s="191">
        <f>DataInput!$F143/12</f>
        <v>0</v>
      </c>
      <c r="F450" s="191">
        <f>DataInput!$F143/12</f>
        <v>0</v>
      </c>
      <c r="G450" s="191">
        <f>DataInput!$F143/12</f>
        <v>0</v>
      </c>
      <c r="H450" s="191">
        <f>DataInput!$F143/12</f>
        <v>0</v>
      </c>
      <c r="I450" s="191">
        <f>DataInput!$F143/12</f>
        <v>0</v>
      </c>
      <c r="J450" s="191">
        <f>DataInput!$F143/12</f>
        <v>0</v>
      </c>
      <c r="K450" s="191">
        <f>DataInput!$F143/12</f>
        <v>0</v>
      </c>
      <c r="L450" s="191">
        <f>DataInput!$F143/12</f>
        <v>0</v>
      </c>
      <c r="M450" s="191">
        <f>DataInput!$F143/12</f>
        <v>0</v>
      </c>
      <c r="N450" s="191">
        <f>DataInput!$F143/12</f>
        <v>0</v>
      </c>
      <c r="O450" s="191">
        <f>DataInput!$F143/12</f>
        <v>0</v>
      </c>
      <c r="P450" s="191">
        <f>DataInput!$F143/12</f>
        <v>0</v>
      </c>
    </row>
    <row r="451" spans="3:17" s="74" customFormat="1" x14ac:dyDescent="0.2">
      <c r="C451" s="185" t="str">
        <f>DataInput!D144</f>
        <v>Insurance</v>
      </c>
      <c r="D451" s="191">
        <f t="shared" si="70"/>
        <v>3000</v>
      </c>
      <c r="E451" s="191">
        <f>DataInput!$F144/12</f>
        <v>250</v>
      </c>
      <c r="F451" s="191">
        <f>DataInput!$F144/12</f>
        <v>250</v>
      </c>
      <c r="G451" s="191">
        <f>DataInput!$F144/12</f>
        <v>250</v>
      </c>
      <c r="H451" s="191">
        <f>DataInput!$F144/12</f>
        <v>250</v>
      </c>
      <c r="I451" s="191">
        <f>DataInput!$F144/12</f>
        <v>250</v>
      </c>
      <c r="J451" s="191">
        <f>DataInput!$F144/12</f>
        <v>250</v>
      </c>
      <c r="K451" s="191">
        <f>DataInput!$F144/12</f>
        <v>250</v>
      </c>
      <c r="L451" s="191">
        <f>DataInput!$F144/12</f>
        <v>250</v>
      </c>
      <c r="M451" s="191">
        <f>DataInput!$F144/12</f>
        <v>250</v>
      </c>
      <c r="N451" s="191">
        <f>DataInput!$F144/12</f>
        <v>250</v>
      </c>
      <c r="O451" s="191">
        <f>DataInput!$F144/12</f>
        <v>250</v>
      </c>
      <c r="P451" s="191">
        <f>DataInput!$F144/12</f>
        <v>250</v>
      </c>
    </row>
    <row r="452" spans="3:17" s="74" customFormat="1" x14ac:dyDescent="0.2">
      <c r="C452" s="185" t="str">
        <f>DataInput!D145</f>
        <v>Hired labor</v>
      </c>
      <c r="D452" s="191">
        <f t="shared" si="70"/>
        <v>11500.000000000002</v>
      </c>
      <c r="E452" s="191">
        <f>DataInput!$F145/12</f>
        <v>958.33333333333337</v>
      </c>
      <c r="F452" s="191">
        <f>DataInput!$F145/12</f>
        <v>958.33333333333337</v>
      </c>
      <c r="G452" s="191">
        <f>DataInput!$F145/12</f>
        <v>958.33333333333337</v>
      </c>
      <c r="H452" s="191">
        <f>DataInput!$F145/12</f>
        <v>958.33333333333337</v>
      </c>
      <c r="I452" s="191">
        <f>DataInput!$F145/12</f>
        <v>958.33333333333337</v>
      </c>
      <c r="J452" s="191">
        <f>DataInput!$F145/12</f>
        <v>958.33333333333337</v>
      </c>
      <c r="K452" s="191">
        <f>DataInput!$F145/12</f>
        <v>958.33333333333337</v>
      </c>
      <c r="L452" s="191">
        <f>DataInput!$F145/12</f>
        <v>958.33333333333337</v>
      </c>
      <c r="M452" s="191">
        <f>DataInput!$F145/12</f>
        <v>958.33333333333337</v>
      </c>
      <c r="N452" s="191">
        <f>DataInput!$F145/12</f>
        <v>958.33333333333337</v>
      </c>
      <c r="O452" s="191">
        <f>DataInput!$F145/12</f>
        <v>958.33333333333337</v>
      </c>
      <c r="P452" s="191">
        <f>DataInput!$F145/12</f>
        <v>958.33333333333337</v>
      </c>
    </row>
    <row r="453" spans="3:17" s="74" customFormat="1" x14ac:dyDescent="0.2">
      <c r="C453" s="185" t="str">
        <f>DataInput!D146</f>
        <v>Miscellaneous</v>
      </c>
      <c r="D453" s="191">
        <f t="shared" si="70"/>
        <v>0</v>
      </c>
      <c r="E453" s="191">
        <f>DataInput!$F146/12</f>
        <v>0</v>
      </c>
      <c r="F453" s="191">
        <f>DataInput!$F146/12</f>
        <v>0</v>
      </c>
      <c r="G453" s="191">
        <f>DataInput!$F146/12</f>
        <v>0</v>
      </c>
      <c r="H453" s="191">
        <f>DataInput!$F146/12</f>
        <v>0</v>
      </c>
      <c r="I453" s="191">
        <f>DataInput!$F146/12</f>
        <v>0</v>
      </c>
      <c r="J453" s="191">
        <f>DataInput!$F146/12</f>
        <v>0</v>
      </c>
      <c r="K453" s="191">
        <f>DataInput!$F146/12</f>
        <v>0</v>
      </c>
      <c r="L453" s="191">
        <f>DataInput!$F146/12</f>
        <v>0</v>
      </c>
      <c r="M453" s="191">
        <f>DataInput!$F146/12</f>
        <v>0</v>
      </c>
      <c r="N453" s="191">
        <f>DataInput!$F146/12</f>
        <v>0</v>
      </c>
      <c r="O453" s="191">
        <f>DataInput!$F146/12</f>
        <v>0</v>
      </c>
      <c r="P453" s="191">
        <f>DataInput!$F146/12</f>
        <v>0</v>
      </c>
    </row>
    <row r="454" spans="3:17" s="74" customFormat="1" x14ac:dyDescent="0.2">
      <c r="C454" s="185" t="str">
        <f>DataInput!D147</f>
        <v xml:space="preserve">Professional fees </v>
      </c>
      <c r="D454" s="191">
        <f t="shared" si="70"/>
        <v>0</v>
      </c>
      <c r="E454" s="191">
        <f>DataInput!$F147/12</f>
        <v>0</v>
      </c>
      <c r="F454" s="191">
        <f>DataInput!$F147/12</f>
        <v>0</v>
      </c>
      <c r="G454" s="191">
        <f>DataInput!$F147/12</f>
        <v>0</v>
      </c>
      <c r="H454" s="191">
        <f>DataInput!$F147/12</f>
        <v>0</v>
      </c>
      <c r="I454" s="191">
        <f>DataInput!$F147/12</f>
        <v>0</v>
      </c>
      <c r="J454" s="191">
        <f>DataInput!$F147/12</f>
        <v>0</v>
      </c>
      <c r="K454" s="191">
        <f>DataInput!$F147/12</f>
        <v>0</v>
      </c>
      <c r="L454" s="191">
        <f>DataInput!$F147/12</f>
        <v>0</v>
      </c>
      <c r="M454" s="191">
        <f>DataInput!$F147/12</f>
        <v>0</v>
      </c>
      <c r="N454" s="191">
        <f>DataInput!$F147/12</f>
        <v>0</v>
      </c>
      <c r="O454" s="191">
        <f>DataInput!$F147/12</f>
        <v>0</v>
      </c>
      <c r="P454" s="191">
        <f>DataInput!$F147/12</f>
        <v>0</v>
      </c>
    </row>
    <row r="455" spans="3:17" s="74" customFormat="1" x14ac:dyDescent="0.2">
      <c r="C455" s="185" t="str">
        <f>DataInput!D148</f>
        <v>Rent or lease</v>
      </c>
      <c r="D455" s="191">
        <f t="shared" si="70"/>
        <v>0</v>
      </c>
      <c r="E455" s="191">
        <f>DataInput!$F148/12</f>
        <v>0</v>
      </c>
      <c r="F455" s="191">
        <f>DataInput!$F148/12</f>
        <v>0</v>
      </c>
      <c r="G455" s="191">
        <f>DataInput!$F148/12</f>
        <v>0</v>
      </c>
      <c r="H455" s="191">
        <f>DataInput!$F148/12</f>
        <v>0</v>
      </c>
      <c r="I455" s="191">
        <f>DataInput!$F148/12</f>
        <v>0</v>
      </c>
      <c r="J455" s="191">
        <f>DataInput!$F148/12</f>
        <v>0</v>
      </c>
      <c r="K455" s="191">
        <f>DataInput!$F148/12</f>
        <v>0</v>
      </c>
      <c r="L455" s="191">
        <f>DataInput!$F148/12</f>
        <v>0</v>
      </c>
      <c r="M455" s="191">
        <f>DataInput!$F148/12</f>
        <v>0</v>
      </c>
      <c r="N455" s="191">
        <f>DataInput!$F148/12</f>
        <v>0</v>
      </c>
      <c r="O455" s="191">
        <f>DataInput!$F148/12</f>
        <v>0</v>
      </c>
      <c r="P455" s="191">
        <f>DataInput!$F148/12</f>
        <v>0</v>
      </c>
    </row>
    <row r="456" spans="3:17" s="74" customFormat="1" x14ac:dyDescent="0.2">
      <c r="C456" s="185" t="str">
        <f>DataInput!D149</f>
        <v>Repairs</v>
      </c>
      <c r="D456" s="191">
        <f t="shared" si="70"/>
        <v>6500.0000000000009</v>
      </c>
      <c r="E456" s="191">
        <f>DataInput!$F149/12</f>
        <v>541.66666666666663</v>
      </c>
      <c r="F456" s="191">
        <f>DataInput!$F149/12</f>
        <v>541.66666666666663</v>
      </c>
      <c r="G456" s="191">
        <f>DataInput!$F149/12</f>
        <v>541.66666666666663</v>
      </c>
      <c r="H456" s="191">
        <f>DataInput!$F149/12</f>
        <v>541.66666666666663</v>
      </c>
      <c r="I456" s="191">
        <f>DataInput!$F149/12</f>
        <v>541.66666666666663</v>
      </c>
      <c r="J456" s="191">
        <f>DataInput!$F149/12</f>
        <v>541.66666666666663</v>
      </c>
      <c r="K456" s="191">
        <f>DataInput!$F149/12</f>
        <v>541.66666666666663</v>
      </c>
      <c r="L456" s="191">
        <f>DataInput!$F149/12</f>
        <v>541.66666666666663</v>
      </c>
      <c r="M456" s="191">
        <f>DataInput!$F149/12</f>
        <v>541.66666666666663</v>
      </c>
      <c r="N456" s="191">
        <f>DataInput!$F149/12</f>
        <v>541.66666666666663</v>
      </c>
      <c r="O456" s="191">
        <f>DataInput!$F149/12</f>
        <v>541.66666666666663</v>
      </c>
      <c r="P456" s="191">
        <f>DataInput!$F149/12</f>
        <v>541.66666666666663</v>
      </c>
    </row>
    <row r="457" spans="3:17" s="74" customFormat="1" x14ac:dyDescent="0.2">
      <c r="C457" s="185" t="str">
        <f>DataInput!D150</f>
        <v>Supplies</v>
      </c>
      <c r="D457" s="191">
        <f t="shared" si="70"/>
        <v>0</v>
      </c>
      <c r="E457" s="191">
        <f>DataInput!$F150/12</f>
        <v>0</v>
      </c>
      <c r="F457" s="191">
        <f>DataInput!$F150/12</f>
        <v>0</v>
      </c>
      <c r="G457" s="191">
        <f>DataInput!$F150/12</f>
        <v>0</v>
      </c>
      <c r="H457" s="191">
        <f>DataInput!$F150/12</f>
        <v>0</v>
      </c>
      <c r="I457" s="191">
        <f>DataInput!$F150/12</f>
        <v>0</v>
      </c>
      <c r="J457" s="191">
        <f>DataInput!$F150/12</f>
        <v>0</v>
      </c>
      <c r="K457" s="191">
        <f>DataInput!$F150/12</f>
        <v>0</v>
      </c>
      <c r="L457" s="191">
        <f>DataInput!$F150/12</f>
        <v>0</v>
      </c>
      <c r="M457" s="191">
        <f>DataInput!$F150/12</f>
        <v>0</v>
      </c>
      <c r="N457" s="191">
        <f>DataInput!$F150/12</f>
        <v>0</v>
      </c>
      <c r="O457" s="191">
        <f>DataInput!$F150/12</f>
        <v>0</v>
      </c>
      <c r="P457" s="191">
        <f>DataInput!$F150/12</f>
        <v>0</v>
      </c>
      <c r="Q457" s="74" t="s">
        <v>25</v>
      </c>
    </row>
    <row r="458" spans="3:17" s="74" customFormat="1" x14ac:dyDescent="0.2">
      <c r="C458" s="185" t="str">
        <f>DataInput!D151</f>
        <v>Property taxes</v>
      </c>
      <c r="D458" s="191">
        <f t="shared" si="70"/>
        <v>3499.9999999999995</v>
      </c>
      <c r="E458" s="191">
        <f>DataInput!$F151/12</f>
        <v>291.66666666666669</v>
      </c>
      <c r="F458" s="191">
        <f>DataInput!$F151/12</f>
        <v>291.66666666666669</v>
      </c>
      <c r="G458" s="191">
        <f>DataInput!$F151/12</f>
        <v>291.66666666666669</v>
      </c>
      <c r="H458" s="191">
        <f>DataInput!$F151/12</f>
        <v>291.66666666666669</v>
      </c>
      <c r="I458" s="191">
        <f>DataInput!$F151/12</f>
        <v>291.66666666666669</v>
      </c>
      <c r="J458" s="191">
        <f>DataInput!$F151/12</f>
        <v>291.66666666666669</v>
      </c>
      <c r="K458" s="191">
        <f>DataInput!$F151/12</f>
        <v>291.66666666666669</v>
      </c>
      <c r="L458" s="191">
        <f>DataInput!$F151/12</f>
        <v>291.66666666666669</v>
      </c>
      <c r="M458" s="191">
        <f>DataInput!$F151/12</f>
        <v>291.66666666666669</v>
      </c>
      <c r="N458" s="191">
        <f>DataInput!$F151/12</f>
        <v>291.66666666666669</v>
      </c>
      <c r="O458" s="191">
        <f>DataInput!$F151/12</f>
        <v>291.66666666666669</v>
      </c>
      <c r="P458" s="191">
        <f>DataInput!$F151/12</f>
        <v>291.66666666666669</v>
      </c>
    </row>
    <row r="459" spans="3:17" s="74" customFormat="1" x14ac:dyDescent="0.2">
      <c r="C459" s="185" t="str">
        <f>DataInput!D152</f>
        <v>Utilities</v>
      </c>
      <c r="D459" s="191">
        <f t="shared" si="70"/>
        <v>5000</v>
      </c>
      <c r="E459" s="191">
        <f>DataInput!$F152/12</f>
        <v>416.66666666666669</v>
      </c>
      <c r="F459" s="191">
        <f>DataInput!$F152/12</f>
        <v>416.66666666666669</v>
      </c>
      <c r="G459" s="191">
        <f>DataInput!$F152/12</f>
        <v>416.66666666666669</v>
      </c>
      <c r="H459" s="191">
        <f>DataInput!$F152/12</f>
        <v>416.66666666666669</v>
      </c>
      <c r="I459" s="191">
        <f>DataInput!$F152/12</f>
        <v>416.66666666666669</v>
      </c>
      <c r="J459" s="191">
        <f>DataInput!$F152/12</f>
        <v>416.66666666666669</v>
      </c>
      <c r="K459" s="191">
        <f>DataInput!$F152/12</f>
        <v>416.66666666666669</v>
      </c>
      <c r="L459" s="191">
        <f>DataInput!$F152/12</f>
        <v>416.66666666666669</v>
      </c>
      <c r="M459" s="191">
        <f>DataInput!$F152/12</f>
        <v>416.66666666666669</v>
      </c>
      <c r="N459" s="191">
        <f>DataInput!$F152/12</f>
        <v>416.66666666666669</v>
      </c>
      <c r="O459" s="191">
        <f>DataInput!$F152/12</f>
        <v>416.66666666666669</v>
      </c>
      <c r="P459" s="191">
        <f>DataInput!$F152/12</f>
        <v>416.66666666666669</v>
      </c>
    </row>
    <row r="460" spans="3:17" s="74" customFormat="1" x14ac:dyDescent="0.2">
      <c r="C460" s="185" t="str">
        <f>DataInput!D153</f>
        <v>Pressure washing</v>
      </c>
      <c r="D460" s="191">
        <f t="shared" si="70"/>
        <v>0</v>
      </c>
      <c r="E460" s="191">
        <f>DataInput!$F153/12</f>
        <v>0</v>
      </c>
      <c r="F460" s="191">
        <f>DataInput!$F153/12</f>
        <v>0</v>
      </c>
      <c r="G460" s="191">
        <f>DataInput!$F153/12</f>
        <v>0</v>
      </c>
      <c r="H460" s="191">
        <f>DataInput!$F153/12</f>
        <v>0</v>
      </c>
      <c r="I460" s="191">
        <f>DataInput!$F153/12</f>
        <v>0</v>
      </c>
      <c r="J460" s="191">
        <f>DataInput!$F153/12</f>
        <v>0</v>
      </c>
      <c r="K460" s="191">
        <f>DataInput!$F153/12</f>
        <v>0</v>
      </c>
      <c r="L460" s="191">
        <f>DataInput!$F153/12</f>
        <v>0</v>
      </c>
      <c r="M460" s="191">
        <f>DataInput!$F153/12</f>
        <v>0</v>
      </c>
      <c r="N460" s="191">
        <f>DataInput!$F153/12</f>
        <v>0</v>
      </c>
      <c r="O460" s="191">
        <f>DataInput!$F153/12</f>
        <v>0</v>
      </c>
      <c r="P460" s="191">
        <f>DataInput!$F153/12</f>
        <v>0</v>
      </c>
    </row>
    <row r="461" spans="3:17" s="74" customFormat="1" x14ac:dyDescent="0.2">
      <c r="C461" s="185" t="str">
        <f>DataInput!D154</f>
        <v>Manure hauling costs</v>
      </c>
      <c r="D461" s="191">
        <f t="shared" si="70"/>
        <v>7000</v>
      </c>
      <c r="E461" s="191">
        <f>IF(MONTH(E439)=3,0.5*DataInput!$F$154,IF(MONTH(E439)=10,0.5*DataInput!$F$154,0))</f>
        <v>0</v>
      </c>
      <c r="F461" s="191">
        <f>IF(MONTH(F439)=3,0.5*DataInput!$F$154,IF(MONTH(F439)=10,0.5*DataInput!$F$154,0))</f>
        <v>0</v>
      </c>
      <c r="G461" s="191">
        <f>IF(MONTH(G439)=3,0.5*DataInput!$F$154,IF(MONTH(G439)=10,0.5*DataInput!$F$154,0))</f>
        <v>0</v>
      </c>
      <c r="H461" s="191">
        <f>IF(MONTH(H439)=3,0.5*DataInput!$F$154,IF(MONTH(H439)=10,0.5*DataInput!$F$154,0))</f>
        <v>0</v>
      </c>
      <c r="I461" s="191">
        <f>IF(MONTH(I439)=3,0.5*DataInput!$F$154,IF(MONTH(I439)=10,0.5*DataInput!$F$154,0))</f>
        <v>0</v>
      </c>
      <c r="J461" s="191">
        <f>IF(MONTH(J439)=3,0.5*DataInput!$F$154,IF(MONTH(J439)=10,0.5*DataInput!$F$154,0))</f>
        <v>0</v>
      </c>
      <c r="K461" s="191">
        <f>IF(MONTH(K439)=3,0.5*DataInput!$F$154,IF(MONTH(K439)=10,0.5*DataInput!$F$154,0))</f>
        <v>3500</v>
      </c>
      <c r="L461" s="191">
        <f>IF(MONTH(L439)=3,0.5*DataInput!$F$154,IF(MONTH(L439)=10,0.5*DataInput!$F$154,0))</f>
        <v>0</v>
      </c>
      <c r="M461" s="191">
        <f>IF(MONTH(M439)=3,0.5*DataInput!$F$154,IF(MONTH(M439)=10,0.5*DataInput!$F$154,0))</f>
        <v>0</v>
      </c>
      <c r="N461" s="191">
        <f>IF(MONTH(N439)=3,0.5*DataInput!$F$154,IF(MONTH(N439)=10,0.5*DataInput!$F$154,0))</f>
        <v>0</v>
      </c>
      <c r="O461" s="191">
        <f>IF(MONTH(O439)=3,0.5*DataInput!$F$154,IF(MONTH(O439)=10,0.5*DataInput!$F$154,0))</f>
        <v>0</v>
      </c>
      <c r="P461" s="191">
        <f>IF(MONTH(P439)=3,0.5*DataInput!$F$154,IF(MONTH(P439)=10,0.5*DataInput!$F$154,0))</f>
        <v>3500</v>
      </c>
    </row>
    <row r="462" spans="3:17" s="74" customFormat="1" x14ac:dyDescent="0.2">
      <c r="C462" s="185" t="str">
        <f>DataInput!D156</f>
        <v>Other (overwrite this)</v>
      </c>
      <c r="D462" s="191">
        <f t="shared" si="70"/>
        <v>0</v>
      </c>
      <c r="E462" s="191">
        <f>DataInput!$F156/12</f>
        <v>0</v>
      </c>
      <c r="F462" s="191">
        <f>DataInput!$F156/12</f>
        <v>0</v>
      </c>
      <c r="G462" s="191">
        <f>DataInput!$F156/12</f>
        <v>0</v>
      </c>
      <c r="H462" s="191">
        <f>DataInput!$F156/12</f>
        <v>0</v>
      </c>
      <c r="I462" s="191">
        <f>DataInput!$F156/12</f>
        <v>0</v>
      </c>
      <c r="J462" s="191">
        <f>DataInput!$F156/12</f>
        <v>0</v>
      </c>
      <c r="K462" s="191">
        <f>DataInput!$F156/12</f>
        <v>0</v>
      </c>
      <c r="L462" s="191">
        <f>DataInput!$F156/12</f>
        <v>0</v>
      </c>
      <c r="M462" s="191">
        <f>DataInput!$F156/12</f>
        <v>0</v>
      </c>
      <c r="N462" s="191">
        <f>DataInput!$F156/12</f>
        <v>0</v>
      </c>
      <c r="O462" s="191">
        <f>DataInput!$F156/12</f>
        <v>0</v>
      </c>
      <c r="P462" s="191">
        <f>DataInput!$F156/12</f>
        <v>0</v>
      </c>
    </row>
    <row r="463" spans="3:17" s="74" customFormat="1" x14ac:dyDescent="0.2">
      <c r="C463" s="185" t="str">
        <f>DataInput!D157</f>
        <v>Other (overwrite this)</v>
      </c>
      <c r="D463" s="191">
        <f t="shared" si="70"/>
        <v>0</v>
      </c>
      <c r="E463" s="191">
        <f>DataInput!$F157/12</f>
        <v>0</v>
      </c>
      <c r="F463" s="191">
        <f>DataInput!$F157/12</f>
        <v>0</v>
      </c>
      <c r="G463" s="191">
        <f>DataInput!$F157/12</f>
        <v>0</v>
      </c>
      <c r="H463" s="191">
        <f>DataInput!$F157/12</f>
        <v>0</v>
      </c>
      <c r="I463" s="191">
        <f>DataInput!$F157/12</f>
        <v>0</v>
      </c>
      <c r="J463" s="191">
        <f>DataInput!$F157/12</f>
        <v>0</v>
      </c>
      <c r="K463" s="191">
        <f>DataInput!$F157/12</f>
        <v>0</v>
      </c>
      <c r="L463" s="191">
        <f>DataInput!$F157/12</f>
        <v>0</v>
      </c>
      <c r="M463" s="191">
        <f>DataInput!$F157/12</f>
        <v>0</v>
      </c>
      <c r="N463" s="191">
        <f>DataInput!$F157/12</f>
        <v>0</v>
      </c>
      <c r="O463" s="191">
        <f>DataInput!$F157/12</f>
        <v>0</v>
      </c>
      <c r="P463" s="191">
        <f>DataInput!$F157/12</f>
        <v>0</v>
      </c>
    </row>
    <row r="464" spans="3:17" s="74" customFormat="1" x14ac:dyDescent="0.2">
      <c r="C464" s="185" t="str">
        <f>DataInput!D158</f>
        <v>Other (overwrite this)</v>
      </c>
      <c r="D464" s="191">
        <f t="shared" si="70"/>
        <v>0</v>
      </c>
      <c r="E464" s="191">
        <f>DataInput!$F158/12</f>
        <v>0</v>
      </c>
      <c r="F464" s="191">
        <f>DataInput!$F158/12</f>
        <v>0</v>
      </c>
      <c r="G464" s="191">
        <f>DataInput!$F158/12</f>
        <v>0</v>
      </c>
      <c r="H464" s="191">
        <f>DataInput!$F158/12</f>
        <v>0</v>
      </c>
      <c r="I464" s="191">
        <f>DataInput!$F158/12</f>
        <v>0</v>
      </c>
      <c r="J464" s="191">
        <f>DataInput!$F158/12</f>
        <v>0</v>
      </c>
      <c r="K464" s="191">
        <f>DataInput!$F158/12</f>
        <v>0</v>
      </c>
      <c r="L464" s="191">
        <f>DataInput!$F158/12</f>
        <v>0</v>
      </c>
      <c r="M464" s="191">
        <f>DataInput!$F158/12</f>
        <v>0</v>
      </c>
      <c r="N464" s="191">
        <f>DataInput!$F158/12</f>
        <v>0</v>
      </c>
      <c r="O464" s="191">
        <f>DataInput!$F158/12</f>
        <v>0</v>
      </c>
      <c r="P464" s="191">
        <f>DataInput!$F158/12</f>
        <v>0</v>
      </c>
    </row>
    <row r="465" spans="3:17" s="74" customFormat="1" x14ac:dyDescent="0.2">
      <c r="C465" s="185" t="str">
        <f>DataInput!D160</f>
        <v>Other (overwrite this)</v>
      </c>
      <c r="D465" s="191">
        <f t="shared" si="70"/>
        <v>0</v>
      </c>
      <c r="E465" s="191">
        <f>DataInput!$F160/12</f>
        <v>0</v>
      </c>
      <c r="F465" s="191">
        <f>DataInput!$F160/12</f>
        <v>0</v>
      </c>
      <c r="G465" s="191">
        <f>DataInput!$F160/12</f>
        <v>0</v>
      </c>
      <c r="H465" s="191">
        <f>DataInput!$F160/12</f>
        <v>0</v>
      </c>
      <c r="I465" s="191">
        <f>DataInput!$F160/12</f>
        <v>0</v>
      </c>
      <c r="J465" s="191">
        <f>DataInput!$F160/12</f>
        <v>0</v>
      </c>
      <c r="K465" s="191">
        <f>DataInput!$F160/12</f>
        <v>0</v>
      </c>
      <c r="L465" s="191">
        <f>DataInput!$F160/12</f>
        <v>0</v>
      </c>
      <c r="M465" s="191">
        <f>DataInput!$F160/12</f>
        <v>0</v>
      </c>
      <c r="N465" s="191">
        <f>DataInput!$F160/12</f>
        <v>0</v>
      </c>
      <c r="O465" s="191">
        <f>DataInput!$F160/12</f>
        <v>0</v>
      </c>
      <c r="P465" s="191">
        <f>DataInput!$F160/12</f>
        <v>0</v>
      </c>
    </row>
    <row r="466" spans="3:17" s="74" customFormat="1" x14ac:dyDescent="0.2">
      <c r="C466" s="185" t="str">
        <f>DataInput!D161</f>
        <v>Other (overwrite this)</v>
      </c>
      <c r="D466" s="191">
        <f t="shared" si="70"/>
        <v>0</v>
      </c>
      <c r="E466" s="191">
        <f>DataInput!$F161/12</f>
        <v>0</v>
      </c>
      <c r="F466" s="191">
        <f>DataInput!$F161/12</f>
        <v>0</v>
      </c>
      <c r="G466" s="191">
        <f>DataInput!$F161/12</f>
        <v>0</v>
      </c>
      <c r="H466" s="191">
        <f>DataInput!$F161/12</f>
        <v>0</v>
      </c>
      <c r="I466" s="191">
        <f>DataInput!$F161/12</f>
        <v>0</v>
      </c>
      <c r="J466" s="191">
        <f>DataInput!$F161/12</f>
        <v>0</v>
      </c>
      <c r="K466" s="191">
        <f>DataInput!$F161/12</f>
        <v>0</v>
      </c>
      <c r="L466" s="191">
        <f>DataInput!$F161/12</f>
        <v>0</v>
      </c>
      <c r="M466" s="191">
        <f>DataInput!$F161/12</f>
        <v>0</v>
      </c>
      <c r="N466" s="191">
        <f>DataInput!$F161/12</f>
        <v>0</v>
      </c>
      <c r="O466" s="191">
        <f>DataInput!$F161/12</f>
        <v>0</v>
      </c>
      <c r="P466" s="191">
        <f>DataInput!$F161/12</f>
        <v>0</v>
      </c>
    </row>
    <row r="467" spans="3:17" s="74" customFormat="1" x14ac:dyDescent="0.2">
      <c r="C467" s="185" t="str">
        <f>DataInput!D162</f>
        <v>Other (overwrite this)</v>
      </c>
      <c r="D467" s="191">
        <f t="shared" si="70"/>
        <v>0</v>
      </c>
      <c r="E467" s="191">
        <f>DataInput!$F162/12</f>
        <v>0</v>
      </c>
      <c r="F467" s="191">
        <f>DataInput!$F162/12</f>
        <v>0</v>
      </c>
      <c r="G467" s="191">
        <f>DataInput!$F162/12</f>
        <v>0</v>
      </c>
      <c r="H467" s="191">
        <f>DataInput!$F162/12</f>
        <v>0</v>
      </c>
      <c r="I467" s="191">
        <f>DataInput!$F162/12</f>
        <v>0</v>
      </c>
      <c r="J467" s="191">
        <f>DataInput!$F162/12</f>
        <v>0</v>
      </c>
      <c r="K467" s="191">
        <f>DataInput!$F162/12</f>
        <v>0</v>
      </c>
      <c r="L467" s="191">
        <f>DataInput!$F162/12</f>
        <v>0</v>
      </c>
      <c r="M467" s="191">
        <f>DataInput!$F162/12</f>
        <v>0</v>
      </c>
      <c r="N467" s="191">
        <f>DataInput!$F162/12</f>
        <v>0</v>
      </c>
      <c r="O467" s="191">
        <f>DataInput!$F162/12</f>
        <v>0</v>
      </c>
      <c r="P467" s="191">
        <f>DataInput!$F162/12</f>
        <v>0</v>
      </c>
    </row>
    <row r="468" spans="3:17" s="74" customFormat="1" x14ac:dyDescent="0.2">
      <c r="C468" s="185" t="str">
        <f>DataInput!D163</f>
        <v>Other (overwrite this)</v>
      </c>
      <c r="D468" s="191">
        <f t="shared" si="70"/>
        <v>0</v>
      </c>
      <c r="E468" s="191">
        <f>DataInput!$F163/12</f>
        <v>0</v>
      </c>
      <c r="F468" s="191">
        <f>DataInput!$F163/12</f>
        <v>0</v>
      </c>
      <c r="G468" s="191">
        <f>DataInput!$F163/12</f>
        <v>0</v>
      </c>
      <c r="H468" s="191">
        <f>DataInput!$F163/12</f>
        <v>0</v>
      </c>
      <c r="I468" s="191">
        <f>DataInput!$F163/12</f>
        <v>0</v>
      </c>
      <c r="J468" s="191">
        <f>DataInput!$F163/12</f>
        <v>0</v>
      </c>
      <c r="K468" s="191">
        <f>DataInput!$F163/12</f>
        <v>0</v>
      </c>
      <c r="L468" s="191">
        <f>DataInput!$F163/12</f>
        <v>0</v>
      </c>
      <c r="M468" s="191">
        <f>DataInput!$F163/12</f>
        <v>0</v>
      </c>
      <c r="N468" s="191">
        <f>DataInput!$F163/12</f>
        <v>0</v>
      </c>
      <c r="O468" s="191">
        <f>DataInput!$F163/12</f>
        <v>0</v>
      </c>
      <c r="P468" s="191">
        <f>DataInput!$F163/12</f>
        <v>0</v>
      </c>
    </row>
    <row r="469" spans="3:17" s="74" customFormat="1" x14ac:dyDescent="0.2">
      <c r="C469" s="185" t="s">
        <v>31</v>
      </c>
      <c r="D469" s="191">
        <f t="shared" si="70"/>
        <v>0</v>
      </c>
      <c r="E469" s="191">
        <f>VLOOKUP(E439,AmortOld!$AV$13:$BB$132,7,FALSE)</f>
        <v>0</v>
      </c>
      <c r="F469" s="191">
        <f>VLOOKUP(F439,AmortOld!$AV$13:$BB$132,7,FALSE)</f>
        <v>0</v>
      </c>
      <c r="G469" s="191">
        <f>VLOOKUP(G439,AmortOld!$AV$13:$BB$132,7,FALSE)</f>
        <v>0</v>
      </c>
      <c r="H469" s="191">
        <f>VLOOKUP(H439,AmortOld!$AV$13:$BB$132,7,FALSE)</f>
        <v>0</v>
      </c>
      <c r="I469" s="191">
        <f>VLOOKUP(I439,AmortOld!$AV$13:$BB$132,7,FALSE)</f>
        <v>0</v>
      </c>
      <c r="J469" s="191">
        <f>VLOOKUP(J439,AmortOld!$AV$13:$BB$132,7,FALSE)</f>
        <v>0</v>
      </c>
      <c r="K469" s="191">
        <f>VLOOKUP(K439,AmortOld!$AV$13:$BB$132,7,FALSE)</f>
        <v>0</v>
      </c>
      <c r="L469" s="191">
        <f>VLOOKUP(L439,AmortOld!$AV$13:$BB$132,7,FALSE)</f>
        <v>0</v>
      </c>
      <c r="M469" s="191">
        <f>VLOOKUP(M439,AmortOld!$AV$13:$BB$132,7,FALSE)</f>
        <v>0</v>
      </c>
      <c r="N469" s="191">
        <f>VLOOKUP(N439,AmortOld!$AV$13:$BB$132,7,FALSE)</f>
        <v>0</v>
      </c>
      <c r="O469" s="191">
        <f>VLOOKUP(O439,AmortOld!$AV$13:$BB$132,7,FALSE)</f>
        <v>0</v>
      </c>
      <c r="P469" s="191">
        <f>VLOOKUP(P439,AmortOld!$AV$13:$BB$132,7,FALSE)</f>
        <v>0</v>
      </c>
    </row>
    <row r="470" spans="3:17" s="74" customFormat="1" x14ac:dyDescent="0.2">
      <c r="C470" s="185" t="s">
        <v>32</v>
      </c>
      <c r="D470" s="191">
        <f t="shared" si="70"/>
        <v>0</v>
      </c>
      <c r="E470" s="191">
        <f>VLOOKUP(E439,AmortOld!$BF$12:$BL$132,7,FALSE)</f>
        <v>0</v>
      </c>
      <c r="F470" s="191">
        <f>VLOOKUP(F439,AmortOld!$BF$12:$BL$132,7,FALSE)</f>
        <v>0</v>
      </c>
      <c r="G470" s="191">
        <f>VLOOKUP(G439,AmortOld!$BF$12:$BL$132,7,FALSE)</f>
        <v>0</v>
      </c>
      <c r="H470" s="191">
        <f>VLOOKUP(H439,AmortOld!$BF$12:$BL$132,7,FALSE)</f>
        <v>0</v>
      </c>
      <c r="I470" s="191">
        <f>VLOOKUP(I439,AmortOld!$BF$12:$BL$132,7,FALSE)</f>
        <v>0</v>
      </c>
      <c r="J470" s="191">
        <f>VLOOKUP(J439,AmortOld!$BF$12:$BL$132,7,FALSE)</f>
        <v>0</v>
      </c>
      <c r="K470" s="191">
        <f>VLOOKUP(K439,AmortOld!$BF$12:$BL$132,7,FALSE)</f>
        <v>0</v>
      </c>
      <c r="L470" s="191">
        <f>VLOOKUP(L439,AmortOld!$BF$12:$BL$132,7,FALSE)</f>
        <v>0</v>
      </c>
      <c r="M470" s="191">
        <f>VLOOKUP(M439,AmortOld!$BF$12:$BL$132,7,FALSE)</f>
        <v>0</v>
      </c>
      <c r="N470" s="191">
        <f>VLOOKUP(N439,AmortOld!$BF$12:$BL$132,7,FALSE)</f>
        <v>0</v>
      </c>
      <c r="O470" s="191">
        <f>VLOOKUP(O439,AmortOld!$BF$12:$BL$132,7,FALSE)</f>
        <v>0</v>
      </c>
      <c r="P470" s="191">
        <f>VLOOKUP(P439,AmortOld!$BF$12:$BL$132,7,FALSE)</f>
        <v>0</v>
      </c>
    </row>
    <row r="471" spans="3:17" s="74" customFormat="1" x14ac:dyDescent="0.2">
      <c r="C471" s="185" t="s">
        <v>33</v>
      </c>
      <c r="D471" s="191">
        <f t="shared" si="70"/>
        <v>9835.0670545107587</v>
      </c>
      <c r="E471" s="191">
        <f>VLOOKUP(E439,AmortNew!$AU$10:$BA$130,7,FALSE)</f>
        <v>995.17106437780342</v>
      </c>
      <c r="F471" s="191">
        <f>VLOOKUP(F439,AmortNew!$AU$10:$BA$130,7,FALSE)</f>
        <v>963.95132870145085</v>
      </c>
      <c r="G471" s="191">
        <f>VLOOKUP(G439,AmortNew!$AU$10:$BA$130,7,FALSE)</f>
        <v>932.52346145392244</v>
      </c>
      <c r="H471" s="191">
        <f>VLOOKUP(H439,AmortNew!$AU$10:$BA$130,7,FALSE)</f>
        <v>900.88607509141059</v>
      </c>
      <c r="I471" s="191">
        <f>VLOOKUP(I439,AmortNew!$AU$10:$BA$130,7,FALSE)</f>
        <v>869.03777281981525</v>
      </c>
      <c r="J471" s="191">
        <f>VLOOKUP(J439,AmortNew!$AU$10:$BA$130,7,FALSE)</f>
        <v>836.97714853307605</v>
      </c>
      <c r="K471" s="191">
        <f>VLOOKUP(K439,AmortNew!$AU$10:$BA$130,7,FALSE)</f>
        <v>804.70278675109171</v>
      </c>
      <c r="L471" s="191">
        <f>VLOOKUP(L439,AmortNew!$AU$10:$BA$130,7,FALSE)</f>
        <v>772.21326255722784</v>
      </c>
      <c r="M471" s="191">
        <f>VLOOKUP(M439,AmortNew!$AU$10:$BA$130,7,FALSE)</f>
        <v>739.50714153540457</v>
      </c>
      <c r="N471" s="191">
        <f>VLOOKUP(N439,AmortNew!$AU$10:$BA$130,7,FALSE)</f>
        <v>706.58297970676927</v>
      </c>
      <c r="O471" s="191">
        <f>VLOOKUP(O439,AmortNew!$AU$10:$BA$130,7,FALSE)</f>
        <v>673.43932346594306</v>
      </c>
      <c r="P471" s="191">
        <f>VLOOKUP(P439,AmortNew!$AU$10:$BA$130,7,FALSE)</f>
        <v>640.07470951684456</v>
      </c>
      <c r="Q471" s="74" t="s">
        <v>25</v>
      </c>
    </row>
    <row r="472" spans="3:17" s="74" customFormat="1" x14ac:dyDescent="0.2">
      <c r="C472" s="188" t="s">
        <v>34</v>
      </c>
      <c r="D472" s="193">
        <f t="shared" si="70"/>
        <v>58302.509935457703</v>
      </c>
      <c r="E472" s="193">
        <f>VLOOKUP(E439,AmortNew!$BE$10:$BK$130,7,FALSE)</f>
        <v>4682.9603514529017</v>
      </c>
      <c r="F472" s="193">
        <f>VLOOKUP(F439,AmortNew!$BE$10:$BK$130,7,FALSE)</f>
        <v>4714.1800871292535</v>
      </c>
      <c r="G472" s="193">
        <f>VLOOKUP(G439,AmortNew!$BE$10:$BK$130,7,FALSE)</f>
        <v>4745.6079543767819</v>
      </c>
      <c r="H472" s="193">
        <f>VLOOKUP(H439,AmortNew!$BE$10:$BK$130,7,FALSE)</f>
        <v>4777.2453407392941</v>
      </c>
      <c r="I472" s="193">
        <f>VLOOKUP(I439,AmortNew!$BE$10:$BK$130,7,FALSE)</f>
        <v>4809.0936430108895</v>
      </c>
      <c r="J472" s="193">
        <f>VLOOKUP(J439,AmortNew!$BE$10:$BK$130,7,FALSE)</f>
        <v>4841.1542672976284</v>
      </c>
      <c r="K472" s="193">
        <f>VLOOKUP(K439,AmortNew!$BE$10:$BK$130,7,FALSE)</f>
        <v>4873.4286290796117</v>
      </c>
      <c r="L472" s="193">
        <f>VLOOKUP(L439,AmortNew!$BE$10:$BK$130,7,FALSE)</f>
        <v>4905.9181532734765</v>
      </c>
      <c r="M472" s="193">
        <f>VLOOKUP(M439,AmortNew!$BE$10:$BK$130,7,FALSE)</f>
        <v>4938.6242742953</v>
      </c>
      <c r="N472" s="193">
        <f>VLOOKUP(N439,AmortNew!$BE$10:$BK$130,7,FALSE)</f>
        <v>4971.5484361239351</v>
      </c>
      <c r="O472" s="193">
        <f>VLOOKUP(O439,AmortNew!$BE$10:$BK$130,7,FALSE)</f>
        <v>5004.6920923647613</v>
      </c>
      <c r="P472" s="193">
        <f>VLOOKUP(P439,AmortNew!$BE$10:$BK$130,7,FALSE)</f>
        <v>5038.0567063138596</v>
      </c>
    </row>
    <row r="473" spans="3:17" s="74" customFormat="1" x14ac:dyDescent="0.2">
      <c r="C473" s="178" t="s">
        <v>212</v>
      </c>
      <c r="D473" s="191">
        <f>SUM(E473:P473)</f>
        <v>104637.57698996844</v>
      </c>
      <c r="E473" s="191">
        <f t="shared" ref="E473:P473" si="71">SUM(E449:E472)</f>
        <v>8136.4647491640389</v>
      </c>
      <c r="F473" s="191">
        <f t="shared" si="71"/>
        <v>8136.464749164038</v>
      </c>
      <c r="G473" s="191">
        <f t="shared" si="71"/>
        <v>8136.464749164038</v>
      </c>
      <c r="H473" s="191">
        <f t="shared" si="71"/>
        <v>8136.464749164038</v>
      </c>
      <c r="I473" s="191">
        <f t="shared" si="71"/>
        <v>8136.464749164038</v>
      </c>
      <c r="J473" s="191">
        <f t="shared" si="71"/>
        <v>8136.464749164038</v>
      </c>
      <c r="K473" s="191">
        <f t="shared" si="71"/>
        <v>11636.464749164037</v>
      </c>
      <c r="L473" s="191">
        <f t="shared" si="71"/>
        <v>8136.464749164038</v>
      </c>
      <c r="M473" s="191">
        <f t="shared" si="71"/>
        <v>8136.464749164038</v>
      </c>
      <c r="N473" s="191">
        <f t="shared" si="71"/>
        <v>8136.464749164038</v>
      </c>
      <c r="O473" s="191">
        <f t="shared" si="71"/>
        <v>8136.464749164038</v>
      </c>
      <c r="P473" s="191">
        <f t="shared" si="71"/>
        <v>11636.464749164039</v>
      </c>
    </row>
    <row r="474" spans="3:17" s="74" customFormat="1" x14ac:dyDescent="0.2">
      <c r="C474" s="178"/>
      <c r="D474" s="191"/>
      <c r="E474" s="191"/>
      <c r="F474" s="191"/>
      <c r="G474" s="191"/>
      <c r="H474" s="191"/>
      <c r="I474" s="191"/>
      <c r="J474" s="191"/>
      <c r="K474" s="191"/>
      <c r="L474" s="191"/>
      <c r="M474" s="191"/>
      <c r="N474" s="191"/>
      <c r="O474" s="191"/>
      <c r="P474" s="191"/>
    </row>
    <row r="475" spans="3:17" s="74" customFormat="1" x14ac:dyDescent="0.2">
      <c r="C475" s="21" t="s">
        <v>332</v>
      </c>
      <c r="D475" s="191">
        <f>SUM(E475:P475)</f>
        <v>18162.423010031544</v>
      </c>
      <c r="E475" s="191">
        <f t="shared" ref="E475:P475" si="72">E446-E473</f>
        <v>-736.46474916403895</v>
      </c>
      <c r="F475" s="191">
        <f t="shared" si="72"/>
        <v>-736.46474916403804</v>
      </c>
      <c r="G475" s="191">
        <f t="shared" si="72"/>
        <v>-736.46474916403804</v>
      </c>
      <c r="H475" s="191">
        <f t="shared" si="72"/>
        <v>-736.46474916403804</v>
      </c>
      <c r="I475" s="191">
        <f t="shared" si="72"/>
        <v>-736.46474916403804</v>
      </c>
      <c r="J475" s="191">
        <f t="shared" si="72"/>
        <v>-736.46474916403804</v>
      </c>
      <c r="K475" s="191">
        <f t="shared" si="72"/>
        <v>12763.535250835963</v>
      </c>
      <c r="L475" s="191">
        <f t="shared" si="72"/>
        <v>-736.46474916403804</v>
      </c>
      <c r="M475" s="191">
        <f t="shared" si="72"/>
        <v>-736.46474916403804</v>
      </c>
      <c r="N475" s="191">
        <f t="shared" si="72"/>
        <v>-736.46474916403804</v>
      </c>
      <c r="O475" s="191">
        <f t="shared" si="72"/>
        <v>-736.46474916403804</v>
      </c>
      <c r="P475" s="191">
        <f t="shared" si="72"/>
        <v>12763.535250835961</v>
      </c>
    </row>
    <row r="476" spans="3:17" s="74" customFormat="1" x14ac:dyDescent="0.2">
      <c r="C476" s="178"/>
      <c r="D476" s="191"/>
      <c r="E476" s="191"/>
      <c r="F476" s="191"/>
      <c r="G476" s="191"/>
      <c r="H476" s="191"/>
      <c r="I476" s="191"/>
      <c r="J476" s="191"/>
      <c r="K476" s="191"/>
      <c r="L476" s="191"/>
      <c r="M476" s="191"/>
      <c r="N476" s="191"/>
      <c r="O476" s="191"/>
      <c r="P476" s="191"/>
    </row>
    <row r="477" spans="3:17" s="74" customFormat="1" x14ac:dyDescent="0.2">
      <c r="C477" s="178" t="s">
        <v>322</v>
      </c>
      <c r="D477" s="191">
        <f>LOC!D254</f>
        <v>0</v>
      </c>
      <c r="E477" s="191">
        <f>LOC!E254</f>
        <v>0</v>
      </c>
      <c r="F477" s="191">
        <f>LOC!F254</f>
        <v>0</v>
      </c>
      <c r="G477" s="191">
        <f>LOC!G254</f>
        <v>0</v>
      </c>
      <c r="H477" s="191">
        <f>LOC!H254</f>
        <v>0</v>
      </c>
      <c r="I477" s="191">
        <f>LOC!I254</f>
        <v>0</v>
      </c>
      <c r="J477" s="191">
        <f>LOC!J254</f>
        <v>0</v>
      </c>
      <c r="K477" s="191">
        <f>LOC!K254</f>
        <v>0</v>
      </c>
      <c r="L477" s="191">
        <f>LOC!L254</f>
        <v>0</v>
      </c>
      <c r="M477" s="191">
        <f>LOC!M254</f>
        <v>0</v>
      </c>
      <c r="N477" s="191">
        <f>LOC!N254</f>
        <v>0</v>
      </c>
      <c r="O477" s="191">
        <f>LOC!O254</f>
        <v>0</v>
      </c>
      <c r="P477" s="191">
        <f>LOC!P254</f>
        <v>0</v>
      </c>
    </row>
    <row r="478" spans="3:17" s="74" customFormat="1" x14ac:dyDescent="0.2">
      <c r="C478" s="178" t="s">
        <v>323</v>
      </c>
      <c r="D478" s="191">
        <f>LOC!D253</f>
        <v>0</v>
      </c>
      <c r="E478" s="191">
        <f>LOC!E253</f>
        <v>0</v>
      </c>
      <c r="F478" s="191">
        <f>LOC!F253</f>
        <v>0</v>
      </c>
      <c r="G478" s="191">
        <f>LOC!G253</f>
        <v>0</v>
      </c>
      <c r="H478" s="191">
        <f>LOC!H253</f>
        <v>0</v>
      </c>
      <c r="I478" s="191">
        <f>LOC!I253</f>
        <v>0</v>
      </c>
      <c r="J478" s="191">
        <f>LOC!J253</f>
        <v>0</v>
      </c>
      <c r="K478" s="191">
        <f>LOC!K253</f>
        <v>0</v>
      </c>
      <c r="L478" s="191">
        <f>LOC!L253</f>
        <v>0</v>
      </c>
      <c r="M478" s="191">
        <f>LOC!M253</f>
        <v>0</v>
      </c>
      <c r="N478" s="191">
        <f>LOC!N253</f>
        <v>0</v>
      </c>
      <c r="O478" s="191">
        <f>LOC!O253</f>
        <v>0</v>
      </c>
      <c r="P478" s="191">
        <f>LOC!P253</f>
        <v>0</v>
      </c>
    </row>
    <row r="479" spans="3:17" s="74" customFormat="1" x14ac:dyDescent="0.2">
      <c r="C479" s="178" t="s">
        <v>132</v>
      </c>
      <c r="D479" s="192"/>
      <c r="E479" s="191">
        <f>LOC!E266</f>
        <v>0</v>
      </c>
      <c r="F479" s="191">
        <f>LOC!F266</f>
        <v>0</v>
      </c>
      <c r="G479" s="191">
        <f>LOC!G266</f>
        <v>0</v>
      </c>
      <c r="H479" s="191">
        <f>LOC!H266</f>
        <v>0</v>
      </c>
      <c r="I479" s="191">
        <f>LOC!I266</f>
        <v>0</v>
      </c>
      <c r="J479" s="191">
        <f>LOC!J266</f>
        <v>0</v>
      </c>
      <c r="K479" s="191">
        <f>LOC!K266</f>
        <v>0</v>
      </c>
      <c r="L479" s="191">
        <f>LOC!L266</f>
        <v>0</v>
      </c>
      <c r="M479" s="191">
        <f>LOC!M266</f>
        <v>0</v>
      </c>
      <c r="N479" s="191">
        <f>LOC!N266</f>
        <v>0</v>
      </c>
      <c r="O479" s="191">
        <f>LOC!O266</f>
        <v>0</v>
      </c>
      <c r="P479" s="191">
        <f>LOC!P266</f>
        <v>0</v>
      </c>
    </row>
    <row r="480" spans="3:17" s="74" customFormat="1" x14ac:dyDescent="0.2">
      <c r="C480" s="178" t="s">
        <v>324</v>
      </c>
      <c r="D480" s="191"/>
      <c r="E480" s="191">
        <f>LOC!E270</f>
        <v>0</v>
      </c>
      <c r="F480" s="191">
        <f>LOC!F270</f>
        <v>0</v>
      </c>
      <c r="G480" s="191">
        <f>LOC!G270</f>
        <v>0</v>
      </c>
      <c r="H480" s="191">
        <f>LOC!H270</f>
        <v>0</v>
      </c>
      <c r="I480" s="191">
        <f>LOC!I270</f>
        <v>0</v>
      </c>
      <c r="J480" s="191">
        <f>LOC!J270</f>
        <v>0</v>
      </c>
      <c r="K480" s="191">
        <f>LOC!K270</f>
        <v>0</v>
      </c>
      <c r="L480" s="191">
        <f>LOC!L270</f>
        <v>0</v>
      </c>
      <c r="M480" s="191">
        <f>LOC!M270</f>
        <v>0</v>
      </c>
      <c r="N480" s="191">
        <f>LOC!N270</f>
        <v>0</v>
      </c>
      <c r="O480" s="191">
        <f>LOC!O270</f>
        <v>0</v>
      </c>
      <c r="P480" s="191">
        <f>LOC!P270</f>
        <v>0</v>
      </c>
    </row>
    <row r="481" spans="2:17" s="74" customFormat="1" x14ac:dyDescent="0.2">
      <c r="C481" s="178"/>
      <c r="D481" s="191"/>
      <c r="E481" s="191"/>
      <c r="F481" s="191"/>
      <c r="G481" s="191"/>
      <c r="H481" s="191"/>
      <c r="I481" s="191"/>
      <c r="J481" s="191"/>
      <c r="K481" s="191"/>
      <c r="L481" s="191"/>
      <c r="M481" s="191"/>
      <c r="N481" s="191"/>
      <c r="O481" s="191"/>
      <c r="P481" s="191"/>
    </row>
    <row r="482" spans="2:17" s="74" customFormat="1" x14ac:dyDescent="0.2">
      <c r="C482" s="178" t="s">
        <v>286</v>
      </c>
      <c r="D482" s="191">
        <f>SUM(E482:P482)</f>
        <v>18162.423010031544</v>
      </c>
      <c r="E482" s="191">
        <f t="shared" ref="E482:P482" si="73">E446-E473</f>
        <v>-736.46474916403895</v>
      </c>
      <c r="F482" s="191">
        <f t="shared" si="73"/>
        <v>-736.46474916403804</v>
      </c>
      <c r="G482" s="191">
        <f t="shared" si="73"/>
        <v>-736.46474916403804</v>
      </c>
      <c r="H482" s="191">
        <f t="shared" si="73"/>
        <v>-736.46474916403804</v>
      </c>
      <c r="I482" s="191">
        <f t="shared" si="73"/>
        <v>-736.46474916403804</v>
      </c>
      <c r="J482" s="191">
        <f t="shared" si="73"/>
        <v>-736.46474916403804</v>
      </c>
      <c r="K482" s="191">
        <f t="shared" si="73"/>
        <v>12763.535250835963</v>
      </c>
      <c r="L482" s="191">
        <f t="shared" si="73"/>
        <v>-736.46474916403804</v>
      </c>
      <c r="M482" s="191">
        <f t="shared" si="73"/>
        <v>-736.46474916403804</v>
      </c>
      <c r="N482" s="191">
        <f t="shared" si="73"/>
        <v>-736.46474916403804</v>
      </c>
      <c r="O482" s="191">
        <f t="shared" si="73"/>
        <v>-736.46474916403804</v>
      </c>
      <c r="P482" s="191">
        <f t="shared" si="73"/>
        <v>12763.535250835961</v>
      </c>
    </row>
    <row r="483" spans="2:17" s="74" customFormat="1" x14ac:dyDescent="0.2">
      <c r="C483" s="178"/>
      <c r="D483" s="157"/>
      <c r="E483" s="157"/>
      <c r="F483" s="157"/>
      <c r="G483" s="157"/>
      <c r="H483" s="157"/>
      <c r="I483" s="157"/>
      <c r="J483" s="157"/>
      <c r="K483" s="157"/>
      <c r="L483" s="157"/>
      <c r="M483" s="157"/>
      <c r="N483" s="157"/>
      <c r="O483" s="157"/>
      <c r="P483" s="157"/>
    </row>
    <row r="484" spans="2:17" s="74" customFormat="1" ht="12.75" customHeight="1" x14ac:dyDescent="0.3">
      <c r="B484" s="362"/>
      <c r="C484" s="363"/>
      <c r="D484" s="363"/>
      <c r="E484" s="363"/>
      <c r="F484" s="363"/>
      <c r="G484" s="363"/>
      <c r="H484" s="363"/>
      <c r="I484" s="363"/>
      <c r="J484" s="363"/>
      <c r="K484" s="363"/>
      <c r="L484" s="363"/>
      <c r="M484" s="363"/>
      <c r="N484" s="363"/>
      <c r="O484" s="363"/>
      <c r="P484" s="363"/>
      <c r="Q484" s="364"/>
    </row>
    <row r="485" spans="2:17" s="74" customFormat="1" x14ac:dyDescent="0.2">
      <c r="C485" s="178"/>
      <c r="D485" s="178"/>
      <c r="E485" s="178"/>
      <c r="F485" s="178"/>
      <c r="G485" s="178"/>
      <c r="H485" s="178"/>
      <c r="I485" s="178"/>
      <c r="J485" s="178"/>
      <c r="K485" s="178"/>
      <c r="L485" s="178"/>
      <c r="M485" s="178"/>
      <c r="N485" s="178"/>
      <c r="O485" s="178"/>
      <c r="P485" s="178"/>
    </row>
    <row r="486" spans="2:17" s="74" customFormat="1" ht="16.5" x14ac:dyDescent="0.25">
      <c r="C486" s="379" t="s">
        <v>285</v>
      </c>
      <c r="D486" s="379"/>
      <c r="E486" s="379"/>
      <c r="F486" s="379"/>
      <c r="G486" s="379"/>
      <c r="H486" s="379"/>
      <c r="I486" s="379"/>
      <c r="J486" s="379"/>
      <c r="K486" s="379"/>
      <c r="L486" s="379"/>
      <c r="M486" s="379"/>
      <c r="N486" s="379"/>
      <c r="O486" s="379"/>
      <c r="P486" s="379"/>
    </row>
    <row r="487" spans="2:17" s="74" customFormat="1" x14ac:dyDescent="0.2">
      <c r="B487" s="5"/>
      <c r="C487" s="375" t="str">
        <f>DataInput!$F$5</f>
        <v>Sample Farm</v>
      </c>
      <c r="D487" s="375"/>
      <c r="E487" s="375"/>
      <c r="F487" s="375"/>
      <c r="G487" s="375"/>
      <c r="H487" s="375"/>
      <c r="I487" s="375"/>
      <c r="J487" s="375"/>
      <c r="K487" s="375"/>
      <c r="L487" s="375"/>
      <c r="M487" s="375"/>
      <c r="N487" s="375"/>
      <c r="O487" s="375"/>
      <c r="P487" s="375"/>
    </row>
    <row r="488" spans="2:17" s="74" customFormat="1" x14ac:dyDescent="0.2">
      <c r="C488" s="375" t="str">
        <f>IF(DataInput!F63="yes",DataInput!F66&amp;" Head Contract Finishing Facility (at $"&amp;DataInput!F64&amp;" per pig space)",DataInput!F66&amp;" Head Contract Finishing Facility")</f>
        <v>2400 Head Contract Finishing Facility (at $37 per pig space)</v>
      </c>
      <c r="D488" s="375"/>
      <c r="E488" s="375"/>
      <c r="F488" s="375"/>
      <c r="G488" s="375"/>
      <c r="H488" s="375"/>
      <c r="I488" s="375"/>
      <c r="J488" s="375"/>
      <c r="K488" s="375"/>
      <c r="L488" s="375"/>
      <c r="M488" s="375"/>
      <c r="N488" s="375"/>
      <c r="O488" s="375"/>
      <c r="P488" s="375"/>
    </row>
    <row r="489" spans="2:17" s="74" customFormat="1" x14ac:dyDescent="0.2">
      <c r="C489" s="178"/>
      <c r="D489" s="178" t="s">
        <v>25</v>
      </c>
      <c r="E489" s="178"/>
      <c r="F489" s="178"/>
      <c r="G489" s="178"/>
      <c r="H489" s="178"/>
      <c r="I489" s="178"/>
      <c r="J489" s="178"/>
      <c r="K489" s="178"/>
      <c r="L489" s="178"/>
      <c r="M489" s="178"/>
      <c r="N489" s="178"/>
      <c r="O489" s="178"/>
      <c r="P489" s="178"/>
      <c r="Q489" s="74" t="s">
        <v>25</v>
      </c>
    </row>
    <row r="490" spans="2:17" s="74" customFormat="1" x14ac:dyDescent="0.2">
      <c r="C490" s="77" t="s">
        <v>45</v>
      </c>
      <c r="D490" s="178"/>
      <c r="E490" s="178"/>
      <c r="F490" s="178"/>
      <c r="G490" s="178"/>
      <c r="H490" s="178"/>
      <c r="I490" s="178"/>
      <c r="J490" s="178"/>
      <c r="K490" s="178"/>
      <c r="L490" s="178"/>
      <c r="M490" s="178"/>
      <c r="N490" s="178"/>
      <c r="O490" s="178"/>
      <c r="P490" s="178"/>
    </row>
    <row r="491" spans="2:17" s="195" customFormat="1" x14ac:dyDescent="0.2">
      <c r="C491" s="186" t="s">
        <v>25</v>
      </c>
      <c r="D491" s="154" t="s">
        <v>26</v>
      </c>
      <c r="E491" s="187">
        <f>EDATE(E439,12)</f>
        <v>43191</v>
      </c>
      <c r="F491" s="187">
        <f t="shared" ref="F491:P491" si="74">EDATE(E491,1)</f>
        <v>43221</v>
      </c>
      <c r="G491" s="187">
        <f t="shared" si="74"/>
        <v>43252</v>
      </c>
      <c r="H491" s="187">
        <f t="shared" si="74"/>
        <v>43282</v>
      </c>
      <c r="I491" s="187">
        <f t="shared" si="74"/>
        <v>43313</v>
      </c>
      <c r="J491" s="187">
        <f t="shared" si="74"/>
        <v>43344</v>
      </c>
      <c r="K491" s="187">
        <f t="shared" si="74"/>
        <v>43374</v>
      </c>
      <c r="L491" s="187">
        <f t="shared" si="74"/>
        <v>43405</v>
      </c>
      <c r="M491" s="187">
        <f t="shared" si="74"/>
        <v>43435</v>
      </c>
      <c r="N491" s="187">
        <f t="shared" si="74"/>
        <v>43466</v>
      </c>
      <c r="O491" s="187">
        <f t="shared" si="74"/>
        <v>43497</v>
      </c>
      <c r="P491" s="187">
        <f t="shared" si="74"/>
        <v>43525</v>
      </c>
      <c r="Q491" s="195" t="s">
        <v>25</v>
      </c>
    </row>
    <row r="492" spans="2:17" s="74" customFormat="1" x14ac:dyDescent="0.2">
      <c r="C492" s="178" t="s">
        <v>209</v>
      </c>
      <c r="E492" s="186"/>
      <c r="F492" s="186"/>
      <c r="G492" s="186"/>
      <c r="H492" s="186"/>
      <c r="I492" s="186"/>
      <c r="J492" s="186"/>
      <c r="K492" s="186"/>
      <c r="L492" s="186"/>
      <c r="M492" s="186"/>
      <c r="N492" s="186"/>
      <c r="O492" s="186"/>
      <c r="P492" s="186"/>
    </row>
    <row r="493" spans="2:17" s="74" customFormat="1" x14ac:dyDescent="0.2">
      <c r="C493" s="185" t="s">
        <v>258</v>
      </c>
      <c r="D493" s="300">
        <f t="shared" ref="D493:D498" si="75">SUM(E493:P493)</f>
        <v>0</v>
      </c>
      <c r="E493" s="300">
        <f>PigFlow!$AU$4*Payments!$D$5</f>
        <v>0</v>
      </c>
      <c r="F493" s="300">
        <f>PigFlow!$AU$6*Payments!$D$5</f>
        <v>0</v>
      </c>
      <c r="G493" s="300">
        <f>PigFlow!$AU$8*Payments!$D$5</f>
        <v>0</v>
      </c>
      <c r="H493" s="300">
        <f>PigFlow!$AU$10*Payments!$D$5</f>
        <v>0</v>
      </c>
      <c r="I493" s="300">
        <f>PigFlow!$AU$12*Payments!$D$5</f>
        <v>0</v>
      </c>
      <c r="J493" s="300">
        <f>PigFlow!$AU$14*Payments!$D$5</f>
        <v>0</v>
      </c>
      <c r="K493" s="300">
        <f>PigFlow!$AU$16*Payments!$D$5</f>
        <v>0</v>
      </c>
      <c r="L493" s="300">
        <f>PigFlow!$AU$18*Payments!$D$5</f>
        <v>0</v>
      </c>
      <c r="M493" s="300">
        <f>PigFlow!$AU$20*Payments!$D$5</f>
        <v>0</v>
      </c>
      <c r="N493" s="300">
        <f>PigFlow!$AU$22*Payments!$D$5</f>
        <v>0</v>
      </c>
      <c r="O493" s="300">
        <f>PigFlow!$AU$24*Payments!$D$5</f>
        <v>0</v>
      </c>
      <c r="P493" s="300">
        <f>PigFlow!$AU$26*Payments!$D$5</f>
        <v>0</v>
      </c>
    </row>
    <row r="494" spans="2:17" s="74" customFormat="1" x14ac:dyDescent="0.2">
      <c r="C494" s="185" t="s">
        <v>259</v>
      </c>
      <c r="D494" s="300">
        <f t="shared" si="75"/>
        <v>0</v>
      </c>
      <c r="E494" s="300">
        <f>PigFlow!$AU$33*Payments!$D$7</f>
        <v>0</v>
      </c>
      <c r="F494" s="300">
        <f>PigFlow!$AU$35*Payments!$D$7</f>
        <v>0</v>
      </c>
      <c r="G494" s="300">
        <f>PigFlow!$AU$37*Payments!$D$7</f>
        <v>0</v>
      </c>
      <c r="H494" s="300">
        <f>PigFlow!$AU$39*Payments!$D$7</f>
        <v>0</v>
      </c>
      <c r="I494" s="300">
        <f>PigFlow!$AU$41*Payments!$D$7</f>
        <v>0</v>
      </c>
      <c r="J494" s="300">
        <f>PigFlow!$AU$43*Payments!$D$7</f>
        <v>0</v>
      </c>
      <c r="K494" s="300">
        <f>PigFlow!$AU$45*Payments!$D$7</f>
        <v>0</v>
      </c>
      <c r="L494" s="300">
        <f>PigFlow!$AU$47*Payments!$D$7</f>
        <v>0</v>
      </c>
      <c r="M494" s="300">
        <f>PigFlow!$AU$49*Payments!$D$7</f>
        <v>0</v>
      </c>
      <c r="N494" s="300">
        <f>PigFlow!$AU$51*Payments!$D$7</f>
        <v>0</v>
      </c>
      <c r="O494" s="300">
        <f>PigFlow!$AU$53*Payments!$D$7</f>
        <v>0</v>
      </c>
      <c r="P494" s="300">
        <f>PigFlow!$AU$55*Payments!$D$7</f>
        <v>0</v>
      </c>
    </row>
    <row r="495" spans="2:17" s="74" customFormat="1" x14ac:dyDescent="0.2">
      <c r="C495" s="185" t="s">
        <v>27</v>
      </c>
      <c r="D495" s="300">
        <f t="shared" si="75"/>
        <v>0</v>
      </c>
      <c r="E495" s="300">
        <f>PigFlow!$AU$33*DataInput!$N$73</f>
        <v>0</v>
      </c>
      <c r="F495" s="300">
        <f>PigFlow!$AU$35*DataInput!$N$73</f>
        <v>0</v>
      </c>
      <c r="G495" s="300">
        <f>PigFlow!$AU$37*DataInput!$N$73</f>
        <v>0</v>
      </c>
      <c r="H495" s="300">
        <f>PigFlow!$AU$39*DataInput!$N$73</f>
        <v>0</v>
      </c>
      <c r="I495" s="300">
        <f>PigFlow!$AU$41*DataInput!$N$73</f>
        <v>0</v>
      </c>
      <c r="J495" s="300">
        <f>PigFlow!$AU$43*DataInput!$N$73</f>
        <v>0</v>
      </c>
      <c r="K495" s="300">
        <f>PigFlow!$AU$45*DataInput!$N$73</f>
        <v>0</v>
      </c>
      <c r="L495" s="300">
        <f>PigFlow!$AU$47*DataInput!$N$73</f>
        <v>0</v>
      </c>
      <c r="M495" s="300">
        <f>PigFlow!$AU$49*DataInput!$N$73</f>
        <v>0</v>
      </c>
      <c r="N495" s="300">
        <f>PigFlow!$AU$51*DataInput!$N$73</f>
        <v>0</v>
      </c>
      <c r="O495" s="300">
        <f>PigFlow!$AU$53*DataInput!$N$73</f>
        <v>0</v>
      </c>
      <c r="P495" s="300">
        <f>PigFlow!$AU$55*DataInput!$N$73</f>
        <v>0</v>
      </c>
    </row>
    <row r="496" spans="2:17" s="74" customFormat="1" x14ac:dyDescent="0.2">
      <c r="C496" s="185" t="s">
        <v>269</v>
      </c>
      <c r="D496" s="300">
        <f t="shared" si="75"/>
        <v>88800</v>
      </c>
      <c r="E496" s="300">
        <f>DataInput!$F$83</f>
        <v>7400</v>
      </c>
      <c r="F496" s="300">
        <f>DataInput!$F$83</f>
        <v>7400</v>
      </c>
      <c r="G496" s="300">
        <f>DataInput!$F$83</f>
        <v>7400</v>
      </c>
      <c r="H496" s="300">
        <f>DataInput!$F$83</f>
        <v>7400</v>
      </c>
      <c r="I496" s="300">
        <f>DataInput!$F$83</f>
        <v>7400</v>
      </c>
      <c r="J496" s="300">
        <f>DataInput!$F$83</f>
        <v>7400</v>
      </c>
      <c r="K496" s="300">
        <f>DataInput!$F$83</f>
        <v>7400</v>
      </c>
      <c r="L496" s="300">
        <f>DataInput!$F$83</f>
        <v>7400</v>
      </c>
      <c r="M496" s="300">
        <f>DataInput!$F$83</f>
        <v>7400</v>
      </c>
      <c r="N496" s="300">
        <f>DataInput!$F$83</f>
        <v>7400</v>
      </c>
      <c r="O496" s="300">
        <f>DataInput!$F$83</f>
        <v>7400</v>
      </c>
      <c r="P496" s="300">
        <f>DataInput!$F$83</f>
        <v>7400</v>
      </c>
    </row>
    <row r="497" spans="3:17" s="74" customFormat="1" x14ac:dyDescent="0.2">
      <c r="C497" s="188" t="s">
        <v>272</v>
      </c>
      <c r="D497" s="301">
        <f t="shared" si="75"/>
        <v>34000</v>
      </c>
      <c r="E497" s="301">
        <f>IF(MONTH(E491)=3,0.5*DataInput!$F$133,IF(MONTH(E491)=10,0.5*DataInput!$F$133,0))</f>
        <v>0</v>
      </c>
      <c r="F497" s="301">
        <f>IF(MONTH(F491)=3,0.5*DataInput!$F$133,IF(MONTH(F491)=10,0.5*DataInput!$F$133,0))</f>
        <v>0</v>
      </c>
      <c r="G497" s="301">
        <f>IF(MONTH(G491)=3,0.5*DataInput!$F$133,IF(MONTH(G491)=10,0.5*DataInput!$F$133,0))</f>
        <v>0</v>
      </c>
      <c r="H497" s="301">
        <f>IF(MONTH(H491)=3,0.5*DataInput!$F$133,IF(MONTH(H491)=10,0.5*DataInput!$F$133,0))</f>
        <v>0</v>
      </c>
      <c r="I497" s="301">
        <f>IF(MONTH(I491)=3,0.5*DataInput!$F$133,IF(MONTH(I491)=10,0.5*DataInput!$F$133,0))</f>
        <v>0</v>
      </c>
      <c r="J497" s="301">
        <f>IF(MONTH(J491)=3,0.5*DataInput!$F$133,IF(MONTH(J491)=10,0.5*DataInput!$F$133,0))</f>
        <v>0</v>
      </c>
      <c r="K497" s="301">
        <f>IF(MONTH(K491)=3,0.5*DataInput!$F$133,IF(MONTH(K491)=10,0.5*DataInput!$F$133,0))</f>
        <v>17000</v>
      </c>
      <c r="L497" s="301">
        <f>IF(MONTH(L491)=3,0.5*DataInput!$F$133,IF(MONTH(L491)=10,0.5*DataInput!$F$133,0))</f>
        <v>0</v>
      </c>
      <c r="M497" s="301">
        <f>IF(MONTH(M491)=3,0.5*DataInput!$F$133,IF(MONTH(M491)=10,0.5*DataInput!$F$133,0))</f>
        <v>0</v>
      </c>
      <c r="N497" s="301">
        <f>IF(MONTH(N491)=3,0.5*DataInput!$F$133,IF(MONTH(N491)=10,0.5*DataInput!$F$133,0))</f>
        <v>0</v>
      </c>
      <c r="O497" s="301">
        <f>IF(MONTH(O491)=3,0.5*DataInput!$F$133,IF(MONTH(O491)=10,0.5*DataInput!$F$133,0))</f>
        <v>0</v>
      </c>
      <c r="P497" s="301">
        <f>IF(MONTH(P491)=3,0.5*DataInput!$F$133,IF(MONTH(P491)=10,0.5*DataInput!$F$133,0))</f>
        <v>17000</v>
      </c>
    </row>
    <row r="498" spans="3:17" s="74" customFormat="1" x14ac:dyDescent="0.2">
      <c r="C498" s="178" t="s">
        <v>210</v>
      </c>
      <c r="D498" s="300">
        <f t="shared" si="75"/>
        <v>122800</v>
      </c>
      <c r="E498" s="300">
        <f>SUM(E493:E497)</f>
        <v>7400</v>
      </c>
      <c r="F498" s="300">
        <f t="shared" ref="F498:P498" si="76">SUM(F493:F497)</f>
        <v>7400</v>
      </c>
      <c r="G498" s="300">
        <f t="shared" si="76"/>
        <v>7400</v>
      </c>
      <c r="H498" s="300">
        <f t="shared" si="76"/>
        <v>7400</v>
      </c>
      <c r="I498" s="300">
        <f t="shared" si="76"/>
        <v>7400</v>
      </c>
      <c r="J498" s="300">
        <f t="shared" si="76"/>
        <v>7400</v>
      </c>
      <c r="K498" s="300">
        <f t="shared" si="76"/>
        <v>24400</v>
      </c>
      <c r="L498" s="300">
        <f t="shared" si="76"/>
        <v>7400</v>
      </c>
      <c r="M498" s="300">
        <f t="shared" si="76"/>
        <v>7400</v>
      </c>
      <c r="N498" s="300">
        <f t="shared" si="76"/>
        <v>7400</v>
      </c>
      <c r="O498" s="300">
        <f t="shared" si="76"/>
        <v>7400</v>
      </c>
      <c r="P498" s="300">
        <f t="shared" si="76"/>
        <v>24400</v>
      </c>
      <c r="Q498" s="74" t="s">
        <v>25</v>
      </c>
    </row>
    <row r="499" spans="3:17" s="74" customFormat="1" x14ac:dyDescent="0.2">
      <c r="C499" s="178"/>
      <c r="D499" s="300" t="s">
        <v>25</v>
      </c>
      <c r="E499" s="300"/>
      <c r="F499" s="300"/>
      <c r="G499" s="300"/>
      <c r="H499" s="300"/>
      <c r="I499" s="300"/>
      <c r="J499" s="300"/>
      <c r="K499" s="300"/>
      <c r="L499" s="300"/>
      <c r="M499" s="300"/>
      <c r="N499" s="300"/>
      <c r="O499" s="300"/>
      <c r="P499" s="300"/>
    </row>
    <row r="500" spans="3:17" s="74" customFormat="1" x14ac:dyDescent="0.2">
      <c r="C500" s="178" t="s">
        <v>211</v>
      </c>
      <c r="D500" s="300" t="s">
        <v>25</v>
      </c>
      <c r="E500" s="300"/>
      <c r="F500" s="300" t="s">
        <v>25</v>
      </c>
      <c r="G500" s="300" t="s">
        <v>25</v>
      </c>
      <c r="H500" s="300" t="s">
        <v>25</v>
      </c>
      <c r="I500" s="300" t="s">
        <v>25</v>
      </c>
      <c r="J500" s="300" t="s">
        <v>25</v>
      </c>
      <c r="K500" s="300" t="s">
        <v>25</v>
      </c>
      <c r="L500" s="300" t="s">
        <v>25</v>
      </c>
      <c r="M500" s="300" t="s">
        <v>25</v>
      </c>
      <c r="N500" s="300" t="s">
        <v>25</v>
      </c>
      <c r="O500" s="300" t="s">
        <v>25</v>
      </c>
      <c r="P500" s="300" t="s">
        <v>25</v>
      </c>
      <c r="Q500" s="74" t="s">
        <v>25</v>
      </c>
    </row>
    <row r="501" spans="3:17" s="74" customFormat="1" x14ac:dyDescent="0.2">
      <c r="C501" s="185" t="str">
        <f>DataInput!$D$142</f>
        <v>Custom hire</v>
      </c>
      <c r="D501" s="300">
        <f t="shared" ref="D501:D524" si="77">SUM(E501:P501)</f>
        <v>0</v>
      </c>
      <c r="E501" s="300">
        <f>DataInput!$F142/12</f>
        <v>0</v>
      </c>
      <c r="F501" s="300">
        <f>DataInput!$F142/12</f>
        <v>0</v>
      </c>
      <c r="G501" s="300">
        <f>DataInput!$F142/12</f>
        <v>0</v>
      </c>
      <c r="H501" s="300">
        <f>DataInput!$F142/12</f>
        <v>0</v>
      </c>
      <c r="I501" s="300">
        <f>DataInput!$F142/12</f>
        <v>0</v>
      </c>
      <c r="J501" s="300">
        <f>DataInput!$F142/12</f>
        <v>0</v>
      </c>
      <c r="K501" s="300">
        <f>DataInput!$F142/12</f>
        <v>0</v>
      </c>
      <c r="L501" s="300">
        <f>DataInput!$F142/12</f>
        <v>0</v>
      </c>
      <c r="M501" s="300">
        <f>DataInput!$F142/12</f>
        <v>0</v>
      </c>
      <c r="N501" s="300">
        <f>DataInput!$F142/12</f>
        <v>0</v>
      </c>
      <c r="O501" s="300">
        <f>DataInput!$F142/12</f>
        <v>0</v>
      </c>
      <c r="P501" s="300">
        <f>DataInput!$F142/12</f>
        <v>0</v>
      </c>
    </row>
    <row r="502" spans="3:17" s="74" customFormat="1" x14ac:dyDescent="0.2">
      <c r="C502" s="185" t="str">
        <f>DataInput!$D$143</f>
        <v>Fuel, oil &amp; gasoline</v>
      </c>
      <c r="D502" s="300">
        <f t="shared" si="77"/>
        <v>0</v>
      </c>
      <c r="E502" s="300">
        <f>DataInput!$F143/12</f>
        <v>0</v>
      </c>
      <c r="F502" s="300">
        <f>DataInput!$F143/12</f>
        <v>0</v>
      </c>
      <c r="G502" s="300">
        <f>DataInput!$F143/12</f>
        <v>0</v>
      </c>
      <c r="H502" s="300">
        <f>DataInput!$F143/12</f>
        <v>0</v>
      </c>
      <c r="I502" s="300">
        <f>DataInput!$F143/12</f>
        <v>0</v>
      </c>
      <c r="J502" s="300">
        <f>DataInput!$F143/12</f>
        <v>0</v>
      </c>
      <c r="K502" s="300">
        <f>DataInput!$F143/12</f>
        <v>0</v>
      </c>
      <c r="L502" s="300">
        <f>DataInput!$F143/12</f>
        <v>0</v>
      </c>
      <c r="M502" s="300">
        <f>DataInput!$F143/12</f>
        <v>0</v>
      </c>
      <c r="N502" s="300">
        <f>DataInput!$F143/12</f>
        <v>0</v>
      </c>
      <c r="O502" s="300">
        <f>DataInput!$F143/12</f>
        <v>0</v>
      </c>
      <c r="P502" s="300">
        <f>DataInput!$F143/12</f>
        <v>0</v>
      </c>
    </row>
    <row r="503" spans="3:17" s="74" customFormat="1" x14ac:dyDescent="0.2">
      <c r="C503" s="185" t="str">
        <f>DataInput!$D$144</f>
        <v>Insurance</v>
      </c>
      <c r="D503" s="300">
        <f t="shared" si="77"/>
        <v>3000</v>
      </c>
      <c r="E503" s="300">
        <f>DataInput!$F144/12</f>
        <v>250</v>
      </c>
      <c r="F503" s="300">
        <f>DataInput!$F144/12</f>
        <v>250</v>
      </c>
      <c r="G503" s="300">
        <f>DataInput!$F144/12</f>
        <v>250</v>
      </c>
      <c r="H503" s="300">
        <f>DataInput!$F144/12</f>
        <v>250</v>
      </c>
      <c r="I503" s="300">
        <f>DataInput!$F144/12</f>
        <v>250</v>
      </c>
      <c r="J503" s="300">
        <f>DataInput!$F144/12</f>
        <v>250</v>
      </c>
      <c r="K503" s="300">
        <f>DataInput!$F144/12</f>
        <v>250</v>
      </c>
      <c r="L503" s="300">
        <f>DataInput!$F144/12</f>
        <v>250</v>
      </c>
      <c r="M503" s="300">
        <f>DataInput!$F144/12</f>
        <v>250</v>
      </c>
      <c r="N503" s="300">
        <f>DataInput!$F144/12</f>
        <v>250</v>
      </c>
      <c r="O503" s="300">
        <f>DataInput!$F144/12</f>
        <v>250</v>
      </c>
      <c r="P503" s="300">
        <f>DataInput!$F144/12</f>
        <v>250</v>
      </c>
    </row>
    <row r="504" spans="3:17" s="74" customFormat="1" x14ac:dyDescent="0.2">
      <c r="C504" s="185" t="str">
        <f>DataInput!$D$145</f>
        <v>Hired labor</v>
      </c>
      <c r="D504" s="300">
        <f t="shared" si="77"/>
        <v>11500.000000000002</v>
      </c>
      <c r="E504" s="300">
        <f>DataInput!$F145/12</f>
        <v>958.33333333333337</v>
      </c>
      <c r="F504" s="300">
        <f>DataInput!$F145/12</f>
        <v>958.33333333333337</v>
      </c>
      <c r="G504" s="300">
        <f>DataInput!$F145/12</f>
        <v>958.33333333333337</v>
      </c>
      <c r="H504" s="300">
        <f>DataInput!$F145/12</f>
        <v>958.33333333333337</v>
      </c>
      <c r="I504" s="300">
        <f>DataInput!$F145/12</f>
        <v>958.33333333333337</v>
      </c>
      <c r="J504" s="300">
        <f>DataInput!$F145/12</f>
        <v>958.33333333333337</v>
      </c>
      <c r="K504" s="300">
        <f>DataInput!$F145/12</f>
        <v>958.33333333333337</v>
      </c>
      <c r="L504" s="300">
        <f>DataInput!$F145/12</f>
        <v>958.33333333333337</v>
      </c>
      <c r="M504" s="300">
        <f>DataInput!$F145/12</f>
        <v>958.33333333333337</v>
      </c>
      <c r="N504" s="300">
        <f>DataInput!$F145/12</f>
        <v>958.33333333333337</v>
      </c>
      <c r="O504" s="300">
        <f>DataInput!$F145/12</f>
        <v>958.33333333333337</v>
      </c>
      <c r="P504" s="300">
        <f>DataInput!$F145/12</f>
        <v>958.33333333333337</v>
      </c>
    </row>
    <row r="505" spans="3:17" s="74" customFormat="1" x14ac:dyDescent="0.2">
      <c r="C505" s="185" t="str">
        <f>DataInput!$D$146</f>
        <v>Miscellaneous</v>
      </c>
      <c r="D505" s="300">
        <f t="shared" si="77"/>
        <v>0</v>
      </c>
      <c r="E505" s="300">
        <f>DataInput!$F146/12</f>
        <v>0</v>
      </c>
      <c r="F505" s="300">
        <f>DataInput!$F146/12</f>
        <v>0</v>
      </c>
      <c r="G505" s="300">
        <f>DataInput!$F146/12</f>
        <v>0</v>
      </c>
      <c r="H505" s="300">
        <f>DataInput!$F146/12</f>
        <v>0</v>
      </c>
      <c r="I505" s="300">
        <f>DataInput!$F146/12</f>
        <v>0</v>
      </c>
      <c r="J505" s="300">
        <f>DataInput!$F146/12</f>
        <v>0</v>
      </c>
      <c r="K505" s="300">
        <f>DataInput!$F146/12</f>
        <v>0</v>
      </c>
      <c r="L505" s="300">
        <f>DataInput!$F146/12</f>
        <v>0</v>
      </c>
      <c r="M505" s="300">
        <f>DataInput!$F146/12</f>
        <v>0</v>
      </c>
      <c r="N505" s="300">
        <f>DataInput!$F146/12</f>
        <v>0</v>
      </c>
      <c r="O505" s="300">
        <f>DataInput!$F146/12</f>
        <v>0</v>
      </c>
      <c r="P505" s="300">
        <f>DataInput!$F146/12</f>
        <v>0</v>
      </c>
    </row>
    <row r="506" spans="3:17" s="74" customFormat="1" x14ac:dyDescent="0.2">
      <c r="C506" s="185" t="str">
        <f>DataInput!$D$147</f>
        <v xml:space="preserve">Professional fees </v>
      </c>
      <c r="D506" s="300">
        <f t="shared" si="77"/>
        <v>0</v>
      </c>
      <c r="E506" s="300">
        <f>DataInput!$F147/12</f>
        <v>0</v>
      </c>
      <c r="F506" s="300">
        <f>DataInput!$F147/12</f>
        <v>0</v>
      </c>
      <c r="G506" s="300">
        <f>DataInput!$F147/12</f>
        <v>0</v>
      </c>
      <c r="H506" s="300">
        <f>DataInput!$F147/12</f>
        <v>0</v>
      </c>
      <c r="I506" s="300">
        <f>DataInput!$F147/12</f>
        <v>0</v>
      </c>
      <c r="J506" s="300">
        <f>DataInput!$F147/12</f>
        <v>0</v>
      </c>
      <c r="K506" s="300">
        <f>DataInput!$F147/12</f>
        <v>0</v>
      </c>
      <c r="L506" s="300">
        <f>DataInput!$F147/12</f>
        <v>0</v>
      </c>
      <c r="M506" s="300">
        <f>DataInput!$F147/12</f>
        <v>0</v>
      </c>
      <c r="N506" s="300">
        <f>DataInput!$F147/12</f>
        <v>0</v>
      </c>
      <c r="O506" s="300">
        <f>DataInput!$F147/12</f>
        <v>0</v>
      </c>
      <c r="P506" s="300">
        <f>DataInput!$F147/12</f>
        <v>0</v>
      </c>
    </row>
    <row r="507" spans="3:17" s="74" customFormat="1" x14ac:dyDescent="0.2">
      <c r="C507" s="185" t="str">
        <f>DataInput!$D$148</f>
        <v>Rent or lease</v>
      </c>
      <c r="D507" s="300">
        <f t="shared" si="77"/>
        <v>0</v>
      </c>
      <c r="E507" s="300">
        <f>DataInput!$F148/12</f>
        <v>0</v>
      </c>
      <c r="F507" s="300">
        <f>DataInput!$F148/12</f>
        <v>0</v>
      </c>
      <c r="G507" s="300">
        <f>DataInput!$F148/12</f>
        <v>0</v>
      </c>
      <c r="H507" s="300">
        <f>DataInput!$F148/12</f>
        <v>0</v>
      </c>
      <c r="I507" s="300">
        <f>DataInput!$F148/12</f>
        <v>0</v>
      </c>
      <c r="J507" s="300">
        <f>DataInput!$F148/12</f>
        <v>0</v>
      </c>
      <c r="K507" s="300">
        <f>DataInput!$F148/12</f>
        <v>0</v>
      </c>
      <c r="L507" s="300">
        <f>DataInput!$F148/12</f>
        <v>0</v>
      </c>
      <c r="M507" s="300">
        <f>DataInput!$F148/12</f>
        <v>0</v>
      </c>
      <c r="N507" s="300">
        <f>DataInput!$F148/12</f>
        <v>0</v>
      </c>
      <c r="O507" s="300">
        <f>DataInput!$F148/12</f>
        <v>0</v>
      </c>
      <c r="P507" s="300">
        <f>DataInput!$F148/12</f>
        <v>0</v>
      </c>
    </row>
    <row r="508" spans="3:17" s="74" customFormat="1" x14ac:dyDescent="0.2">
      <c r="C508" s="185" t="str">
        <f>DataInput!$D$149</f>
        <v>Repairs</v>
      </c>
      <c r="D508" s="300">
        <f t="shared" si="77"/>
        <v>6500.0000000000009</v>
      </c>
      <c r="E508" s="300">
        <f>DataInput!$F149/12</f>
        <v>541.66666666666663</v>
      </c>
      <c r="F508" s="300">
        <f>DataInput!$F149/12</f>
        <v>541.66666666666663</v>
      </c>
      <c r="G508" s="300">
        <f>DataInput!$F149/12</f>
        <v>541.66666666666663</v>
      </c>
      <c r="H508" s="300">
        <f>DataInput!$F149/12</f>
        <v>541.66666666666663</v>
      </c>
      <c r="I508" s="300">
        <f>DataInput!$F149/12</f>
        <v>541.66666666666663</v>
      </c>
      <c r="J508" s="300">
        <f>DataInput!$F149/12</f>
        <v>541.66666666666663</v>
      </c>
      <c r="K508" s="300">
        <f>DataInput!$F149/12</f>
        <v>541.66666666666663</v>
      </c>
      <c r="L508" s="300">
        <f>DataInput!$F149/12</f>
        <v>541.66666666666663</v>
      </c>
      <c r="M508" s="300">
        <f>DataInput!$F149/12</f>
        <v>541.66666666666663</v>
      </c>
      <c r="N508" s="300">
        <f>DataInput!$F149/12</f>
        <v>541.66666666666663</v>
      </c>
      <c r="O508" s="300">
        <f>DataInput!$F149/12</f>
        <v>541.66666666666663</v>
      </c>
      <c r="P508" s="300">
        <f>DataInput!$F149/12</f>
        <v>541.66666666666663</v>
      </c>
    </row>
    <row r="509" spans="3:17" s="74" customFormat="1" x14ac:dyDescent="0.2">
      <c r="C509" s="185" t="str">
        <f>DataInput!$D$150</f>
        <v>Supplies</v>
      </c>
      <c r="D509" s="300">
        <f t="shared" si="77"/>
        <v>0</v>
      </c>
      <c r="E509" s="300">
        <f>DataInput!$F150/12</f>
        <v>0</v>
      </c>
      <c r="F509" s="300">
        <f>DataInput!$F150/12</f>
        <v>0</v>
      </c>
      <c r="G509" s="300">
        <f>DataInput!$F150/12</f>
        <v>0</v>
      </c>
      <c r="H509" s="300">
        <f>DataInput!$F150/12</f>
        <v>0</v>
      </c>
      <c r="I509" s="300">
        <f>DataInput!$F150/12</f>
        <v>0</v>
      </c>
      <c r="J509" s="300">
        <f>DataInput!$F150/12</f>
        <v>0</v>
      </c>
      <c r="K509" s="300">
        <f>DataInput!$F150/12</f>
        <v>0</v>
      </c>
      <c r="L509" s="300">
        <f>DataInput!$F150/12</f>
        <v>0</v>
      </c>
      <c r="M509" s="300">
        <f>DataInput!$F150/12</f>
        <v>0</v>
      </c>
      <c r="N509" s="300">
        <f>DataInput!$F150/12</f>
        <v>0</v>
      </c>
      <c r="O509" s="300">
        <f>DataInput!$F150/12</f>
        <v>0</v>
      </c>
      <c r="P509" s="300">
        <f>DataInput!$F150/12</f>
        <v>0</v>
      </c>
      <c r="Q509" s="74" t="s">
        <v>25</v>
      </c>
    </row>
    <row r="510" spans="3:17" s="74" customFormat="1" x14ac:dyDescent="0.2">
      <c r="C510" s="185" t="str">
        <f>DataInput!$D$151</f>
        <v>Property taxes</v>
      </c>
      <c r="D510" s="300">
        <f t="shared" si="77"/>
        <v>3499.9999999999995</v>
      </c>
      <c r="E510" s="300">
        <f>DataInput!$F151/12</f>
        <v>291.66666666666669</v>
      </c>
      <c r="F510" s="300">
        <f>DataInput!$F151/12</f>
        <v>291.66666666666669</v>
      </c>
      <c r="G510" s="300">
        <f>DataInput!$F151/12</f>
        <v>291.66666666666669</v>
      </c>
      <c r="H510" s="300">
        <f>DataInput!$F151/12</f>
        <v>291.66666666666669</v>
      </c>
      <c r="I510" s="300">
        <f>DataInput!$F151/12</f>
        <v>291.66666666666669</v>
      </c>
      <c r="J510" s="300">
        <f>DataInput!$F151/12</f>
        <v>291.66666666666669</v>
      </c>
      <c r="K510" s="300">
        <f>DataInput!$F151/12</f>
        <v>291.66666666666669</v>
      </c>
      <c r="L510" s="300">
        <f>DataInput!$F151/12</f>
        <v>291.66666666666669</v>
      </c>
      <c r="M510" s="300">
        <f>DataInput!$F151/12</f>
        <v>291.66666666666669</v>
      </c>
      <c r="N510" s="300">
        <f>DataInput!$F151/12</f>
        <v>291.66666666666669</v>
      </c>
      <c r="O510" s="300">
        <f>DataInput!$F151/12</f>
        <v>291.66666666666669</v>
      </c>
      <c r="P510" s="300">
        <f>DataInput!$F151/12</f>
        <v>291.66666666666669</v>
      </c>
    </row>
    <row r="511" spans="3:17" s="74" customFormat="1" x14ac:dyDescent="0.2">
      <c r="C511" s="185" t="str">
        <f>DataInput!$D$152</f>
        <v>Utilities</v>
      </c>
      <c r="D511" s="300">
        <f t="shared" si="77"/>
        <v>5000</v>
      </c>
      <c r="E511" s="300">
        <f>DataInput!$F152/12</f>
        <v>416.66666666666669</v>
      </c>
      <c r="F511" s="300">
        <f>DataInput!$F152/12</f>
        <v>416.66666666666669</v>
      </c>
      <c r="G511" s="300">
        <f>DataInput!$F152/12</f>
        <v>416.66666666666669</v>
      </c>
      <c r="H511" s="300">
        <f>DataInput!$F152/12</f>
        <v>416.66666666666669</v>
      </c>
      <c r="I511" s="300">
        <f>DataInput!$F152/12</f>
        <v>416.66666666666669</v>
      </c>
      <c r="J511" s="300">
        <f>DataInput!$F152/12</f>
        <v>416.66666666666669</v>
      </c>
      <c r="K511" s="300">
        <f>DataInput!$F152/12</f>
        <v>416.66666666666669</v>
      </c>
      <c r="L511" s="300">
        <f>DataInput!$F152/12</f>
        <v>416.66666666666669</v>
      </c>
      <c r="M511" s="300">
        <f>DataInput!$F152/12</f>
        <v>416.66666666666669</v>
      </c>
      <c r="N511" s="300">
        <f>DataInput!$F152/12</f>
        <v>416.66666666666669</v>
      </c>
      <c r="O511" s="300">
        <f>DataInput!$F152/12</f>
        <v>416.66666666666669</v>
      </c>
      <c r="P511" s="300">
        <f>DataInput!$F152/12</f>
        <v>416.66666666666669</v>
      </c>
    </row>
    <row r="512" spans="3:17" s="74" customFormat="1" x14ac:dyDescent="0.2">
      <c r="C512" s="185" t="str">
        <f>DataInput!$D$153</f>
        <v>Pressure washing</v>
      </c>
      <c r="D512" s="300">
        <f t="shared" si="77"/>
        <v>0</v>
      </c>
      <c r="E512" s="300">
        <f>DataInput!$F153/12</f>
        <v>0</v>
      </c>
      <c r="F512" s="300">
        <f>DataInput!$F153/12</f>
        <v>0</v>
      </c>
      <c r="G512" s="300">
        <f>DataInput!$F153/12</f>
        <v>0</v>
      </c>
      <c r="H512" s="300">
        <f>DataInput!$F153/12</f>
        <v>0</v>
      </c>
      <c r="I512" s="300">
        <f>DataInput!$F153/12</f>
        <v>0</v>
      </c>
      <c r="J512" s="300">
        <f>DataInput!$F153/12</f>
        <v>0</v>
      </c>
      <c r="K512" s="300">
        <f>DataInput!$F153/12</f>
        <v>0</v>
      </c>
      <c r="L512" s="300">
        <f>DataInput!$F153/12</f>
        <v>0</v>
      </c>
      <c r="M512" s="300">
        <f>DataInput!$F153/12</f>
        <v>0</v>
      </c>
      <c r="N512" s="300">
        <f>DataInput!$F153/12</f>
        <v>0</v>
      </c>
      <c r="O512" s="300">
        <f>DataInput!$F153/12</f>
        <v>0</v>
      </c>
      <c r="P512" s="300">
        <f>DataInput!$F153/12</f>
        <v>0</v>
      </c>
    </row>
    <row r="513" spans="3:17" s="74" customFormat="1" x14ac:dyDescent="0.2">
      <c r="C513" s="185" t="str">
        <f>DataInput!$D$154</f>
        <v>Manure hauling costs</v>
      </c>
      <c r="D513" s="300">
        <f t="shared" si="77"/>
        <v>7000</v>
      </c>
      <c r="E513" s="300">
        <f>IF(MONTH(E491)=3,0.5*DataInput!$F$154,IF(MONTH(E491)=10,0.5*DataInput!$F$154,0))</f>
        <v>0</v>
      </c>
      <c r="F513" s="300">
        <f>IF(MONTH(F491)=3,0.5*DataInput!$F$154,IF(MONTH(F491)=10,0.5*DataInput!$F$154,0))</f>
        <v>0</v>
      </c>
      <c r="G513" s="300">
        <f>IF(MONTH(G491)=3,0.5*DataInput!$F$154,IF(MONTH(G491)=10,0.5*DataInput!$F$154,0))</f>
        <v>0</v>
      </c>
      <c r="H513" s="300">
        <f>IF(MONTH(H491)=3,0.5*DataInput!$F$154,IF(MONTH(H491)=10,0.5*DataInput!$F$154,0))</f>
        <v>0</v>
      </c>
      <c r="I513" s="300">
        <f>IF(MONTH(I491)=3,0.5*DataInput!$F$154,IF(MONTH(I491)=10,0.5*DataInput!$F$154,0))</f>
        <v>0</v>
      </c>
      <c r="J513" s="300">
        <f>IF(MONTH(J491)=3,0.5*DataInput!$F$154,IF(MONTH(J491)=10,0.5*DataInput!$F$154,0))</f>
        <v>0</v>
      </c>
      <c r="K513" s="300">
        <f>IF(MONTH(K491)=3,0.5*DataInput!$F$154,IF(MONTH(K491)=10,0.5*DataInput!$F$154,0))</f>
        <v>3500</v>
      </c>
      <c r="L513" s="300">
        <f>IF(MONTH(L491)=3,0.5*DataInput!$F$154,IF(MONTH(L491)=10,0.5*DataInput!$F$154,0))</f>
        <v>0</v>
      </c>
      <c r="M513" s="300">
        <f>IF(MONTH(M491)=3,0.5*DataInput!$F$154,IF(MONTH(M491)=10,0.5*DataInput!$F$154,0))</f>
        <v>0</v>
      </c>
      <c r="N513" s="300">
        <f>IF(MONTH(N491)=3,0.5*DataInput!$F$154,IF(MONTH(N491)=10,0.5*DataInput!$F$154,0))</f>
        <v>0</v>
      </c>
      <c r="O513" s="300">
        <f>IF(MONTH(O491)=3,0.5*DataInput!$F$154,IF(MONTH(O491)=10,0.5*DataInput!$F$154,0))</f>
        <v>0</v>
      </c>
      <c r="P513" s="300">
        <f>IF(MONTH(P491)=3,0.5*DataInput!$F$154,IF(MONTH(P491)=10,0.5*DataInput!$F$154,0))</f>
        <v>3500</v>
      </c>
    </row>
    <row r="514" spans="3:17" s="74" customFormat="1" x14ac:dyDescent="0.2">
      <c r="C514" s="185" t="str">
        <f>DataInput!$D$156</f>
        <v>Other (overwrite this)</v>
      </c>
      <c r="D514" s="300">
        <f t="shared" si="77"/>
        <v>0</v>
      </c>
      <c r="E514" s="300">
        <f>DataInput!$F156/12</f>
        <v>0</v>
      </c>
      <c r="F514" s="300">
        <f>DataInput!$F156/12</f>
        <v>0</v>
      </c>
      <c r="G514" s="300">
        <f>DataInput!$F156/12</f>
        <v>0</v>
      </c>
      <c r="H514" s="300">
        <f>DataInput!$F156/12</f>
        <v>0</v>
      </c>
      <c r="I514" s="300">
        <f>DataInput!$F156/12</f>
        <v>0</v>
      </c>
      <c r="J514" s="300">
        <f>DataInput!$F156/12</f>
        <v>0</v>
      </c>
      <c r="K514" s="300">
        <f>DataInput!$F156/12</f>
        <v>0</v>
      </c>
      <c r="L514" s="300">
        <f>DataInput!$F156/12</f>
        <v>0</v>
      </c>
      <c r="M514" s="300">
        <f>DataInput!$F156/12</f>
        <v>0</v>
      </c>
      <c r="N514" s="300">
        <f>DataInput!$F156/12</f>
        <v>0</v>
      </c>
      <c r="O514" s="300">
        <f>DataInput!$F156/12</f>
        <v>0</v>
      </c>
      <c r="P514" s="300">
        <f>DataInput!$F156/12</f>
        <v>0</v>
      </c>
    </row>
    <row r="515" spans="3:17" s="74" customFormat="1" x14ac:dyDescent="0.2">
      <c r="C515" s="185" t="str">
        <f>DataInput!$D$157</f>
        <v>Other (overwrite this)</v>
      </c>
      <c r="D515" s="300">
        <f t="shared" si="77"/>
        <v>0</v>
      </c>
      <c r="E515" s="300">
        <f>DataInput!$F157/12</f>
        <v>0</v>
      </c>
      <c r="F515" s="300">
        <f>DataInput!$F157/12</f>
        <v>0</v>
      </c>
      <c r="G515" s="300">
        <f>DataInput!$F157/12</f>
        <v>0</v>
      </c>
      <c r="H515" s="300">
        <f>DataInput!$F157/12</f>
        <v>0</v>
      </c>
      <c r="I515" s="300">
        <f>DataInput!$F157/12</f>
        <v>0</v>
      </c>
      <c r="J515" s="300">
        <f>DataInput!$F157/12</f>
        <v>0</v>
      </c>
      <c r="K515" s="300">
        <f>DataInput!$F157/12</f>
        <v>0</v>
      </c>
      <c r="L515" s="300">
        <f>DataInput!$F157/12</f>
        <v>0</v>
      </c>
      <c r="M515" s="300">
        <f>DataInput!$F157/12</f>
        <v>0</v>
      </c>
      <c r="N515" s="300">
        <f>DataInput!$F157/12</f>
        <v>0</v>
      </c>
      <c r="O515" s="300">
        <f>DataInput!$F157/12</f>
        <v>0</v>
      </c>
      <c r="P515" s="300">
        <f>DataInput!$F157/12</f>
        <v>0</v>
      </c>
    </row>
    <row r="516" spans="3:17" s="74" customFormat="1" x14ac:dyDescent="0.2">
      <c r="C516" s="185" t="str">
        <f>DataInput!$D$158</f>
        <v>Other (overwrite this)</v>
      </c>
      <c r="D516" s="300">
        <f t="shared" si="77"/>
        <v>0</v>
      </c>
      <c r="E516" s="300">
        <f>DataInput!$F158/12</f>
        <v>0</v>
      </c>
      <c r="F516" s="300">
        <f>DataInput!$F158/12</f>
        <v>0</v>
      </c>
      <c r="G516" s="300">
        <f>DataInput!$F158/12</f>
        <v>0</v>
      </c>
      <c r="H516" s="300">
        <f>DataInput!$F158/12</f>
        <v>0</v>
      </c>
      <c r="I516" s="300">
        <f>DataInput!$F158/12</f>
        <v>0</v>
      </c>
      <c r="J516" s="300">
        <f>DataInput!$F158/12</f>
        <v>0</v>
      </c>
      <c r="K516" s="300">
        <f>DataInput!$F158/12</f>
        <v>0</v>
      </c>
      <c r="L516" s="300">
        <f>DataInput!$F158/12</f>
        <v>0</v>
      </c>
      <c r="M516" s="300">
        <f>DataInput!$F158/12</f>
        <v>0</v>
      </c>
      <c r="N516" s="300">
        <f>DataInput!$F158/12</f>
        <v>0</v>
      </c>
      <c r="O516" s="300">
        <f>DataInput!$F158/12</f>
        <v>0</v>
      </c>
      <c r="P516" s="300">
        <f>DataInput!$F158/12</f>
        <v>0</v>
      </c>
    </row>
    <row r="517" spans="3:17" s="74" customFormat="1" x14ac:dyDescent="0.2">
      <c r="C517" s="185" t="str">
        <f>DataInput!$D$160</f>
        <v>Other (overwrite this)</v>
      </c>
      <c r="D517" s="300">
        <f t="shared" si="77"/>
        <v>0</v>
      </c>
      <c r="E517" s="300">
        <f>DataInput!$F160/12</f>
        <v>0</v>
      </c>
      <c r="F517" s="300">
        <f>DataInput!$F160/12</f>
        <v>0</v>
      </c>
      <c r="G517" s="300">
        <f>DataInput!$F160/12</f>
        <v>0</v>
      </c>
      <c r="H517" s="300">
        <f>DataInput!$F160/12</f>
        <v>0</v>
      </c>
      <c r="I517" s="300">
        <f>DataInput!$F160/12</f>
        <v>0</v>
      </c>
      <c r="J517" s="300">
        <f>DataInput!$F160/12</f>
        <v>0</v>
      </c>
      <c r="K517" s="300">
        <f>DataInput!$F160/12</f>
        <v>0</v>
      </c>
      <c r="L517" s="300">
        <f>DataInput!$F160/12</f>
        <v>0</v>
      </c>
      <c r="M517" s="300">
        <f>DataInput!$F160/12</f>
        <v>0</v>
      </c>
      <c r="N517" s="300">
        <f>DataInput!$F160/12</f>
        <v>0</v>
      </c>
      <c r="O517" s="300">
        <f>DataInput!$F160/12</f>
        <v>0</v>
      </c>
      <c r="P517" s="300">
        <f>DataInput!$F160/12</f>
        <v>0</v>
      </c>
    </row>
    <row r="518" spans="3:17" s="74" customFormat="1" x14ac:dyDescent="0.2">
      <c r="C518" s="185" t="str">
        <f>DataInput!$D$161</f>
        <v>Other (overwrite this)</v>
      </c>
      <c r="D518" s="300">
        <f t="shared" si="77"/>
        <v>0</v>
      </c>
      <c r="E518" s="300">
        <f>DataInput!$F161/12</f>
        <v>0</v>
      </c>
      <c r="F518" s="300">
        <f>DataInput!$F161/12</f>
        <v>0</v>
      </c>
      <c r="G518" s="300">
        <f>DataInput!$F161/12</f>
        <v>0</v>
      </c>
      <c r="H518" s="300">
        <f>DataInput!$F161/12</f>
        <v>0</v>
      </c>
      <c r="I518" s="300">
        <f>DataInput!$F161/12</f>
        <v>0</v>
      </c>
      <c r="J518" s="300">
        <f>DataInput!$F161/12</f>
        <v>0</v>
      </c>
      <c r="K518" s="300">
        <f>DataInput!$F161/12</f>
        <v>0</v>
      </c>
      <c r="L518" s="300">
        <f>DataInput!$F161/12</f>
        <v>0</v>
      </c>
      <c r="M518" s="300">
        <f>DataInput!$F161/12</f>
        <v>0</v>
      </c>
      <c r="N518" s="300">
        <f>DataInput!$F161/12</f>
        <v>0</v>
      </c>
      <c r="O518" s="300">
        <f>DataInput!$F161/12</f>
        <v>0</v>
      </c>
      <c r="P518" s="300">
        <f>DataInput!$F161/12</f>
        <v>0</v>
      </c>
    </row>
    <row r="519" spans="3:17" s="74" customFormat="1" x14ac:dyDescent="0.2">
      <c r="C519" s="185" t="str">
        <f>DataInput!$D$162</f>
        <v>Other (overwrite this)</v>
      </c>
      <c r="D519" s="300">
        <f t="shared" si="77"/>
        <v>0</v>
      </c>
      <c r="E519" s="300">
        <f>DataInput!$F162/12</f>
        <v>0</v>
      </c>
      <c r="F519" s="300">
        <f>DataInput!$F162/12</f>
        <v>0</v>
      </c>
      <c r="G519" s="300">
        <f>DataInput!$F162/12</f>
        <v>0</v>
      </c>
      <c r="H519" s="300">
        <f>DataInput!$F162/12</f>
        <v>0</v>
      </c>
      <c r="I519" s="300">
        <f>DataInput!$F162/12</f>
        <v>0</v>
      </c>
      <c r="J519" s="300">
        <f>DataInput!$F162/12</f>
        <v>0</v>
      </c>
      <c r="K519" s="300">
        <f>DataInput!$F162/12</f>
        <v>0</v>
      </c>
      <c r="L519" s="300">
        <f>DataInput!$F162/12</f>
        <v>0</v>
      </c>
      <c r="M519" s="300">
        <f>DataInput!$F162/12</f>
        <v>0</v>
      </c>
      <c r="N519" s="300">
        <f>DataInput!$F162/12</f>
        <v>0</v>
      </c>
      <c r="O519" s="300">
        <f>DataInput!$F162/12</f>
        <v>0</v>
      </c>
      <c r="P519" s="300">
        <f>DataInput!$F162/12</f>
        <v>0</v>
      </c>
    </row>
    <row r="520" spans="3:17" s="74" customFormat="1" x14ac:dyDescent="0.2">
      <c r="C520" s="185" t="str">
        <f>DataInput!$D$163</f>
        <v>Other (overwrite this)</v>
      </c>
      <c r="D520" s="300">
        <f t="shared" si="77"/>
        <v>0</v>
      </c>
      <c r="E520" s="300">
        <f>DataInput!$F163/12</f>
        <v>0</v>
      </c>
      <c r="F520" s="300">
        <f>DataInput!$F163/12</f>
        <v>0</v>
      </c>
      <c r="G520" s="300">
        <f>DataInput!$F163/12</f>
        <v>0</v>
      </c>
      <c r="H520" s="300">
        <f>DataInput!$F163/12</f>
        <v>0</v>
      </c>
      <c r="I520" s="300">
        <f>DataInput!$F163/12</f>
        <v>0</v>
      </c>
      <c r="J520" s="300">
        <f>DataInput!$F163/12</f>
        <v>0</v>
      </c>
      <c r="K520" s="300">
        <f>DataInput!$F163/12</f>
        <v>0</v>
      </c>
      <c r="L520" s="300">
        <f>DataInput!$F163/12</f>
        <v>0</v>
      </c>
      <c r="M520" s="300">
        <f>DataInput!$F163/12</f>
        <v>0</v>
      </c>
      <c r="N520" s="300">
        <f>DataInput!$F163/12</f>
        <v>0</v>
      </c>
      <c r="O520" s="300">
        <f>DataInput!$F163/12</f>
        <v>0</v>
      </c>
      <c r="P520" s="300">
        <f>DataInput!$F163/12</f>
        <v>0</v>
      </c>
    </row>
    <row r="521" spans="3:17" s="74" customFormat="1" x14ac:dyDescent="0.2">
      <c r="C521" s="185" t="s">
        <v>31</v>
      </c>
      <c r="D521" s="300">
        <f t="shared" si="77"/>
        <v>0</v>
      </c>
      <c r="E521" s="300">
        <f>VLOOKUP(E491,AmortOld!$AV$13:$BB$132,7,FALSE)</f>
        <v>0</v>
      </c>
      <c r="F521" s="300">
        <f>VLOOKUP(F491,AmortOld!$AV$13:$BB$132,7,FALSE)</f>
        <v>0</v>
      </c>
      <c r="G521" s="300">
        <f>VLOOKUP(G491,AmortOld!$AV$13:$BB$132,7,FALSE)</f>
        <v>0</v>
      </c>
      <c r="H521" s="300">
        <f>VLOOKUP(H491,AmortOld!$AV$13:$BB$132,7,FALSE)</f>
        <v>0</v>
      </c>
      <c r="I521" s="300">
        <f>VLOOKUP(I491,AmortOld!$AV$13:$BB$132,7,FALSE)</f>
        <v>0</v>
      </c>
      <c r="J521" s="300">
        <f>VLOOKUP(J491,AmortOld!$AV$13:$BB$132,7,FALSE)</f>
        <v>0</v>
      </c>
      <c r="K521" s="300">
        <f>VLOOKUP(K491,AmortOld!$AV$13:$BB$132,7,FALSE)</f>
        <v>0</v>
      </c>
      <c r="L521" s="300">
        <f>VLOOKUP(L491,AmortOld!$AV$13:$BB$132,7,FALSE)</f>
        <v>0</v>
      </c>
      <c r="M521" s="300">
        <f>VLOOKUP(M491,AmortOld!$AV$13:$BB$132,7,FALSE)</f>
        <v>0</v>
      </c>
      <c r="N521" s="300">
        <f>VLOOKUP(N491,AmortOld!$AV$13:$BB$132,7,FALSE)</f>
        <v>0</v>
      </c>
      <c r="O521" s="300">
        <f>VLOOKUP(O491,AmortOld!$AV$13:$BB$132,7,FALSE)</f>
        <v>0</v>
      </c>
      <c r="P521" s="300">
        <f>VLOOKUP(P491,AmortOld!$AV$13:$BB$132,7,FALSE)</f>
        <v>0</v>
      </c>
    </row>
    <row r="522" spans="3:17" s="74" customFormat="1" x14ac:dyDescent="0.2">
      <c r="C522" s="185" t="s">
        <v>32</v>
      </c>
      <c r="D522" s="300">
        <f t="shared" si="77"/>
        <v>0</v>
      </c>
      <c r="E522" s="300">
        <f>VLOOKUP(E491,AmortOld!$BF$12:$BL$132,7,FALSE)</f>
        <v>0</v>
      </c>
      <c r="F522" s="300">
        <f>VLOOKUP(F491,AmortOld!$BF$12:$BL$132,7,FALSE)</f>
        <v>0</v>
      </c>
      <c r="G522" s="300">
        <f>VLOOKUP(G491,AmortOld!$BF$12:$BL$132,7,FALSE)</f>
        <v>0</v>
      </c>
      <c r="H522" s="300">
        <f>VLOOKUP(H491,AmortOld!$BF$12:$BL$132,7,FALSE)</f>
        <v>0</v>
      </c>
      <c r="I522" s="300">
        <f>VLOOKUP(I491,AmortOld!$BF$12:$BL$132,7,FALSE)</f>
        <v>0</v>
      </c>
      <c r="J522" s="300">
        <f>VLOOKUP(J491,AmortOld!$BF$12:$BL$132,7,FALSE)</f>
        <v>0</v>
      </c>
      <c r="K522" s="300">
        <f>VLOOKUP(K491,AmortOld!$BF$12:$BL$132,7,FALSE)</f>
        <v>0</v>
      </c>
      <c r="L522" s="300">
        <f>VLOOKUP(L491,AmortOld!$BF$12:$BL$132,7,FALSE)</f>
        <v>0</v>
      </c>
      <c r="M522" s="300">
        <f>VLOOKUP(M491,AmortOld!$BF$12:$BL$132,7,FALSE)</f>
        <v>0</v>
      </c>
      <c r="N522" s="300">
        <f>VLOOKUP(N491,AmortOld!$BF$12:$BL$132,7,FALSE)</f>
        <v>0</v>
      </c>
      <c r="O522" s="300">
        <f>VLOOKUP(O491,AmortOld!$BF$12:$BL$132,7,FALSE)</f>
        <v>0</v>
      </c>
      <c r="P522" s="300">
        <f>VLOOKUP(P491,AmortOld!$BF$12:$BL$132,7,FALSE)</f>
        <v>0</v>
      </c>
    </row>
    <row r="523" spans="3:17" s="74" customFormat="1" x14ac:dyDescent="0.2">
      <c r="C523" s="185" t="s">
        <v>33</v>
      </c>
      <c r="D523" s="300">
        <f t="shared" si="77"/>
        <v>4995.987484227775</v>
      </c>
      <c r="E523" s="300">
        <f>VLOOKUP(E491,AmortNew!$AU$10:$BA$130,7,FALSE)</f>
        <v>606.48766480808547</v>
      </c>
      <c r="F523" s="300">
        <f>VLOOKUP(F491,AmortNew!$AU$10:$BA$130,7,FALSE)</f>
        <v>572.67670646793476</v>
      </c>
      <c r="G523" s="300">
        <f>VLOOKUP(G491,AmortNew!$AU$10:$BA$130,7,FALSE)</f>
        <v>538.64034173884954</v>
      </c>
      <c r="H523" s="300">
        <f>VLOOKUP(H491,AmortNew!$AU$10:$BA$130,7,FALSE)</f>
        <v>504.37706791157052</v>
      </c>
      <c r="I523" s="300">
        <f>VLOOKUP(I491,AmortNew!$AU$10:$BA$130,7,FALSE)</f>
        <v>469.88537225877627</v>
      </c>
      <c r="J523" s="300">
        <f>VLOOKUP(J491,AmortNew!$AU$10:$BA$130,7,FALSE)</f>
        <v>435.16373196829676</v>
      </c>
      <c r="K523" s="300">
        <f>VLOOKUP(K491,AmortNew!$AU$10:$BA$130,7,FALSE)</f>
        <v>400.21061407588076</v>
      </c>
      <c r="L523" s="300">
        <f>VLOOKUP(L491,AmortNew!$AU$10:$BA$130,7,FALSE)</f>
        <v>365.02447539751523</v>
      </c>
      <c r="M523" s="300">
        <f>VLOOKUP(M491,AmortNew!$AU$10:$BA$130,7,FALSE)</f>
        <v>329.60376246129397</v>
      </c>
      <c r="N523" s="300">
        <f>VLOOKUP(N491,AmortNew!$AU$10:$BA$130,7,FALSE)</f>
        <v>293.94691143883119</v>
      </c>
      <c r="O523" s="300">
        <f>VLOOKUP(O491,AmortNew!$AU$10:$BA$130,7,FALSE)</f>
        <v>258.05234807621872</v>
      </c>
      <c r="P523" s="300">
        <f>VLOOKUP(P491,AmortNew!$AU$10:$BA$130,7,FALSE)</f>
        <v>221.91848762452216</v>
      </c>
      <c r="Q523" s="74" t="s">
        <v>25</v>
      </c>
    </row>
    <row r="524" spans="3:17" s="74" customFormat="1" x14ac:dyDescent="0.2">
      <c r="C524" s="188" t="s">
        <v>34</v>
      </c>
      <c r="D524" s="301">
        <f t="shared" si="77"/>
        <v>63141.589505740674</v>
      </c>
      <c r="E524" s="301">
        <f>VLOOKUP(E491,AmortNew!$BE$10:$BK$130,7,FALSE)</f>
        <v>5071.6437510226187</v>
      </c>
      <c r="F524" s="301">
        <f>VLOOKUP(F491,AmortNew!$BE$10:$BK$130,7,FALSE)</f>
        <v>5105.4547093627698</v>
      </c>
      <c r="G524" s="301">
        <f>VLOOKUP(G491,AmortNew!$BE$10:$BK$130,7,FALSE)</f>
        <v>5139.4910740918549</v>
      </c>
      <c r="H524" s="301">
        <f>VLOOKUP(H491,AmortNew!$BE$10:$BK$130,7,FALSE)</f>
        <v>5173.7543479191336</v>
      </c>
      <c r="I524" s="301">
        <f>VLOOKUP(I491,AmortNew!$BE$10:$BK$130,7,FALSE)</f>
        <v>5208.2460435719277</v>
      </c>
      <c r="J524" s="301">
        <f>VLOOKUP(J491,AmortNew!$BE$10:$BK$130,7,FALSE)</f>
        <v>5242.9676838624073</v>
      </c>
      <c r="K524" s="301">
        <f>VLOOKUP(K491,AmortNew!$BE$10:$BK$130,7,FALSE)</f>
        <v>5277.9208017548235</v>
      </c>
      <c r="L524" s="301">
        <f>VLOOKUP(L491,AmortNew!$BE$10:$BK$130,7,FALSE)</f>
        <v>5313.1069404331884</v>
      </c>
      <c r="M524" s="301">
        <f>VLOOKUP(M491,AmortNew!$BE$10:$BK$130,7,FALSE)</f>
        <v>5348.5276533694105</v>
      </c>
      <c r="N524" s="301">
        <f>VLOOKUP(N491,AmortNew!$BE$10:$BK$130,7,FALSE)</f>
        <v>5384.1845043918729</v>
      </c>
      <c r="O524" s="301">
        <f>VLOOKUP(O491,AmortNew!$BE$10:$BK$130,7,FALSE)</f>
        <v>5420.0790677544855</v>
      </c>
      <c r="P524" s="301">
        <f>VLOOKUP(P491,AmortNew!$BE$10:$BK$130,7,FALSE)</f>
        <v>5456.2129282061824</v>
      </c>
    </row>
    <row r="525" spans="3:17" s="74" customFormat="1" x14ac:dyDescent="0.2">
      <c r="C525" s="178" t="s">
        <v>212</v>
      </c>
      <c r="D525" s="300">
        <f>SUM(E525:P525)</f>
        <v>104637.57698996844</v>
      </c>
      <c r="E525" s="300">
        <f>SUM(E501:E524)</f>
        <v>8136.4647491640371</v>
      </c>
      <c r="F525" s="300">
        <f t="shared" ref="F525:P525" si="78">SUM(F501:F524)</f>
        <v>8136.464749164038</v>
      </c>
      <c r="G525" s="300">
        <f t="shared" si="78"/>
        <v>8136.464749164038</v>
      </c>
      <c r="H525" s="300">
        <f t="shared" si="78"/>
        <v>8136.4647491640371</v>
      </c>
      <c r="I525" s="300">
        <f t="shared" si="78"/>
        <v>8136.4647491640371</v>
      </c>
      <c r="J525" s="300">
        <f t="shared" si="78"/>
        <v>8136.4647491640371</v>
      </c>
      <c r="K525" s="300">
        <f t="shared" si="78"/>
        <v>11636.464749164039</v>
      </c>
      <c r="L525" s="300">
        <f t="shared" si="78"/>
        <v>8136.4647491640371</v>
      </c>
      <c r="M525" s="300">
        <f t="shared" si="78"/>
        <v>8136.464749164038</v>
      </c>
      <c r="N525" s="300">
        <f t="shared" si="78"/>
        <v>8136.4647491640371</v>
      </c>
      <c r="O525" s="300">
        <f t="shared" si="78"/>
        <v>8136.4647491640371</v>
      </c>
      <c r="P525" s="300">
        <f t="shared" si="78"/>
        <v>11636.464749164039</v>
      </c>
    </row>
    <row r="526" spans="3:17" s="74" customFormat="1" x14ac:dyDescent="0.2">
      <c r="C526" s="178"/>
      <c r="D526" s="300"/>
      <c r="E526" s="300"/>
      <c r="F526" s="300"/>
      <c r="G526" s="300"/>
      <c r="H526" s="300"/>
      <c r="I526" s="300"/>
      <c r="J526" s="300"/>
      <c r="K526" s="300"/>
      <c r="L526" s="300"/>
      <c r="M526" s="300"/>
      <c r="N526" s="300"/>
      <c r="O526" s="300"/>
      <c r="P526" s="300"/>
    </row>
    <row r="527" spans="3:17" s="74" customFormat="1" x14ac:dyDescent="0.2">
      <c r="C527" s="21" t="s">
        <v>332</v>
      </c>
      <c r="D527" s="300">
        <f>SUM(E527:P527)</f>
        <v>18162.423010031547</v>
      </c>
      <c r="E527" s="300">
        <f t="shared" ref="E527:P527" si="79">E498-E525</f>
        <v>-736.46474916403713</v>
      </c>
      <c r="F527" s="300">
        <f t="shared" si="79"/>
        <v>-736.46474916403804</v>
      </c>
      <c r="G527" s="300">
        <f t="shared" si="79"/>
        <v>-736.46474916403804</v>
      </c>
      <c r="H527" s="300">
        <f t="shared" si="79"/>
        <v>-736.46474916403713</v>
      </c>
      <c r="I527" s="300">
        <f t="shared" si="79"/>
        <v>-736.46474916403713</v>
      </c>
      <c r="J527" s="300">
        <f t="shared" si="79"/>
        <v>-736.46474916403713</v>
      </c>
      <c r="K527" s="300">
        <f t="shared" si="79"/>
        <v>12763.535250835961</v>
      </c>
      <c r="L527" s="300">
        <f t="shared" si="79"/>
        <v>-736.46474916403713</v>
      </c>
      <c r="M527" s="300">
        <f t="shared" si="79"/>
        <v>-736.46474916403804</v>
      </c>
      <c r="N527" s="300">
        <f t="shared" si="79"/>
        <v>-736.46474916403713</v>
      </c>
      <c r="O527" s="300">
        <f t="shared" si="79"/>
        <v>-736.46474916403713</v>
      </c>
      <c r="P527" s="300">
        <f t="shared" si="79"/>
        <v>12763.535250835961</v>
      </c>
    </row>
    <row r="528" spans="3:17" s="74" customFormat="1" x14ac:dyDescent="0.2">
      <c r="C528" s="178"/>
      <c r="D528" s="300"/>
      <c r="E528" s="300"/>
      <c r="F528" s="300"/>
      <c r="G528" s="300"/>
      <c r="H528" s="300"/>
      <c r="I528" s="300"/>
      <c r="J528" s="300"/>
      <c r="K528" s="300"/>
      <c r="L528" s="300"/>
      <c r="M528" s="300"/>
      <c r="N528" s="300"/>
      <c r="O528" s="300"/>
      <c r="P528" s="300"/>
    </row>
    <row r="529" spans="2:17" s="74" customFormat="1" x14ac:dyDescent="0.2">
      <c r="C529" s="178" t="s">
        <v>322</v>
      </c>
      <c r="D529" s="300">
        <f>LOC!D280</f>
        <v>0</v>
      </c>
      <c r="E529" s="300">
        <f>LOC!E280</f>
        <v>0</v>
      </c>
      <c r="F529" s="300">
        <f>LOC!F280</f>
        <v>0</v>
      </c>
      <c r="G529" s="300">
        <f>LOC!G280</f>
        <v>0</v>
      </c>
      <c r="H529" s="300">
        <f>LOC!H280</f>
        <v>0</v>
      </c>
      <c r="I529" s="300">
        <f>LOC!I280</f>
        <v>0</v>
      </c>
      <c r="J529" s="300">
        <f>LOC!J280</f>
        <v>0</v>
      </c>
      <c r="K529" s="300">
        <f>LOC!K280</f>
        <v>0</v>
      </c>
      <c r="L529" s="300">
        <f>LOC!L280</f>
        <v>0</v>
      </c>
      <c r="M529" s="300">
        <f>LOC!M280</f>
        <v>0</v>
      </c>
      <c r="N529" s="300">
        <f>LOC!N280</f>
        <v>0</v>
      </c>
      <c r="O529" s="300">
        <f>LOC!O280</f>
        <v>0</v>
      </c>
      <c r="P529" s="300">
        <f>LOC!P280</f>
        <v>0</v>
      </c>
    </row>
    <row r="530" spans="2:17" s="74" customFormat="1" x14ac:dyDescent="0.2">
      <c r="C530" s="178" t="s">
        <v>323</v>
      </c>
      <c r="D530" s="300">
        <f>LOC!D279</f>
        <v>0</v>
      </c>
      <c r="E530" s="300">
        <f>LOC!E279</f>
        <v>0</v>
      </c>
      <c r="F530" s="300">
        <f>LOC!F279</f>
        <v>0</v>
      </c>
      <c r="G530" s="300">
        <f>LOC!G279</f>
        <v>0</v>
      </c>
      <c r="H530" s="300">
        <f>LOC!H279</f>
        <v>0</v>
      </c>
      <c r="I530" s="300">
        <f>LOC!I279</f>
        <v>0</v>
      </c>
      <c r="J530" s="300">
        <f>LOC!J279</f>
        <v>0</v>
      </c>
      <c r="K530" s="300">
        <f>LOC!K279</f>
        <v>0</v>
      </c>
      <c r="L530" s="300">
        <f>LOC!L279</f>
        <v>0</v>
      </c>
      <c r="M530" s="300">
        <f>LOC!M279</f>
        <v>0</v>
      </c>
      <c r="N530" s="300">
        <f>LOC!N279</f>
        <v>0</v>
      </c>
      <c r="O530" s="300">
        <f>LOC!O279</f>
        <v>0</v>
      </c>
      <c r="P530" s="300">
        <f>LOC!P279</f>
        <v>0</v>
      </c>
    </row>
    <row r="531" spans="2:17" s="74" customFormat="1" x14ac:dyDescent="0.2">
      <c r="C531" s="178" t="s">
        <v>132</v>
      </c>
      <c r="D531" s="302"/>
      <c r="E531" s="300">
        <f>LOC!E292</f>
        <v>0</v>
      </c>
      <c r="F531" s="300">
        <f>LOC!F292</f>
        <v>0</v>
      </c>
      <c r="G531" s="300">
        <f>LOC!G292</f>
        <v>0</v>
      </c>
      <c r="H531" s="300">
        <f>LOC!H292</f>
        <v>0</v>
      </c>
      <c r="I531" s="300">
        <f>LOC!I292</f>
        <v>0</v>
      </c>
      <c r="J531" s="300">
        <f>LOC!J292</f>
        <v>0</v>
      </c>
      <c r="K531" s="300">
        <f>LOC!K292</f>
        <v>0</v>
      </c>
      <c r="L531" s="300">
        <f>LOC!L292</f>
        <v>0</v>
      </c>
      <c r="M531" s="300">
        <f>LOC!M292</f>
        <v>0</v>
      </c>
      <c r="N531" s="300">
        <f>LOC!N292</f>
        <v>0</v>
      </c>
      <c r="O531" s="300">
        <f>LOC!O292</f>
        <v>0</v>
      </c>
      <c r="P531" s="300">
        <f>LOC!P292</f>
        <v>0</v>
      </c>
    </row>
    <row r="532" spans="2:17" s="74" customFormat="1" x14ac:dyDescent="0.2">
      <c r="C532" s="178" t="s">
        <v>324</v>
      </c>
      <c r="D532" s="300"/>
      <c r="E532" s="300">
        <f>LOC!E296</f>
        <v>0</v>
      </c>
      <c r="F532" s="300">
        <f>LOC!F296</f>
        <v>0</v>
      </c>
      <c r="G532" s="300">
        <f>LOC!G296</f>
        <v>0</v>
      </c>
      <c r="H532" s="300">
        <f>LOC!H296</f>
        <v>0</v>
      </c>
      <c r="I532" s="300">
        <f>LOC!I296</f>
        <v>0</v>
      </c>
      <c r="J532" s="300">
        <f>LOC!J296</f>
        <v>0</v>
      </c>
      <c r="K532" s="300">
        <f>LOC!K296</f>
        <v>0</v>
      </c>
      <c r="L532" s="300">
        <f>LOC!L296</f>
        <v>0</v>
      </c>
      <c r="M532" s="300">
        <f>LOC!M296</f>
        <v>0</v>
      </c>
      <c r="N532" s="300">
        <f>LOC!N296</f>
        <v>0</v>
      </c>
      <c r="O532" s="300">
        <f>LOC!O296</f>
        <v>0</v>
      </c>
      <c r="P532" s="300">
        <f>LOC!P296</f>
        <v>0</v>
      </c>
    </row>
    <row r="533" spans="2:17" s="74" customFormat="1" x14ac:dyDescent="0.2">
      <c r="C533" s="178"/>
      <c r="D533" s="300"/>
      <c r="E533" s="300"/>
      <c r="F533" s="300"/>
      <c r="G533" s="300"/>
      <c r="H533" s="300"/>
      <c r="I533" s="300"/>
      <c r="J533" s="300"/>
      <c r="K533" s="300"/>
      <c r="L533" s="300"/>
      <c r="M533" s="300"/>
      <c r="N533" s="300"/>
      <c r="O533" s="300"/>
      <c r="P533" s="300"/>
    </row>
    <row r="534" spans="2:17" s="74" customFormat="1" x14ac:dyDescent="0.2">
      <c r="C534" s="178" t="s">
        <v>288</v>
      </c>
      <c r="D534" s="300">
        <f>SUM(E534:P534)</f>
        <v>18162.423010031547</v>
      </c>
      <c r="E534" s="300">
        <f t="shared" ref="E534:P534" si="80">E498-E525</f>
        <v>-736.46474916403713</v>
      </c>
      <c r="F534" s="300">
        <f t="shared" si="80"/>
        <v>-736.46474916403804</v>
      </c>
      <c r="G534" s="300">
        <f t="shared" si="80"/>
        <v>-736.46474916403804</v>
      </c>
      <c r="H534" s="300">
        <f t="shared" si="80"/>
        <v>-736.46474916403713</v>
      </c>
      <c r="I534" s="300">
        <f t="shared" si="80"/>
        <v>-736.46474916403713</v>
      </c>
      <c r="J534" s="300">
        <f t="shared" si="80"/>
        <v>-736.46474916403713</v>
      </c>
      <c r="K534" s="300">
        <f t="shared" si="80"/>
        <v>12763.535250835961</v>
      </c>
      <c r="L534" s="300">
        <f t="shared" si="80"/>
        <v>-736.46474916403713</v>
      </c>
      <c r="M534" s="300">
        <f t="shared" si="80"/>
        <v>-736.46474916403804</v>
      </c>
      <c r="N534" s="300">
        <f t="shared" si="80"/>
        <v>-736.46474916403713</v>
      </c>
      <c r="O534" s="300">
        <f t="shared" si="80"/>
        <v>-736.46474916403713</v>
      </c>
      <c r="P534" s="300">
        <f t="shared" si="80"/>
        <v>12763.535250835961</v>
      </c>
    </row>
    <row r="535" spans="2:17" s="74" customFormat="1" x14ac:dyDescent="0.2">
      <c r="C535" s="178"/>
      <c r="D535" s="178"/>
      <c r="E535" s="178"/>
      <c r="F535" s="178"/>
      <c r="G535" s="178"/>
      <c r="H535" s="178"/>
      <c r="I535" s="178"/>
      <c r="J535" s="178"/>
      <c r="K535" s="178"/>
      <c r="L535" s="178"/>
      <c r="M535" s="178"/>
      <c r="N535" s="178"/>
      <c r="O535" s="178"/>
      <c r="P535" s="178"/>
    </row>
    <row r="536" spans="2:17" s="74" customFormat="1" ht="12.75" customHeight="1" x14ac:dyDescent="0.3">
      <c r="B536" s="362"/>
      <c r="C536" s="363"/>
      <c r="D536" s="363"/>
      <c r="E536" s="363"/>
      <c r="F536" s="363"/>
      <c r="G536" s="363"/>
      <c r="H536" s="363"/>
      <c r="I536" s="363"/>
      <c r="J536" s="363"/>
      <c r="K536" s="363"/>
      <c r="L536" s="363"/>
      <c r="M536" s="363"/>
      <c r="N536" s="363"/>
      <c r="O536" s="363"/>
      <c r="P536" s="363"/>
      <c r="Q536" s="364"/>
    </row>
    <row r="537" spans="2:17" s="74" customFormat="1" x14ac:dyDescent="0.2">
      <c r="C537" s="178"/>
      <c r="D537" s="178"/>
      <c r="E537" s="178"/>
      <c r="F537" s="178"/>
      <c r="G537" s="178"/>
      <c r="H537" s="178"/>
      <c r="I537" s="178"/>
      <c r="J537" s="178"/>
      <c r="K537" s="178"/>
      <c r="L537" s="178"/>
      <c r="M537" s="178"/>
      <c r="N537" s="178"/>
      <c r="O537" s="178"/>
      <c r="P537" s="178"/>
    </row>
    <row r="538" spans="2:17" s="74" customFormat="1" ht="16.5" x14ac:dyDescent="0.25">
      <c r="B538" s="379" t="s">
        <v>285</v>
      </c>
      <c r="C538" s="379"/>
      <c r="D538" s="379"/>
      <c r="E538" s="379"/>
      <c r="F538" s="379"/>
      <c r="G538" s="379"/>
      <c r="H538" s="379"/>
      <c r="I538" s="379"/>
      <c r="J538" s="379"/>
      <c r="K538" s="379"/>
      <c r="L538" s="379"/>
      <c r="M538" s="379"/>
      <c r="N538" s="305"/>
      <c r="O538" s="305"/>
      <c r="P538" s="305"/>
    </row>
    <row r="539" spans="2:17" s="74" customFormat="1" ht="5.0999999999999996" customHeight="1" x14ac:dyDescent="0.25">
      <c r="B539" s="327"/>
      <c r="C539" s="327"/>
      <c r="D539" s="327"/>
      <c r="E539" s="327"/>
      <c r="F539" s="327"/>
      <c r="G539" s="327"/>
      <c r="H539" s="327"/>
      <c r="I539" s="327"/>
      <c r="J539" s="327"/>
      <c r="K539" s="327"/>
      <c r="L539" s="327"/>
      <c r="M539" s="327"/>
      <c r="N539" s="305"/>
      <c r="O539" s="305"/>
      <c r="P539" s="305"/>
    </row>
    <row r="540" spans="2:17" s="74" customFormat="1" x14ac:dyDescent="0.2">
      <c r="B540" s="375" t="str">
        <f>DataInput!F5</f>
        <v>Sample Farm</v>
      </c>
      <c r="C540" s="375"/>
      <c r="D540" s="375"/>
      <c r="E540" s="375"/>
      <c r="F540" s="375"/>
      <c r="G540" s="375"/>
      <c r="H540" s="375"/>
      <c r="I540" s="375"/>
      <c r="J540" s="375"/>
      <c r="K540" s="375"/>
      <c r="L540" s="375"/>
      <c r="M540" s="375"/>
      <c r="N540" s="291"/>
      <c r="O540" s="291"/>
      <c r="P540" s="291"/>
    </row>
    <row r="541" spans="2:17" s="74" customFormat="1" x14ac:dyDescent="0.2">
      <c r="B541" s="375" t="str">
        <f>IF(DataInput!F63="yes",DataInput!F66&amp;" Head Contract Finishing Facility (at $"&amp;DataInput!F64&amp;" per pig space)",DataInput!F66&amp;" Head Contract Finishing Facility")</f>
        <v>2400 Head Contract Finishing Facility (at $37 per pig space)</v>
      </c>
      <c r="C541" s="375"/>
      <c r="D541" s="375"/>
      <c r="E541" s="375"/>
      <c r="F541" s="375"/>
      <c r="G541" s="375"/>
      <c r="H541" s="375"/>
      <c r="I541" s="375"/>
      <c r="J541" s="375"/>
      <c r="K541" s="375"/>
      <c r="L541" s="375"/>
      <c r="M541" s="375"/>
      <c r="N541" s="291"/>
      <c r="O541" s="291"/>
      <c r="P541" s="291"/>
    </row>
    <row r="542" spans="2:17" s="74" customFormat="1" x14ac:dyDescent="0.2">
      <c r="C542" s="178"/>
      <c r="D542" s="178"/>
      <c r="E542" s="178"/>
      <c r="F542" s="178"/>
      <c r="G542" s="178"/>
      <c r="H542" s="178"/>
      <c r="I542" s="178"/>
      <c r="J542" s="178"/>
      <c r="K542" s="178"/>
      <c r="L542" s="178"/>
      <c r="M542" s="178"/>
      <c r="N542" s="178" t="s">
        <v>25</v>
      </c>
      <c r="O542" s="178"/>
      <c r="P542" s="178"/>
    </row>
    <row r="543" spans="2:17" s="74" customFormat="1" x14ac:dyDescent="0.2">
      <c r="C543" s="178" t="s">
        <v>289</v>
      </c>
      <c r="N543" s="178"/>
      <c r="O543" s="178"/>
      <c r="P543" s="178"/>
    </row>
    <row r="544" spans="2:17" s="74" customFormat="1" x14ac:dyDescent="0.2">
      <c r="C544" s="178" t="s">
        <v>25</v>
      </c>
      <c r="D544" s="194" t="s">
        <v>36</v>
      </c>
      <c r="E544" s="194" t="s">
        <v>37</v>
      </c>
      <c r="F544" s="194" t="s">
        <v>38</v>
      </c>
      <c r="G544" s="194" t="s">
        <v>39</v>
      </c>
      <c r="H544" s="194" t="s">
        <v>40</v>
      </c>
      <c r="I544" s="194" t="s">
        <v>41</v>
      </c>
      <c r="J544" s="194" t="s">
        <v>42</v>
      </c>
      <c r="K544" s="194" t="s">
        <v>43</v>
      </c>
      <c r="L544" s="194" t="s">
        <v>44</v>
      </c>
      <c r="M544" s="194" t="s">
        <v>45</v>
      </c>
      <c r="N544" s="178" t="s">
        <v>25</v>
      </c>
      <c r="O544" s="178"/>
      <c r="P544" s="178"/>
    </row>
    <row r="545" spans="3:16" s="195" customFormat="1" x14ac:dyDescent="0.2">
      <c r="C545" s="197" t="s">
        <v>209</v>
      </c>
      <c r="N545" s="186"/>
      <c r="O545" s="186"/>
      <c r="P545" s="186"/>
    </row>
    <row r="546" spans="3:16" s="74" customFormat="1" x14ac:dyDescent="0.2">
      <c r="C546" s="185" t="s">
        <v>258</v>
      </c>
      <c r="D546" s="191">
        <f>D11</f>
        <v>0</v>
      </c>
      <c r="E546" s="191">
        <f>D70</f>
        <v>0</v>
      </c>
      <c r="F546" s="191">
        <f>D129</f>
        <v>0</v>
      </c>
      <c r="G546" s="191">
        <f>D181</f>
        <v>0</v>
      </c>
      <c r="H546" s="191">
        <f>D233</f>
        <v>0</v>
      </c>
      <c r="I546" s="191">
        <f>D285</f>
        <v>0</v>
      </c>
      <c r="J546" s="191">
        <f>D337</f>
        <v>0</v>
      </c>
      <c r="K546" s="191">
        <f>D389</f>
        <v>0</v>
      </c>
      <c r="L546" s="191">
        <f>D441</f>
        <v>0</v>
      </c>
      <c r="M546" s="191">
        <f>D493</f>
        <v>0</v>
      </c>
      <c r="N546" s="178"/>
      <c r="O546" s="178"/>
      <c r="P546" s="178"/>
    </row>
    <row r="547" spans="3:16" s="74" customFormat="1" x14ac:dyDescent="0.2">
      <c r="C547" s="185" t="s">
        <v>259</v>
      </c>
      <c r="D547" s="191">
        <f>D12</f>
        <v>0</v>
      </c>
      <c r="E547" s="191">
        <f>D71</f>
        <v>0</v>
      </c>
      <c r="F547" s="191">
        <f>D130</f>
        <v>0</v>
      </c>
      <c r="G547" s="191">
        <f>D182</f>
        <v>0</v>
      </c>
      <c r="H547" s="191">
        <f>D234</f>
        <v>0</v>
      </c>
      <c r="I547" s="191">
        <f>D286</f>
        <v>0</v>
      </c>
      <c r="J547" s="191">
        <f>D338</f>
        <v>0</v>
      </c>
      <c r="K547" s="191">
        <f>D390</f>
        <v>0</v>
      </c>
      <c r="L547" s="191">
        <f>D442</f>
        <v>0</v>
      </c>
      <c r="M547" s="191">
        <f>D494</f>
        <v>0</v>
      </c>
      <c r="N547" s="178"/>
      <c r="O547" s="178"/>
      <c r="P547" s="178"/>
    </row>
    <row r="548" spans="3:16" s="74" customFormat="1" x14ac:dyDescent="0.2">
      <c r="C548" s="185" t="s">
        <v>27</v>
      </c>
      <c r="D548" s="191">
        <f>D13</f>
        <v>0</v>
      </c>
      <c r="E548" s="191">
        <f>D72</f>
        <v>0</v>
      </c>
      <c r="F548" s="191">
        <f>D131</f>
        <v>0</v>
      </c>
      <c r="G548" s="191">
        <f>D183</f>
        <v>0</v>
      </c>
      <c r="H548" s="191">
        <f>D235</f>
        <v>0</v>
      </c>
      <c r="I548" s="191">
        <f>D287</f>
        <v>0</v>
      </c>
      <c r="J548" s="191">
        <f>D339</f>
        <v>0</v>
      </c>
      <c r="K548" s="191">
        <f>D391</f>
        <v>0</v>
      </c>
      <c r="L548" s="191">
        <f>D443</f>
        <v>0</v>
      </c>
      <c r="M548" s="191">
        <f>D495</f>
        <v>0</v>
      </c>
      <c r="N548" s="178"/>
      <c r="O548" s="178"/>
      <c r="P548" s="178"/>
    </row>
    <row r="549" spans="3:16" s="74" customFormat="1" x14ac:dyDescent="0.2">
      <c r="C549" s="185" t="s">
        <v>269</v>
      </c>
      <c r="D549" s="191">
        <f>D14</f>
        <v>51800</v>
      </c>
      <c r="E549" s="191">
        <f>D73</f>
        <v>88800</v>
      </c>
      <c r="F549" s="191">
        <f>D132</f>
        <v>88800</v>
      </c>
      <c r="G549" s="191">
        <f>D184</f>
        <v>88800</v>
      </c>
      <c r="H549" s="191">
        <f>D236</f>
        <v>88800</v>
      </c>
      <c r="I549" s="191">
        <f>D288</f>
        <v>88800</v>
      </c>
      <c r="J549" s="191">
        <f>D340</f>
        <v>88800</v>
      </c>
      <c r="K549" s="191">
        <f>D392</f>
        <v>88800</v>
      </c>
      <c r="L549" s="191">
        <f>D444</f>
        <v>88800</v>
      </c>
      <c r="M549" s="191">
        <f>D496</f>
        <v>88800</v>
      </c>
      <c r="N549" s="178"/>
      <c r="O549" s="178"/>
      <c r="P549" s="178"/>
    </row>
    <row r="550" spans="3:16" s="74" customFormat="1" x14ac:dyDescent="0.2">
      <c r="C550" s="185" t="s">
        <v>272</v>
      </c>
      <c r="D550" s="191">
        <f>D15</f>
        <v>17000</v>
      </c>
      <c r="E550" s="191">
        <f>D74</f>
        <v>34000</v>
      </c>
      <c r="F550" s="191">
        <f>D133</f>
        <v>34000</v>
      </c>
      <c r="G550" s="191">
        <f>D185</f>
        <v>34000</v>
      </c>
      <c r="H550" s="191">
        <f>D237</f>
        <v>34000</v>
      </c>
      <c r="I550" s="191">
        <f>D289</f>
        <v>34000</v>
      </c>
      <c r="J550" s="191">
        <f>D341</f>
        <v>34000</v>
      </c>
      <c r="K550" s="191">
        <f>D393</f>
        <v>34000</v>
      </c>
      <c r="L550" s="191">
        <f>D445</f>
        <v>34000</v>
      </c>
      <c r="M550" s="191">
        <f>D497</f>
        <v>34000</v>
      </c>
      <c r="N550" s="178"/>
      <c r="O550" s="178"/>
      <c r="P550" s="178"/>
    </row>
    <row r="551" spans="3:16" s="74" customFormat="1" x14ac:dyDescent="0.2">
      <c r="C551" s="178"/>
      <c r="D551" s="191"/>
      <c r="E551" s="191"/>
      <c r="F551" s="191"/>
      <c r="G551" s="191"/>
      <c r="H551" s="191"/>
      <c r="I551" s="191"/>
      <c r="J551" s="191"/>
      <c r="K551" s="191"/>
      <c r="L551" s="191"/>
      <c r="M551" s="191"/>
      <c r="N551" s="178"/>
      <c r="O551" s="178"/>
      <c r="P551" s="178"/>
    </row>
    <row r="552" spans="3:16" s="74" customFormat="1" x14ac:dyDescent="0.2">
      <c r="C552" s="178" t="s">
        <v>29</v>
      </c>
      <c r="D552" s="191">
        <f>D18</f>
        <v>468000</v>
      </c>
      <c r="E552" s="191">
        <f>D77</f>
        <v>0</v>
      </c>
      <c r="F552" s="191">
        <v>0</v>
      </c>
      <c r="G552" s="191">
        <v>0</v>
      </c>
      <c r="H552" s="191">
        <v>0</v>
      </c>
      <c r="I552" s="191">
        <v>0</v>
      </c>
      <c r="J552" s="191">
        <v>0</v>
      </c>
      <c r="K552" s="191">
        <v>0</v>
      </c>
      <c r="L552" s="191">
        <v>0</v>
      </c>
      <c r="M552" s="191">
        <v>0</v>
      </c>
      <c r="N552" s="178"/>
      <c r="O552" s="178"/>
      <c r="P552" s="178"/>
    </row>
    <row r="553" spans="3:16" s="74" customFormat="1" x14ac:dyDescent="0.2">
      <c r="C553" s="178" t="s">
        <v>30</v>
      </c>
      <c r="D553" s="191">
        <f>D20</f>
        <v>52000</v>
      </c>
      <c r="E553" s="191">
        <f>D79</f>
        <v>0</v>
      </c>
      <c r="F553" s="191">
        <v>0</v>
      </c>
      <c r="G553" s="191">
        <v>0</v>
      </c>
      <c r="H553" s="191">
        <v>0</v>
      </c>
      <c r="I553" s="191">
        <v>0</v>
      </c>
      <c r="J553" s="191">
        <v>0</v>
      </c>
      <c r="K553" s="191">
        <v>0</v>
      </c>
      <c r="L553" s="191">
        <v>0</v>
      </c>
      <c r="M553" s="191">
        <v>0</v>
      </c>
      <c r="N553" s="178"/>
      <c r="O553" s="178"/>
      <c r="P553" s="178"/>
    </row>
    <row r="554" spans="3:16" s="74" customFormat="1" x14ac:dyDescent="0.2">
      <c r="C554" s="190" t="s">
        <v>329</v>
      </c>
      <c r="D554" s="193">
        <f>LOC!$D16</f>
        <v>8570.7750930624679</v>
      </c>
      <c r="E554" s="193">
        <f>LOC!$D42</f>
        <v>3743.7829624294436</v>
      </c>
      <c r="F554" s="193">
        <f>LOC!$D75</f>
        <v>0</v>
      </c>
      <c r="G554" s="193">
        <f>LOC!$D101</f>
        <v>0</v>
      </c>
      <c r="H554" s="193">
        <f>LOC!$D134</f>
        <v>0</v>
      </c>
      <c r="I554" s="193">
        <f>LOC!$D160</f>
        <v>0</v>
      </c>
      <c r="J554" s="193">
        <f>LOC!$D193</f>
        <v>0</v>
      </c>
      <c r="K554" s="193">
        <f>LOC!$D219</f>
        <v>0</v>
      </c>
      <c r="L554" s="193">
        <f>LOC!$D252</f>
        <v>0</v>
      </c>
      <c r="M554" s="193">
        <f>LOC!$D278</f>
        <v>0</v>
      </c>
      <c r="N554" s="157"/>
      <c r="O554" s="157"/>
      <c r="P554" s="157"/>
    </row>
    <row r="555" spans="3:16" s="74" customFormat="1" x14ac:dyDescent="0.2">
      <c r="C555" s="178" t="s">
        <v>210</v>
      </c>
      <c r="D555" s="191">
        <f>SUM(D546:D554)</f>
        <v>597370.77509306243</v>
      </c>
      <c r="E555" s="191">
        <f t="shared" ref="E555:M555" si="81">SUM(E546:E554)</f>
        <v>126543.78296242944</v>
      </c>
      <c r="F555" s="191">
        <f t="shared" si="81"/>
        <v>122800</v>
      </c>
      <c r="G555" s="191">
        <f t="shared" si="81"/>
        <v>122800</v>
      </c>
      <c r="H555" s="191">
        <f t="shared" si="81"/>
        <v>122800</v>
      </c>
      <c r="I555" s="191">
        <f t="shared" si="81"/>
        <v>122800</v>
      </c>
      <c r="J555" s="191">
        <f t="shared" si="81"/>
        <v>122800</v>
      </c>
      <c r="K555" s="191">
        <f t="shared" si="81"/>
        <v>122800</v>
      </c>
      <c r="L555" s="191">
        <f t="shared" si="81"/>
        <v>122800</v>
      </c>
      <c r="M555" s="191">
        <f t="shared" si="81"/>
        <v>122800</v>
      </c>
      <c r="N555" s="178" t="s">
        <v>25</v>
      </c>
      <c r="O555" s="178"/>
      <c r="P555" s="178"/>
    </row>
    <row r="556" spans="3:16" s="74" customFormat="1" x14ac:dyDescent="0.2">
      <c r="C556" s="178"/>
      <c r="D556" s="191"/>
      <c r="E556" s="191"/>
      <c r="F556" s="191"/>
      <c r="G556" s="191"/>
      <c r="H556" s="191"/>
      <c r="I556" s="191"/>
      <c r="J556" s="191"/>
      <c r="K556" s="191"/>
      <c r="L556" s="191"/>
      <c r="M556" s="191"/>
      <c r="N556" s="178"/>
      <c r="O556" s="178"/>
      <c r="P556" s="178"/>
    </row>
    <row r="557" spans="3:16" s="74" customFormat="1" x14ac:dyDescent="0.2">
      <c r="C557" s="178" t="s">
        <v>211</v>
      </c>
      <c r="D557" s="191"/>
      <c r="E557" s="191" t="s">
        <v>25</v>
      </c>
      <c r="F557" s="191" t="s">
        <v>25</v>
      </c>
      <c r="G557" s="191" t="s">
        <v>25</v>
      </c>
      <c r="H557" s="191" t="s">
        <v>25</v>
      </c>
      <c r="I557" s="191" t="s">
        <v>25</v>
      </c>
      <c r="J557" s="191" t="s">
        <v>25</v>
      </c>
      <c r="K557" s="191" t="s">
        <v>25</v>
      </c>
      <c r="L557" s="191" t="s">
        <v>25</v>
      </c>
      <c r="M557" s="191" t="s">
        <v>25</v>
      </c>
      <c r="N557" s="178" t="s">
        <v>25</v>
      </c>
      <c r="O557" s="178"/>
      <c r="P557" s="178"/>
    </row>
    <row r="558" spans="3:16" s="74" customFormat="1" x14ac:dyDescent="0.2">
      <c r="C558" s="185" t="str">
        <f>DataInput!D142</f>
        <v>Custom hire</v>
      </c>
      <c r="D558" s="191">
        <f t="shared" ref="D558:D577" si="82">D24</f>
        <v>0</v>
      </c>
      <c r="E558" s="191">
        <f t="shared" ref="E558:E566" si="83">D83</f>
        <v>0</v>
      </c>
      <c r="F558" s="191">
        <f t="shared" ref="F558:F566" si="84">D137</f>
        <v>0</v>
      </c>
      <c r="G558" s="191">
        <f t="shared" ref="G558:G566" si="85">D189</f>
        <v>0</v>
      </c>
      <c r="H558" s="191">
        <f t="shared" ref="H558:H566" si="86">D241</f>
        <v>0</v>
      </c>
      <c r="I558" s="191">
        <f t="shared" ref="I558:I566" si="87">D293</f>
        <v>0</v>
      </c>
      <c r="J558" s="191">
        <f t="shared" ref="J558:J566" si="88">D345</f>
        <v>0</v>
      </c>
      <c r="K558" s="191">
        <f t="shared" ref="K558:K566" si="89">D397</f>
        <v>0</v>
      </c>
      <c r="L558" s="191">
        <f t="shared" ref="L558:L566" si="90">D449</f>
        <v>0</v>
      </c>
      <c r="M558" s="191">
        <f t="shared" ref="M558:M566" si="91">D501</f>
        <v>0</v>
      </c>
      <c r="N558" s="178"/>
      <c r="O558" s="178"/>
      <c r="P558" s="178"/>
    </row>
    <row r="559" spans="3:16" s="74" customFormat="1" x14ac:dyDescent="0.2">
      <c r="C559" s="185" t="str">
        <f>DataInput!D143</f>
        <v>Fuel, oil &amp; gasoline</v>
      </c>
      <c r="D559" s="191">
        <f t="shared" si="82"/>
        <v>0</v>
      </c>
      <c r="E559" s="191">
        <f t="shared" si="83"/>
        <v>0</v>
      </c>
      <c r="F559" s="191">
        <f t="shared" si="84"/>
        <v>0</v>
      </c>
      <c r="G559" s="191">
        <f t="shared" si="85"/>
        <v>0</v>
      </c>
      <c r="H559" s="191">
        <f t="shared" si="86"/>
        <v>0</v>
      </c>
      <c r="I559" s="191">
        <f t="shared" si="87"/>
        <v>0</v>
      </c>
      <c r="J559" s="191">
        <f t="shared" si="88"/>
        <v>0</v>
      </c>
      <c r="K559" s="191">
        <f t="shared" si="89"/>
        <v>0</v>
      </c>
      <c r="L559" s="191">
        <f t="shared" si="90"/>
        <v>0</v>
      </c>
      <c r="M559" s="191">
        <f t="shared" si="91"/>
        <v>0</v>
      </c>
      <c r="N559" s="178"/>
      <c r="O559" s="178"/>
      <c r="P559" s="178"/>
    </row>
    <row r="560" spans="3:16" s="74" customFormat="1" x14ac:dyDescent="0.2">
      <c r="C560" s="185" t="str">
        <f>DataInput!D144</f>
        <v>Insurance</v>
      </c>
      <c r="D560" s="191">
        <f t="shared" si="82"/>
        <v>2237.5</v>
      </c>
      <c r="E560" s="191">
        <f t="shared" si="83"/>
        <v>3000</v>
      </c>
      <c r="F560" s="191">
        <f t="shared" si="84"/>
        <v>3000</v>
      </c>
      <c r="G560" s="191">
        <f t="shared" si="85"/>
        <v>3000</v>
      </c>
      <c r="H560" s="191">
        <f t="shared" si="86"/>
        <v>3000</v>
      </c>
      <c r="I560" s="191">
        <f t="shared" si="87"/>
        <v>3000</v>
      </c>
      <c r="J560" s="191">
        <f t="shared" si="88"/>
        <v>3000</v>
      </c>
      <c r="K560" s="191">
        <f t="shared" si="89"/>
        <v>3000</v>
      </c>
      <c r="L560" s="191">
        <f t="shared" si="90"/>
        <v>3000</v>
      </c>
      <c r="M560" s="191">
        <f t="shared" si="91"/>
        <v>3000</v>
      </c>
      <c r="N560" s="178"/>
      <c r="O560" s="178"/>
      <c r="P560" s="178"/>
    </row>
    <row r="561" spans="3:16" s="74" customFormat="1" x14ac:dyDescent="0.2">
      <c r="C561" s="185" t="str">
        <f>DataInput!D145</f>
        <v>Hired labor</v>
      </c>
      <c r="D561" s="191">
        <f t="shared" si="82"/>
        <v>6708.333333333333</v>
      </c>
      <c r="E561" s="191">
        <f t="shared" si="83"/>
        <v>11500.000000000002</v>
      </c>
      <c r="F561" s="191">
        <f t="shared" si="84"/>
        <v>11500.000000000002</v>
      </c>
      <c r="G561" s="191">
        <f t="shared" si="85"/>
        <v>11500.000000000002</v>
      </c>
      <c r="H561" s="191">
        <f t="shared" si="86"/>
        <v>11500.000000000002</v>
      </c>
      <c r="I561" s="191">
        <f t="shared" si="87"/>
        <v>11500.000000000002</v>
      </c>
      <c r="J561" s="191">
        <f t="shared" si="88"/>
        <v>11500.000000000002</v>
      </c>
      <c r="K561" s="191">
        <f t="shared" si="89"/>
        <v>11500.000000000002</v>
      </c>
      <c r="L561" s="191">
        <f t="shared" si="90"/>
        <v>11500.000000000002</v>
      </c>
      <c r="M561" s="191">
        <f t="shared" si="91"/>
        <v>11500.000000000002</v>
      </c>
      <c r="N561" s="178"/>
      <c r="O561" s="178"/>
      <c r="P561" s="178"/>
    </row>
    <row r="562" spans="3:16" s="74" customFormat="1" x14ac:dyDescent="0.2">
      <c r="C562" s="185" t="str">
        <f>DataInput!D146</f>
        <v>Miscellaneous</v>
      </c>
      <c r="D562" s="191">
        <f t="shared" si="82"/>
        <v>0</v>
      </c>
      <c r="E562" s="191">
        <f t="shared" si="83"/>
        <v>0</v>
      </c>
      <c r="F562" s="191">
        <f t="shared" si="84"/>
        <v>0</v>
      </c>
      <c r="G562" s="191">
        <f t="shared" si="85"/>
        <v>0</v>
      </c>
      <c r="H562" s="191">
        <f t="shared" si="86"/>
        <v>0</v>
      </c>
      <c r="I562" s="191">
        <f t="shared" si="87"/>
        <v>0</v>
      </c>
      <c r="J562" s="191">
        <f t="shared" si="88"/>
        <v>0</v>
      </c>
      <c r="K562" s="191">
        <f t="shared" si="89"/>
        <v>0</v>
      </c>
      <c r="L562" s="191">
        <f t="shared" si="90"/>
        <v>0</v>
      </c>
      <c r="M562" s="191">
        <f t="shared" si="91"/>
        <v>0</v>
      </c>
      <c r="N562" s="178"/>
      <c r="O562" s="178"/>
      <c r="P562" s="178"/>
    </row>
    <row r="563" spans="3:16" s="74" customFormat="1" x14ac:dyDescent="0.2">
      <c r="C563" s="185" t="str">
        <f>DataInput!D147</f>
        <v xml:space="preserve">Professional fees </v>
      </c>
      <c r="D563" s="191">
        <f t="shared" si="82"/>
        <v>0</v>
      </c>
      <c r="E563" s="191">
        <f t="shared" si="83"/>
        <v>0</v>
      </c>
      <c r="F563" s="191">
        <f t="shared" si="84"/>
        <v>0</v>
      </c>
      <c r="G563" s="191">
        <f t="shared" si="85"/>
        <v>0</v>
      </c>
      <c r="H563" s="191">
        <f t="shared" si="86"/>
        <v>0</v>
      </c>
      <c r="I563" s="191">
        <f t="shared" si="87"/>
        <v>0</v>
      </c>
      <c r="J563" s="191">
        <f t="shared" si="88"/>
        <v>0</v>
      </c>
      <c r="K563" s="191">
        <f t="shared" si="89"/>
        <v>0</v>
      </c>
      <c r="L563" s="191">
        <f t="shared" si="90"/>
        <v>0</v>
      </c>
      <c r="M563" s="191">
        <f t="shared" si="91"/>
        <v>0</v>
      </c>
      <c r="N563" s="178"/>
      <c r="O563" s="178"/>
      <c r="P563" s="178"/>
    </row>
    <row r="564" spans="3:16" s="74" customFormat="1" x14ac:dyDescent="0.2">
      <c r="C564" s="185" t="str">
        <f>DataInput!D148</f>
        <v>Rent or lease</v>
      </c>
      <c r="D564" s="191">
        <f t="shared" si="82"/>
        <v>0</v>
      </c>
      <c r="E564" s="191">
        <f t="shared" si="83"/>
        <v>0</v>
      </c>
      <c r="F564" s="191">
        <f t="shared" si="84"/>
        <v>0</v>
      </c>
      <c r="G564" s="191">
        <f t="shared" si="85"/>
        <v>0</v>
      </c>
      <c r="H564" s="191">
        <f t="shared" si="86"/>
        <v>0</v>
      </c>
      <c r="I564" s="191">
        <f t="shared" si="87"/>
        <v>0</v>
      </c>
      <c r="J564" s="191">
        <f t="shared" si="88"/>
        <v>0</v>
      </c>
      <c r="K564" s="191">
        <f t="shared" si="89"/>
        <v>0</v>
      </c>
      <c r="L564" s="191">
        <f t="shared" si="90"/>
        <v>0</v>
      </c>
      <c r="M564" s="191">
        <f t="shared" si="91"/>
        <v>0</v>
      </c>
      <c r="N564" s="178"/>
      <c r="O564" s="178"/>
      <c r="P564" s="178"/>
    </row>
    <row r="565" spans="3:16" s="74" customFormat="1" x14ac:dyDescent="0.2">
      <c r="C565" s="185" t="str">
        <f>DataInput!D149</f>
        <v>Repairs</v>
      </c>
      <c r="D565" s="191">
        <f t="shared" si="82"/>
        <v>3791.6666666666661</v>
      </c>
      <c r="E565" s="191">
        <f t="shared" si="83"/>
        <v>6500.0000000000009</v>
      </c>
      <c r="F565" s="191">
        <f t="shared" si="84"/>
        <v>6500.0000000000009</v>
      </c>
      <c r="G565" s="191">
        <f t="shared" si="85"/>
        <v>6500.0000000000009</v>
      </c>
      <c r="H565" s="191">
        <f t="shared" si="86"/>
        <v>6500.0000000000009</v>
      </c>
      <c r="I565" s="191">
        <f t="shared" si="87"/>
        <v>6500.0000000000009</v>
      </c>
      <c r="J565" s="191">
        <f t="shared" si="88"/>
        <v>6500.0000000000009</v>
      </c>
      <c r="K565" s="191">
        <f t="shared" si="89"/>
        <v>6500.0000000000009</v>
      </c>
      <c r="L565" s="191">
        <f t="shared" si="90"/>
        <v>6500.0000000000009</v>
      </c>
      <c r="M565" s="191">
        <f t="shared" si="91"/>
        <v>6500.0000000000009</v>
      </c>
      <c r="N565" s="178"/>
      <c r="O565" s="178"/>
      <c r="P565" s="178"/>
    </row>
    <row r="566" spans="3:16" s="74" customFormat="1" x14ac:dyDescent="0.2">
      <c r="C566" s="185" t="str">
        <f>DataInput!D150</f>
        <v>Supplies</v>
      </c>
      <c r="D566" s="191">
        <f t="shared" si="82"/>
        <v>0</v>
      </c>
      <c r="E566" s="191">
        <f t="shared" si="83"/>
        <v>0</v>
      </c>
      <c r="F566" s="191">
        <f t="shared" si="84"/>
        <v>0</v>
      </c>
      <c r="G566" s="191">
        <f t="shared" si="85"/>
        <v>0</v>
      </c>
      <c r="H566" s="191">
        <f t="shared" si="86"/>
        <v>0</v>
      </c>
      <c r="I566" s="191">
        <f t="shared" si="87"/>
        <v>0</v>
      </c>
      <c r="J566" s="191">
        <f t="shared" si="88"/>
        <v>0</v>
      </c>
      <c r="K566" s="191">
        <f t="shared" si="89"/>
        <v>0</v>
      </c>
      <c r="L566" s="191">
        <f t="shared" si="90"/>
        <v>0</v>
      </c>
      <c r="M566" s="191">
        <f t="shared" si="91"/>
        <v>0</v>
      </c>
      <c r="N566" s="178" t="s">
        <v>25</v>
      </c>
      <c r="O566" s="178"/>
      <c r="P566" s="178"/>
    </row>
    <row r="567" spans="3:16" s="74" customFormat="1" x14ac:dyDescent="0.2">
      <c r="C567" s="185" t="str">
        <f>DataInput!D151</f>
        <v>Property taxes</v>
      </c>
      <c r="D567" s="191">
        <f t="shared" si="82"/>
        <v>2610.416666666667</v>
      </c>
      <c r="E567" s="191">
        <f t="shared" ref="E567:E577" si="92">D92</f>
        <v>3499.9999999999995</v>
      </c>
      <c r="F567" s="191">
        <f t="shared" ref="F567:F577" si="93">D146</f>
        <v>3499.9999999999995</v>
      </c>
      <c r="G567" s="191">
        <f t="shared" ref="G567:G577" si="94">D198</f>
        <v>3499.9999999999995</v>
      </c>
      <c r="H567" s="191">
        <f t="shared" ref="H567:H577" si="95">D250</f>
        <v>3499.9999999999995</v>
      </c>
      <c r="I567" s="191">
        <f t="shared" ref="I567:I577" si="96">D302</f>
        <v>3499.9999999999995</v>
      </c>
      <c r="J567" s="191">
        <f t="shared" ref="J567:J577" si="97">D354</f>
        <v>3499.9999999999995</v>
      </c>
      <c r="K567" s="191">
        <f t="shared" ref="K567:K577" si="98">D406</f>
        <v>3499.9999999999995</v>
      </c>
      <c r="L567" s="191">
        <f t="shared" ref="L567:L577" si="99">D458</f>
        <v>3499.9999999999995</v>
      </c>
      <c r="M567" s="191">
        <f t="shared" ref="M567:M577" si="100">D510</f>
        <v>3499.9999999999995</v>
      </c>
      <c r="N567" s="178"/>
      <c r="O567" s="178"/>
      <c r="P567" s="178"/>
    </row>
    <row r="568" spans="3:16" s="74" customFormat="1" x14ac:dyDescent="0.2">
      <c r="C568" s="185" t="str">
        <f>DataInput!D152</f>
        <v>Utilities</v>
      </c>
      <c r="D568" s="191">
        <f t="shared" si="82"/>
        <v>3729.1666666666661</v>
      </c>
      <c r="E568" s="191">
        <f t="shared" si="92"/>
        <v>5000</v>
      </c>
      <c r="F568" s="191">
        <f t="shared" si="93"/>
        <v>5000</v>
      </c>
      <c r="G568" s="191">
        <f t="shared" si="94"/>
        <v>5000</v>
      </c>
      <c r="H568" s="191">
        <f t="shared" si="95"/>
        <v>5000</v>
      </c>
      <c r="I568" s="191">
        <f t="shared" si="96"/>
        <v>5000</v>
      </c>
      <c r="J568" s="191">
        <f t="shared" si="97"/>
        <v>5000</v>
      </c>
      <c r="K568" s="191">
        <f t="shared" si="98"/>
        <v>5000</v>
      </c>
      <c r="L568" s="191">
        <f t="shared" si="99"/>
        <v>5000</v>
      </c>
      <c r="M568" s="191">
        <f t="shared" si="100"/>
        <v>5000</v>
      </c>
      <c r="N568" s="178"/>
      <c r="O568" s="178"/>
      <c r="P568" s="178"/>
    </row>
    <row r="569" spans="3:16" s="74" customFormat="1" x14ac:dyDescent="0.2">
      <c r="C569" s="185" t="str">
        <f>DataInput!D153</f>
        <v>Pressure washing</v>
      </c>
      <c r="D569" s="191">
        <f t="shared" si="82"/>
        <v>0</v>
      </c>
      <c r="E569" s="191">
        <f t="shared" si="92"/>
        <v>0</v>
      </c>
      <c r="F569" s="191">
        <f t="shared" si="93"/>
        <v>0</v>
      </c>
      <c r="G569" s="191">
        <f t="shared" si="94"/>
        <v>0</v>
      </c>
      <c r="H569" s="191">
        <f t="shared" si="95"/>
        <v>0</v>
      </c>
      <c r="I569" s="191">
        <f t="shared" si="96"/>
        <v>0</v>
      </c>
      <c r="J569" s="191">
        <f t="shared" si="97"/>
        <v>0</v>
      </c>
      <c r="K569" s="191">
        <f t="shared" si="98"/>
        <v>0</v>
      </c>
      <c r="L569" s="191">
        <f t="shared" si="99"/>
        <v>0</v>
      </c>
      <c r="M569" s="191">
        <f t="shared" si="100"/>
        <v>0</v>
      </c>
      <c r="N569" s="178"/>
      <c r="O569" s="178"/>
      <c r="P569" s="178"/>
    </row>
    <row r="570" spans="3:16" s="74" customFormat="1" x14ac:dyDescent="0.2">
      <c r="C570" s="185" t="str">
        <f>DataInput!D154</f>
        <v>Manure hauling costs</v>
      </c>
      <c r="D570" s="191">
        <f t="shared" si="82"/>
        <v>3500</v>
      </c>
      <c r="E570" s="191">
        <f t="shared" si="92"/>
        <v>7000</v>
      </c>
      <c r="F570" s="191">
        <f t="shared" si="93"/>
        <v>7000</v>
      </c>
      <c r="G570" s="191">
        <f t="shared" si="94"/>
        <v>7000</v>
      </c>
      <c r="H570" s="191">
        <f t="shared" si="95"/>
        <v>7000</v>
      </c>
      <c r="I570" s="191">
        <f t="shared" si="96"/>
        <v>7000</v>
      </c>
      <c r="J570" s="191">
        <f t="shared" si="97"/>
        <v>7000</v>
      </c>
      <c r="K570" s="191">
        <f t="shared" si="98"/>
        <v>7000</v>
      </c>
      <c r="L570" s="191">
        <f t="shared" si="99"/>
        <v>7000</v>
      </c>
      <c r="M570" s="191">
        <f t="shared" si="100"/>
        <v>7000</v>
      </c>
      <c r="N570" s="178"/>
      <c r="O570" s="178"/>
      <c r="P570" s="178"/>
    </row>
    <row r="571" spans="3:16" s="74" customFormat="1" x14ac:dyDescent="0.2">
      <c r="C571" s="185" t="str">
        <f>DataInput!D156</f>
        <v>Other (overwrite this)</v>
      </c>
      <c r="D571" s="191">
        <f t="shared" si="82"/>
        <v>0</v>
      </c>
      <c r="E571" s="191">
        <f t="shared" si="92"/>
        <v>0</v>
      </c>
      <c r="F571" s="191">
        <f t="shared" si="93"/>
        <v>0</v>
      </c>
      <c r="G571" s="191">
        <f t="shared" si="94"/>
        <v>0</v>
      </c>
      <c r="H571" s="191">
        <f t="shared" si="95"/>
        <v>0</v>
      </c>
      <c r="I571" s="191">
        <f t="shared" si="96"/>
        <v>0</v>
      </c>
      <c r="J571" s="191">
        <f t="shared" si="97"/>
        <v>0</v>
      </c>
      <c r="K571" s="191">
        <f t="shared" si="98"/>
        <v>0</v>
      </c>
      <c r="L571" s="191">
        <f t="shared" si="99"/>
        <v>0</v>
      </c>
      <c r="M571" s="191">
        <f t="shared" si="100"/>
        <v>0</v>
      </c>
      <c r="N571" s="178"/>
      <c r="O571" s="178"/>
      <c r="P571" s="178"/>
    </row>
    <row r="572" spans="3:16" s="74" customFormat="1" x14ac:dyDescent="0.2">
      <c r="C572" s="185" t="str">
        <f>DataInput!D157</f>
        <v>Other (overwrite this)</v>
      </c>
      <c r="D572" s="191">
        <f t="shared" si="82"/>
        <v>0</v>
      </c>
      <c r="E572" s="191">
        <f t="shared" si="92"/>
        <v>0</v>
      </c>
      <c r="F572" s="191">
        <f t="shared" si="93"/>
        <v>0</v>
      </c>
      <c r="G572" s="191">
        <f t="shared" si="94"/>
        <v>0</v>
      </c>
      <c r="H572" s="191">
        <f t="shared" si="95"/>
        <v>0</v>
      </c>
      <c r="I572" s="191">
        <f t="shared" si="96"/>
        <v>0</v>
      </c>
      <c r="J572" s="191">
        <f t="shared" si="97"/>
        <v>0</v>
      </c>
      <c r="K572" s="191">
        <f t="shared" si="98"/>
        <v>0</v>
      </c>
      <c r="L572" s="191">
        <f t="shared" si="99"/>
        <v>0</v>
      </c>
      <c r="M572" s="191">
        <f t="shared" si="100"/>
        <v>0</v>
      </c>
      <c r="N572" s="178"/>
      <c r="O572" s="178"/>
      <c r="P572" s="178"/>
    </row>
    <row r="573" spans="3:16" s="74" customFormat="1" x14ac:dyDescent="0.2">
      <c r="C573" s="185" t="str">
        <f>DataInput!D158</f>
        <v>Other (overwrite this)</v>
      </c>
      <c r="D573" s="191">
        <f t="shared" si="82"/>
        <v>0</v>
      </c>
      <c r="E573" s="191">
        <f t="shared" si="92"/>
        <v>0</v>
      </c>
      <c r="F573" s="191">
        <f t="shared" si="93"/>
        <v>0</v>
      </c>
      <c r="G573" s="191">
        <f t="shared" si="94"/>
        <v>0</v>
      </c>
      <c r="H573" s="191">
        <f t="shared" si="95"/>
        <v>0</v>
      </c>
      <c r="I573" s="191">
        <f t="shared" si="96"/>
        <v>0</v>
      </c>
      <c r="J573" s="191">
        <f t="shared" si="97"/>
        <v>0</v>
      </c>
      <c r="K573" s="191">
        <f t="shared" si="98"/>
        <v>0</v>
      </c>
      <c r="L573" s="191">
        <f t="shared" si="99"/>
        <v>0</v>
      </c>
      <c r="M573" s="191">
        <f t="shared" si="100"/>
        <v>0</v>
      </c>
      <c r="N573" s="178"/>
      <c r="O573" s="178"/>
      <c r="P573" s="178"/>
    </row>
    <row r="574" spans="3:16" s="74" customFormat="1" x14ac:dyDescent="0.2">
      <c r="C574" s="185" t="str">
        <f>DataInput!D160</f>
        <v>Other (overwrite this)</v>
      </c>
      <c r="D574" s="191">
        <f t="shared" si="82"/>
        <v>0</v>
      </c>
      <c r="E574" s="191">
        <f t="shared" si="92"/>
        <v>0</v>
      </c>
      <c r="F574" s="191">
        <f t="shared" si="93"/>
        <v>0</v>
      </c>
      <c r="G574" s="191">
        <f t="shared" si="94"/>
        <v>0</v>
      </c>
      <c r="H574" s="191">
        <f t="shared" si="95"/>
        <v>0</v>
      </c>
      <c r="I574" s="191">
        <f t="shared" si="96"/>
        <v>0</v>
      </c>
      <c r="J574" s="191">
        <f t="shared" si="97"/>
        <v>0</v>
      </c>
      <c r="K574" s="191">
        <f t="shared" si="98"/>
        <v>0</v>
      </c>
      <c r="L574" s="191">
        <f t="shared" si="99"/>
        <v>0</v>
      </c>
      <c r="M574" s="191">
        <f t="shared" si="100"/>
        <v>0</v>
      </c>
      <c r="N574" s="178"/>
      <c r="O574" s="178"/>
      <c r="P574" s="178"/>
    </row>
    <row r="575" spans="3:16" s="74" customFormat="1" x14ac:dyDescent="0.2">
      <c r="C575" s="185" t="str">
        <f>DataInput!D161</f>
        <v>Other (overwrite this)</v>
      </c>
      <c r="D575" s="191">
        <f t="shared" si="82"/>
        <v>0</v>
      </c>
      <c r="E575" s="191">
        <f t="shared" si="92"/>
        <v>0</v>
      </c>
      <c r="F575" s="191">
        <f t="shared" si="93"/>
        <v>0</v>
      </c>
      <c r="G575" s="191">
        <f t="shared" si="94"/>
        <v>0</v>
      </c>
      <c r="H575" s="191">
        <f t="shared" si="95"/>
        <v>0</v>
      </c>
      <c r="I575" s="191">
        <f t="shared" si="96"/>
        <v>0</v>
      </c>
      <c r="J575" s="191">
        <f t="shared" si="97"/>
        <v>0</v>
      </c>
      <c r="K575" s="191">
        <f t="shared" si="98"/>
        <v>0</v>
      </c>
      <c r="L575" s="191">
        <f t="shared" si="99"/>
        <v>0</v>
      </c>
      <c r="M575" s="191">
        <f t="shared" si="100"/>
        <v>0</v>
      </c>
      <c r="N575" s="178"/>
      <c r="O575" s="178"/>
      <c r="P575" s="178"/>
    </row>
    <row r="576" spans="3:16" s="74" customFormat="1" x14ac:dyDescent="0.2">
      <c r="C576" s="185" t="str">
        <f>DataInput!D162</f>
        <v>Other (overwrite this)</v>
      </c>
      <c r="D576" s="191">
        <f t="shared" si="82"/>
        <v>0</v>
      </c>
      <c r="E576" s="191">
        <f t="shared" si="92"/>
        <v>0</v>
      </c>
      <c r="F576" s="191">
        <f t="shared" si="93"/>
        <v>0</v>
      </c>
      <c r="G576" s="191">
        <f t="shared" si="94"/>
        <v>0</v>
      </c>
      <c r="H576" s="191">
        <f t="shared" si="95"/>
        <v>0</v>
      </c>
      <c r="I576" s="191">
        <f t="shared" si="96"/>
        <v>0</v>
      </c>
      <c r="J576" s="191">
        <f t="shared" si="97"/>
        <v>0</v>
      </c>
      <c r="K576" s="191">
        <f t="shared" si="98"/>
        <v>0</v>
      </c>
      <c r="L576" s="191">
        <f t="shared" si="99"/>
        <v>0</v>
      </c>
      <c r="M576" s="191">
        <f t="shared" si="100"/>
        <v>0</v>
      </c>
      <c r="N576" s="178"/>
      <c r="O576" s="178"/>
      <c r="P576" s="178"/>
    </row>
    <row r="577" spans="3:16" s="74" customFormat="1" x14ac:dyDescent="0.2">
      <c r="C577" s="185" t="str">
        <f>DataInput!D163</f>
        <v>Other (overwrite this)</v>
      </c>
      <c r="D577" s="191">
        <f t="shared" si="82"/>
        <v>0</v>
      </c>
      <c r="E577" s="191">
        <f t="shared" si="92"/>
        <v>0</v>
      </c>
      <c r="F577" s="191">
        <f t="shared" si="93"/>
        <v>0</v>
      </c>
      <c r="G577" s="191">
        <f t="shared" si="94"/>
        <v>0</v>
      </c>
      <c r="H577" s="191">
        <f t="shared" si="95"/>
        <v>0</v>
      </c>
      <c r="I577" s="191">
        <f t="shared" si="96"/>
        <v>0</v>
      </c>
      <c r="J577" s="191">
        <f t="shared" si="97"/>
        <v>0</v>
      </c>
      <c r="K577" s="191">
        <f t="shared" si="98"/>
        <v>0</v>
      </c>
      <c r="L577" s="191">
        <f t="shared" si="99"/>
        <v>0</v>
      </c>
      <c r="M577" s="191">
        <f t="shared" si="100"/>
        <v>0</v>
      </c>
      <c r="N577" s="178"/>
      <c r="O577" s="178"/>
      <c r="P577" s="178"/>
    </row>
    <row r="578" spans="3:16" s="74" customFormat="1" x14ac:dyDescent="0.2">
      <c r="C578" s="185" t="s">
        <v>31</v>
      </c>
      <c r="D578" s="191">
        <f>D44</f>
        <v>0</v>
      </c>
      <c r="E578" s="191">
        <f>D103</f>
        <v>0</v>
      </c>
      <c r="F578" s="191">
        <f>D157</f>
        <v>0</v>
      </c>
      <c r="G578" s="191">
        <f>D209</f>
        <v>0</v>
      </c>
      <c r="H578" s="191">
        <f>D261</f>
        <v>0</v>
      </c>
      <c r="I578" s="191">
        <f>D313</f>
        <v>0</v>
      </c>
      <c r="J578" s="191">
        <f>D365</f>
        <v>0</v>
      </c>
      <c r="K578" s="191">
        <f>D417</f>
        <v>0</v>
      </c>
      <c r="L578" s="191">
        <f>D469</f>
        <v>0</v>
      </c>
      <c r="M578" s="191">
        <f>D521</f>
        <v>0</v>
      </c>
      <c r="N578" s="178"/>
      <c r="O578" s="178"/>
      <c r="P578" s="178"/>
    </row>
    <row r="579" spans="3:16" s="74" customFormat="1" x14ac:dyDescent="0.2">
      <c r="C579" s="185" t="s">
        <v>32</v>
      </c>
      <c r="D579" s="191">
        <f>D45</f>
        <v>0</v>
      </c>
      <c r="E579" s="191">
        <f>D104</f>
        <v>0</v>
      </c>
      <c r="F579" s="191">
        <f>D158</f>
        <v>0</v>
      </c>
      <c r="G579" s="191">
        <f>D210</f>
        <v>0</v>
      </c>
      <c r="H579" s="191">
        <f>D262</f>
        <v>0</v>
      </c>
      <c r="I579" s="191">
        <f>D314</f>
        <v>0</v>
      </c>
      <c r="J579" s="191">
        <f>D366</f>
        <v>0</v>
      </c>
      <c r="K579" s="191">
        <f>D418</f>
        <v>0</v>
      </c>
      <c r="L579" s="191">
        <f>D470</f>
        <v>0</v>
      </c>
      <c r="M579" s="191">
        <f>D522</f>
        <v>0</v>
      </c>
      <c r="N579" s="178"/>
      <c r="O579" s="178"/>
      <c r="P579" s="178"/>
    </row>
    <row r="580" spans="3:16" s="74" customFormat="1" x14ac:dyDescent="0.2">
      <c r="C580" s="185" t="s">
        <v>33</v>
      </c>
      <c r="D580" s="191">
        <f>D46</f>
        <v>21665.393836012459</v>
      </c>
      <c r="E580" s="191">
        <f>D105</f>
        <v>34843.21421544718</v>
      </c>
      <c r="F580" s="191">
        <f>D159</f>
        <v>32003.43901563836</v>
      </c>
      <c r="G580" s="191">
        <f>D211</f>
        <v>29004.323384854415</v>
      </c>
      <c r="H580" s="191">
        <f>D263</f>
        <v>25756.282635856711</v>
      </c>
      <c r="I580" s="191">
        <f>D315</f>
        <v>22238.656106601498</v>
      </c>
      <c r="J580" s="191">
        <f>D367</f>
        <v>18429.068310285085</v>
      </c>
      <c r="K580" s="191">
        <f>D419</f>
        <v>14303.286605734496</v>
      </c>
      <c r="L580" s="191">
        <f>D471</f>
        <v>9835.0670545107587</v>
      </c>
      <c r="M580" s="191">
        <f>D523</f>
        <v>4995.987484227775</v>
      </c>
      <c r="N580" s="178" t="s">
        <v>25</v>
      </c>
      <c r="O580" s="178"/>
      <c r="P580" s="178"/>
    </row>
    <row r="581" spans="3:16" s="74" customFormat="1" x14ac:dyDescent="0.2">
      <c r="C581" s="185" t="s">
        <v>34</v>
      </c>
      <c r="D581" s="191">
        <f>D47</f>
        <v>20821.40999249637</v>
      </c>
      <c r="E581" s="191">
        <f>D106</f>
        <v>36034.246692215173</v>
      </c>
      <c r="F581" s="191">
        <f>D160</f>
        <v>36134.137974330086</v>
      </c>
      <c r="G581" s="191">
        <f>D212</f>
        <v>39133.253605114034</v>
      </c>
      <c r="H581" s="191">
        <f>D264</f>
        <v>42381.294354111735</v>
      </c>
      <c r="I581" s="191">
        <f>D316</f>
        <v>45898.920883366955</v>
      </c>
      <c r="J581" s="191">
        <f>D368</f>
        <v>49708.508679683364</v>
      </c>
      <c r="K581" s="191">
        <f>D420</f>
        <v>53834.290384233944</v>
      </c>
      <c r="L581" s="191">
        <f>D472</f>
        <v>58302.509935457703</v>
      </c>
      <c r="M581" s="191">
        <f>D524</f>
        <v>63141.589505740674</v>
      </c>
      <c r="N581" s="178"/>
      <c r="O581" s="178"/>
      <c r="P581" s="178"/>
    </row>
    <row r="582" spans="3:16" s="74" customFormat="1" x14ac:dyDescent="0.2">
      <c r="C582" s="188" t="s">
        <v>35</v>
      </c>
      <c r="D582" s="193">
        <f>D48</f>
        <v>520000</v>
      </c>
      <c r="E582" s="193">
        <f>D107</f>
        <v>0</v>
      </c>
      <c r="F582" s="193">
        <v>0</v>
      </c>
      <c r="G582" s="193">
        <v>0</v>
      </c>
      <c r="H582" s="193">
        <v>0</v>
      </c>
      <c r="I582" s="193">
        <v>0</v>
      </c>
      <c r="J582" s="193">
        <v>0</v>
      </c>
      <c r="K582" s="193">
        <v>0</v>
      </c>
      <c r="L582" s="193">
        <v>0</v>
      </c>
      <c r="M582" s="193">
        <v>0</v>
      </c>
      <c r="N582" s="178"/>
      <c r="O582" s="178"/>
      <c r="P582" s="178"/>
    </row>
    <row r="583" spans="3:16" s="74" customFormat="1" x14ac:dyDescent="0.2">
      <c r="C583" s="178" t="s">
        <v>212</v>
      </c>
      <c r="D583" s="191">
        <f>SUM(E583:M583)</f>
        <v>944478.07682740979</v>
      </c>
      <c r="E583" s="191">
        <f>SUM(E558:E582)</f>
        <v>107377.46090766235</v>
      </c>
      <c r="F583" s="191">
        <f t="shared" ref="F583:M583" si="101">SUM(F558:F582)</f>
        <v>104637.57698996845</v>
      </c>
      <c r="G583" s="191">
        <f t="shared" si="101"/>
        <v>104637.57698996845</v>
      </c>
      <c r="H583" s="191">
        <f t="shared" si="101"/>
        <v>104637.57698996845</v>
      </c>
      <c r="I583" s="191">
        <f t="shared" si="101"/>
        <v>104637.57698996845</v>
      </c>
      <c r="J583" s="191">
        <f t="shared" si="101"/>
        <v>104637.57698996845</v>
      </c>
      <c r="K583" s="191">
        <f t="shared" si="101"/>
        <v>104637.57698996844</v>
      </c>
      <c r="L583" s="191">
        <f t="shared" si="101"/>
        <v>104637.57698996845</v>
      </c>
      <c r="M583" s="191">
        <f t="shared" si="101"/>
        <v>104637.57698996845</v>
      </c>
      <c r="N583" s="178"/>
      <c r="O583" s="178"/>
      <c r="P583" s="178"/>
    </row>
    <row r="584" spans="3:16" s="74" customFormat="1" x14ac:dyDescent="0.2">
      <c r="C584" s="178"/>
      <c r="D584" s="191"/>
      <c r="E584" s="191"/>
      <c r="F584" s="191"/>
      <c r="G584" s="191"/>
      <c r="H584" s="191"/>
      <c r="I584" s="191"/>
      <c r="J584" s="191"/>
      <c r="K584" s="191"/>
      <c r="L584" s="191"/>
      <c r="M584" s="191"/>
      <c r="N584" s="178"/>
      <c r="O584" s="178"/>
      <c r="P584" s="178"/>
    </row>
    <row r="585" spans="3:16" s="74" customFormat="1" x14ac:dyDescent="0.2">
      <c r="C585" s="21" t="s">
        <v>332</v>
      </c>
      <c r="D585" s="191">
        <f t="shared" ref="D585:M585" si="102">D555-D583</f>
        <v>-347107.30173434736</v>
      </c>
      <c r="E585" s="191">
        <f t="shared" si="102"/>
        <v>19166.322054767094</v>
      </c>
      <c r="F585" s="191">
        <f t="shared" si="102"/>
        <v>18162.423010031547</v>
      </c>
      <c r="G585" s="191">
        <f t="shared" si="102"/>
        <v>18162.423010031547</v>
      </c>
      <c r="H585" s="191">
        <f t="shared" si="102"/>
        <v>18162.423010031547</v>
      </c>
      <c r="I585" s="191">
        <f t="shared" si="102"/>
        <v>18162.423010031547</v>
      </c>
      <c r="J585" s="191">
        <f t="shared" si="102"/>
        <v>18162.423010031547</v>
      </c>
      <c r="K585" s="191">
        <f t="shared" si="102"/>
        <v>18162.423010031562</v>
      </c>
      <c r="L585" s="191">
        <f t="shared" si="102"/>
        <v>18162.423010031547</v>
      </c>
      <c r="M585" s="191">
        <f t="shared" si="102"/>
        <v>18162.423010031547</v>
      </c>
      <c r="N585" s="178"/>
      <c r="O585" s="178"/>
      <c r="P585" s="178"/>
    </row>
    <row r="586" spans="3:16" s="74" customFormat="1" x14ac:dyDescent="0.2">
      <c r="C586" s="178"/>
      <c r="D586" s="191"/>
      <c r="E586" s="191"/>
      <c r="F586" s="191"/>
      <c r="G586" s="191"/>
      <c r="H586" s="191"/>
      <c r="I586" s="191"/>
      <c r="J586" s="191"/>
      <c r="K586" s="191"/>
      <c r="L586" s="191"/>
      <c r="M586" s="191"/>
      <c r="N586" s="178"/>
      <c r="O586" s="178"/>
      <c r="P586" s="178"/>
    </row>
    <row r="587" spans="3:16" s="74" customFormat="1" x14ac:dyDescent="0.2">
      <c r="C587" s="178" t="s">
        <v>325</v>
      </c>
      <c r="D587" s="191">
        <f>LOC!$D18</f>
        <v>321.22338790916615</v>
      </c>
      <c r="E587" s="191">
        <f>LOC!$D44</f>
        <v>87.468661696112619</v>
      </c>
      <c r="F587" s="191">
        <f>LOC!$D77</f>
        <v>0</v>
      </c>
      <c r="G587" s="191">
        <f>LOC!$D103</f>
        <v>0</v>
      </c>
      <c r="H587" s="191">
        <f>LOC!$D136</f>
        <v>0</v>
      </c>
      <c r="I587" s="191">
        <f>LOC!$D162</f>
        <v>0</v>
      </c>
      <c r="J587" s="191">
        <f>LOC!$D195</f>
        <v>0</v>
      </c>
      <c r="K587" s="191">
        <f>LOC!$D221</f>
        <v>0</v>
      </c>
      <c r="L587" s="191">
        <f>LOC!$D254</f>
        <v>0</v>
      </c>
      <c r="M587" s="191">
        <f>LOC!$D280</f>
        <v>0</v>
      </c>
      <c r="N587" s="178"/>
      <c r="O587" s="178"/>
      <c r="P587" s="178"/>
    </row>
    <row r="588" spans="3:16" s="74" customFormat="1" x14ac:dyDescent="0.2">
      <c r="C588" s="178" t="s">
        <v>328</v>
      </c>
      <c r="D588" s="191">
        <f>LOC!$D17</f>
        <v>8570.7750930624679</v>
      </c>
      <c r="E588" s="191">
        <f>LOC!$D43</f>
        <v>3743.7829624294436</v>
      </c>
      <c r="F588" s="191">
        <f>LOC!$D76</f>
        <v>0</v>
      </c>
      <c r="G588" s="191">
        <f>LOC!$D102</f>
        <v>0</v>
      </c>
      <c r="H588" s="191">
        <f>LOC!$D135</f>
        <v>0</v>
      </c>
      <c r="I588" s="191">
        <f>LOC!$D161</f>
        <v>0</v>
      </c>
      <c r="J588" s="191">
        <f>LOC!$D194</f>
        <v>0</v>
      </c>
      <c r="K588" s="191">
        <f>LOC!$D220</f>
        <v>0</v>
      </c>
      <c r="L588" s="191">
        <f>LOC!$D253</f>
        <v>0</v>
      </c>
      <c r="M588" s="191">
        <f>LOC!$D279</f>
        <v>0</v>
      </c>
      <c r="N588" s="178"/>
      <c r="O588" s="178"/>
      <c r="P588" s="178"/>
    </row>
    <row r="589" spans="3:16" s="74" customFormat="1" x14ac:dyDescent="0.2">
      <c r="C589" s="178"/>
      <c r="D589" s="192"/>
      <c r="E589" s="192"/>
      <c r="F589" s="192"/>
      <c r="G589" s="192"/>
      <c r="H589" s="192"/>
      <c r="I589" s="192"/>
      <c r="J589" s="192"/>
      <c r="K589" s="192"/>
      <c r="L589" s="192"/>
      <c r="M589" s="192"/>
      <c r="N589" s="178"/>
      <c r="O589" s="178"/>
      <c r="P589" s="178"/>
    </row>
    <row r="590" spans="3:16" s="74" customFormat="1" x14ac:dyDescent="0.2">
      <c r="C590" s="178" t="s">
        <v>330</v>
      </c>
      <c r="D590" s="191">
        <f>LOC!$D27</f>
        <v>0</v>
      </c>
      <c r="E590" s="191">
        <f>LOC!$D53</f>
        <v>0</v>
      </c>
      <c r="F590" s="191">
        <f>LOC!$D86</f>
        <v>0</v>
      </c>
      <c r="G590" s="191">
        <f>LOC!$D112</f>
        <v>0</v>
      </c>
      <c r="H590" s="191">
        <f>LOC!$D145</f>
        <v>0</v>
      </c>
      <c r="I590" s="191">
        <f>LOC!$D171</f>
        <v>0</v>
      </c>
      <c r="J590" s="191">
        <f>LOC!$D204</f>
        <v>0</v>
      </c>
      <c r="K590" s="191">
        <f>LOC!$D230</f>
        <v>0</v>
      </c>
      <c r="L590" s="191">
        <f>LOC!$D263</f>
        <v>0</v>
      </c>
      <c r="M590" s="191">
        <f>LOC!$D289</f>
        <v>0</v>
      </c>
      <c r="N590" s="178"/>
      <c r="O590" s="178"/>
      <c r="P590" s="178"/>
    </row>
    <row r="591" spans="3:16" s="74" customFormat="1" x14ac:dyDescent="0.2">
      <c r="C591" s="178" t="s">
        <v>331</v>
      </c>
      <c r="D591" s="191">
        <f>MAX(LOC!E27:P27)</f>
        <v>8570.7750930624679</v>
      </c>
      <c r="E591" s="191">
        <f>MAX(LOC!E53:P53)</f>
        <v>3743.7829624294436</v>
      </c>
      <c r="F591" s="191">
        <f>MAX(LOC!E86:P86)</f>
        <v>0</v>
      </c>
      <c r="G591" s="191">
        <f>MAX(LOC!E112:P112)</f>
        <v>0</v>
      </c>
      <c r="H591" s="191">
        <f>MAX(LOC!E145:P145)</f>
        <v>0</v>
      </c>
      <c r="I591" s="191">
        <f>MAX(LOC!E171:P171)</f>
        <v>0</v>
      </c>
      <c r="J591" s="191">
        <f>MAX(LOC!E204:P204)</f>
        <v>0</v>
      </c>
      <c r="K591" s="191">
        <f>MAX(LOC!E230:P230)</f>
        <v>0</v>
      </c>
      <c r="L591" s="191">
        <f>MAX(LOC!E263:P263)</f>
        <v>0</v>
      </c>
      <c r="M591" s="191">
        <f>MAX(LOC!E289:P289)</f>
        <v>0</v>
      </c>
      <c r="N591" s="178"/>
      <c r="O591" s="178"/>
      <c r="P591" s="178"/>
    </row>
    <row r="592" spans="3:16" s="74" customFormat="1" x14ac:dyDescent="0.2">
      <c r="C592" s="178"/>
      <c r="D592" s="178"/>
      <c r="E592" s="178"/>
      <c r="F592" s="178"/>
      <c r="G592" s="178"/>
      <c r="H592" s="178"/>
      <c r="I592" s="178"/>
      <c r="J592" s="178"/>
      <c r="K592" s="178"/>
      <c r="L592" s="178"/>
      <c r="M592" s="178"/>
      <c r="N592" s="178"/>
      <c r="O592" s="178"/>
      <c r="P592" s="178"/>
    </row>
    <row r="593" spans="2:17" s="74" customFormat="1" ht="12.75" customHeight="1" x14ac:dyDescent="0.3">
      <c r="B593" s="362"/>
      <c r="C593" s="363"/>
      <c r="D593" s="363"/>
      <c r="E593" s="363"/>
      <c r="F593" s="363"/>
      <c r="G593" s="363"/>
      <c r="H593" s="363"/>
      <c r="I593" s="363"/>
      <c r="J593" s="363"/>
      <c r="K593" s="363"/>
      <c r="L593" s="363"/>
      <c r="M593" s="364"/>
      <c r="N593" s="242"/>
      <c r="O593" s="242"/>
      <c r="P593" s="242"/>
      <c r="Q593" s="242"/>
    </row>
    <row r="594" spans="2:17" s="74" customFormat="1" x14ac:dyDescent="0.2">
      <c r="C594" s="178"/>
      <c r="D594" s="178"/>
      <c r="E594" s="178"/>
      <c r="F594" s="178"/>
      <c r="G594" s="178"/>
      <c r="H594" s="178"/>
      <c r="I594" s="178"/>
      <c r="J594" s="178"/>
      <c r="K594" s="178"/>
      <c r="L594" s="178"/>
      <c r="M594" s="178"/>
      <c r="N594" s="178"/>
      <c r="O594" s="178"/>
      <c r="P594" s="178"/>
    </row>
    <row r="595" spans="2:17" s="74" customFormat="1" x14ac:dyDescent="0.2">
      <c r="C595" s="178"/>
      <c r="D595" s="178"/>
      <c r="E595" s="178"/>
      <c r="F595" s="178"/>
      <c r="G595" s="178"/>
      <c r="H595" s="178"/>
      <c r="I595" s="178"/>
      <c r="J595" s="178"/>
      <c r="K595" s="178"/>
      <c r="L595" s="178"/>
      <c r="M595" s="178"/>
      <c r="N595" s="178"/>
      <c r="O595" s="178"/>
      <c r="P595" s="178"/>
    </row>
    <row r="596" spans="2:17" s="74" customFormat="1" x14ac:dyDescent="0.2">
      <c r="C596" s="178"/>
      <c r="D596" s="178"/>
      <c r="E596" s="178"/>
      <c r="F596" s="178"/>
      <c r="G596" s="178"/>
      <c r="H596" s="178"/>
      <c r="I596" s="178"/>
      <c r="J596" s="178"/>
      <c r="K596" s="178"/>
      <c r="L596" s="178"/>
      <c r="M596" s="178"/>
      <c r="N596" s="178"/>
      <c r="O596" s="178"/>
      <c r="P596" s="178"/>
    </row>
    <row r="597" spans="2:17" s="74" customFormat="1" x14ac:dyDescent="0.2">
      <c r="C597" s="178"/>
      <c r="D597" s="178"/>
      <c r="E597" s="178"/>
      <c r="F597" s="178"/>
      <c r="G597" s="178"/>
      <c r="H597" s="178"/>
      <c r="I597" s="178"/>
      <c r="J597" s="178"/>
      <c r="K597" s="178"/>
      <c r="L597" s="178"/>
      <c r="M597" s="178"/>
      <c r="N597" s="178"/>
      <c r="O597" s="178"/>
      <c r="P597" s="178"/>
    </row>
    <row r="598" spans="2:17" s="74" customFormat="1" x14ac:dyDescent="0.2">
      <c r="C598" s="178"/>
      <c r="D598" s="178"/>
      <c r="E598" s="178"/>
      <c r="F598" s="178"/>
      <c r="G598" s="178"/>
      <c r="H598" s="178"/>
      <c r="I598" s="178"/>
      <c r="J598" s="178"/>
      <c r="K598" s="178"/>
      <c r="L598" s="178"/>
      <c r="M598" s="178"/>
      <c r="N598" s="178"/>
      <c r="O598" s="178"/>
      <c r="P598" s="178"/>
    </row>
    <row r="599" spans="2:17" s="74" customFormat="1" x14ac:dyDescent="0.2">
      <c r="C599" s="178"/>
      <c r="D599" s="178"/>
      <c r="E599" s="178"/>
      <c r="F599" s="178"/>
      <c r="G599" s="178"/>
      <c r="H599" s="178"/>
      <c r="I599" s="178"/>
      <c r="J599" s="178"/>
      <c r="K599" s="178"/>
      <c r="L599" s="178"/>
      <c r="M599" s="178"/>
      <c r="N599" s="178"/>
      <c r="O599" s="178"/>
      <c r="P599" s="178"/>
    </row>
    <row r="600" spans="2:17" s="74" customFormat="1" x14ac:dyDescent="0.2">
      <c r="C600" s="178"/>
      <c r="D600" s="178"/>
      <c r="E600" s="178"/>
      <c r="F600" s="178"/>
      <c r="G600" s="178"/>
      <c r="H600" s="178"/>
      <c r="I600" s="178"/>
      <c r="J600" s="178"/>
      <c r="K600" s="178"/>
      <c r="L600" s="178"/>
      <c r="M600" s="178"/>
      <c r="N600" s="178"/>
      <c r="O600" s="178"/>
      <c r="P600" s="178"/>
    </row>
    <row r="601" spans="2:17" s="74" customFormat="1" x14ac:dyDescent="0.2">
      <c r="C601" s="178"/>
      <c r="D601" s="178"/>
      <c r="E601" s="178"/>
      <c r="F601" s="178"/>
      <c r="G601" s="178"/>
      <c r="H601" s="178"/>
      <c r="I601" s="178"/>
      <c r="J601" s="178"/>
      <c r="K601" s="178"/>
      <c r="L601" s="178"/>
      <c r="M601" s="178"/>
      <c r="N601" s="178"/>
      <c r="O601" s="178"/>
      <c r="P601" s="178"/>
    </row>
    <row r="602" spans="2:17" s="74" customFormat="1" x14ac:dyDescent="0.2">
      <c r="C602" s="178"/>
      <c r="D602" s="178"/>
      <c r="E602" s="178"/>
      <c r="F602" s="178"/>
      <c r="G602" s="178"/>
      <c r="H602" s="178"/>
      <c r="I602" s="178"/>
      <c r="J602" s="178"/>
      <c r="K602" s="178"/>
      <c r="L602" s="178"/>
      <c r="M602" s="178"/>
      <c r="N602" s="178"/>
      <c r="O602" s="178"/>
      <c r="P602" s="178"/>
    </row>
    <row r="603" spans="2:17" s="74" customFormat="1" x14ac:dyDescent="0.2">
      <c r="C603" s="178"/>
      <c r="D603" s="178"/>
      <c r="E603" s="178"/>
      <c r="F603" s="178"/>
      <c r="G603" s="178"/>
      <c r="H603" s="178"/>
      <c r="I603" s="178"/>
      <c r="J603" s="178"/>
      <c r="K603" s="178"/>
      <c r="L603" s="178"/>
      <c r="M603" s="178"/>
      <c r="N603" s="178"/>
      <c r="O603" s="178"/>
      <c r="P603" s="178"/>
    </row>
    <row r="604" spans="2:17" s="74" customFormat="1" x14ac:dyDescent="0.2">
      <c r="C604" s="178"/>
      <c r="D604" s="178"/>
      <c r="E604" s="178"/>
      <c r="F604" s="178"/>
      <c r="G604" s="178"/>
      <c r="H604" s="178"/>
      <c r="I604" s="178"/>
      <c r="J604" s="178"/>
      <c r="K604" s="178"/>
      <c r="L604" s="178"/>
      <c r="M604" s="178"/>
      <c r="N604" s="178"/>
      <c r="O604" s="178"/>
      <c r="P604" s="178"/>
    </row>
    <row r="605" spans="2:17" s="74" customFormat="1" x14ac:dyDescent="0.2">
      <c r="C605" s="178"/>
      <c r="D605" s="178"/>
      <c r="E605" s="178"/>
      <c r="F605" s="178"/>
      <c r="G605" s="178"/>
      <c r="H605" s="178"/>
      <c r="I605" s="178"/>
      <c r="J605" s="178"/>
      <c r="K605" s="178"/>
      <c r="L605" s="178"/>
      <c r="M605" s="178"/>
      <c r="N605" s="178"/>
      <c r="O605" s="178"/>
      <c r="P605" s="178"/>
    </row>
    <row r="606" spans="2:17" s="74" customFormat="1" x14ac:dyDescent="0.2">
      <c r="C606" s="178"/>
      <c r="D606" s="178"/>
      <c r="E606" s="178"/>
      <c r="F606" s="178"/>
      <c r="G606" s="178"/>
      <c r="H606" s="178"/>
      <c r="I606" s="178"/>
      <c r="J606" s="178"/>
      <c r="K606" s="178"/>
      <c r="L606" s="178"/>
      <c r="M606" s="178"/>
      <c r="N606" s="178"/>
      <c r="O606" s="178"/>
      <c r="P606" s="178"/>
    </row>
    <row r="607" spans="2:17" s="74" customFormat="1" x14ac:dyDescent="0.2">
      <c r="C607" s="178"/>
      <c r="D607" s="178"/>
      <c r="E607" s="178"/>
      <c r="F607" s="178"/>
      <c r="G607" s="178"/>
      <c r="H607" s="178"/>
      <c r="I607" s="178"/>
      <c r="J607" s="178"/>
      <c r="K607" s="178"/>
      <c r="L607" s="178"/>
      <c r="M607" s="178"/>
      <c r="N607" s="178"/>
      <c r="O607" s="178"/>
      <c r="P607" s="178"/>
    </row>
    <row r="608" spans="2:17" s="74" customFormat="1" x14ac:dyDescent="0.2">
      <c r="C608" s="178"/>
      <c r="D608" s="178"/>
      <c r="E608" s="178"/>
      <c r="F608" s="178"/>
      <c r="G608" s="178"/>
      <c r="H608" s="178"/>
      <c r="I608" s="178"/>
      <c r="J608" s="178"/>
      <c r="K608" s="178"/>
      <c r="L608" s="178"/>
      <c r="M608" s="178"/>
      <c r="N608" s="178"/>
      <c r="O608" s="178"/>
      <c r="P608" s="178"/>
    </row>
    <row r="609" spans="3:16" s="74" customFormat="1" x14ac:dyDescent="0.2">
      <c r="C609" s="178"/>
      <c r="D609" s="178"/>
      <c r="E609" s="178"/>
      <c r="F609" s="178"/>
      <c r="G609" s="178"/>
      <c r="H609" s="178"/>
      <c r="I609" s="178"/>
      <c r="J609" s="178"/>
      <c r="K609" s="178"/>
      <c r="L609" s="178"/>
      <c r="M609" s="178"/>
      <c r="N609" s="178"/>
      <c r="O609" s="178"/>
      <c r="P609" s="178"/>
    </row>
    <row r="610" spans="3:16" s="74" customFormat="1" x14ac:dyDescent="0.2">
      <c r="C610" s="178"/>
      <c r="D610" s="178"/>
      <c r="E610" s="178"/>
      <c r="F610" s="178"/>
      <c r="G610" s="178"/>
      <c r="H610" s="178"/>
      <c r="I610" s="178"/>
      <c r="J610" s="178"/>
      <c r="K610" s="178"/>
      <c r="L610" s="178"/>
      <c r="M610" s="178"/>
      <c r="N610" s="178"/>
      <c r="O610" s="178"/>
      <c r="P610" s="178"/>
    </row>
    <row r="611" spans="3:16" s="74" customFormat="1" x14ac:dyDescent="0.2">
      <c r="C611" s="178"/>
      <c r="D611" s="178"/>
      <c r="E611" s="178"/>
      <c r="F611" s="178"/>
      <c r="G611" s="178"/>
      <c r="H611" s="178"/>
      <c r="I611" s="178"/>
      <c r="J611" s="178"/>
      <c r="K611" s="178"/>
      <c r="L611" s="178"/>
      <c r="M611" s="178"/>
      <c r="N611" s="178"/>
      <c r="O611" s="178"/>
      <c r="P611" s="178"/>
    </row>
    <row r="612" spans="3:16" s="74" customFormat="1" x14ac:dyDescent="0.2">
      <c r="C612" s="178"/>
      <c r="D612" s="178"/>
      <c r="E612" s="178"/>
      <c r="F612" s="178"/>
      <c r="G612" s="178"/>
      <c r="H612" s="178"/>
      <c r="I612" s="178"/>
      <c r="J612" s="178"/>
      <c r="K612" s="178"/>
      <c r="L612" s="178"/>
      <c r="M612" s="178"/>
      <c r="N612" s="178"/>
      <c r="O612" s="178"/>
      <c r="P612" s="178"/>
    </row>
    <row r="613" spans="3:16" s="74" customFormat="1" x14ac:dyDescent="0.2">
      <c r="C613" s="178"/>
      <c r="D613" s="178"/>
      <c r="E613" s="178"/>
      <c r="F613" s="178"/>
      <c r="G613" s="178"/>
      <c r="H613" s="178"/>
      <c r="I613" s="178"/>
      <c r="J613" s="178"/>
      <c r="K613" s="178"/>
      <c r="L613" s="178"/>
      <c r="M613" s="178"/>
      <c r="N613" s="178"/>
      <c r="O613" s="178"/>
      <c r="P613" s="178"/>
    </row>
    <row r="614" spans="3:16" s="74" customFormat="1" x14ac:dyDescent="0.2">
      <c r="C614" s="178"/>
      <c r="D614" s="178"/>
      <c r="E614" s="178"/>
      <c r="F614" s="178"/>
      <c r="G614" s="178"/>
      <c r="H614" s="178"/>
      <c r="I614" s="178"/>
      <c r="J614" s="178"/>
      <c r="K614" s="178"/>
      <c r="L614" s="178"/>
      <c r="M614" s="178"/>
      <c r="N614" s="178"/>
      <c r="O614" s="178"/>
      <c r="P614" s="178"/>
    </row>
    <row r="615" spans="3:16" s="74" customFormat="1" x14ac:dyDescent="0.2">
      <c r="C615" s="178"/>
      <c r="D615" s="178"/>
      <c r="E615" s="178"/>
      <c r="F615" s="178"/>
      <c r="G615" s="178"/>
      <c r="H615" s="178"/>
      <c r="I615" s="178"/>
      <c r="J615" s="178"/>
      <c r="K615" s="178"/>
      <c r="L615" s="178"/>
      <c r="M615" s="178"/>
      <c r="N615" s="178"/>
      <c r="O615" s="178"/>
      <c r="P615" s="178"/>
    </row>
    <row r="616" spans="3:16" s="74" customFormat="1" x14ac:dyDescent="0.2">
      <c r="C616" s="178"/>
      <c r="D616" s="178"/>
      <c r="E616" s="178"/>
      <c r="F616" s="178"/>
      <c r="G616" s="178"/>
      <c r="H616" s="178"/>
      <c r="I616" s="178"/>
      <c r="J616" s="178"/>
      <c r="K616" s="178"/>
      <c r="L616" s="178"/>
      <c r="M616" s="178"/>
      <c r="N616" s="178"/>
      <c r="O616" s="178"/>
      <c r="P616" s="178"/>
    </row>
    <row r="617" spans="3:16" s="74" customFormat="1" x14ac:dyDescent="0.2">
      <c r="C617" s="178"/>
      <c r="D617" s="178"/>
      <c r="E617" s="178"/>
      <c r="F617" s="178"/>
      <c r="G617" s="178"/>
      <c r="H617" s="178"/>
      <c r="I617" s="178"/>
      <c r="J617" s="178"/>
      <c r="K617" s="178"/>
      <c r="L617" s="178"/>
      <c r="M617" s="178"/>
      <c r="N617" s="178"/>
      <c r="O617" s="178"/>
      <c r="P617" s="178"/>
    </row>
    <row r="618" spans="3:16" s="74" customFormat="1" x14ac:dyDescent="0.2">
      <c r="C618" s="178"/>
      <c r="D618" s="178"/>
      <c r="E618" s="178"/>
      <c r="F618" s="178"/>
      <c r="G618" s="178"/>
      <c r="H618" s="178"/>
      <c r="I618" s="178"/>
      <c r="J618" s="178"/>
      <c r="K618" s="178"/>
      <c r="L618" s="178"/>
      <c r="M618" s="178"/>
      <c r="N618" s="178"/>
      <c r="O618" s="178"/>
      <c r="P618" s="178"/>
    </row>
    <row r="619" spans="3:16" s="74" customFormat="1" x14ac:dyDescent="0.2">
      <c r="C619" s="178"/>
      <c r="D619" s="178"/>
      <c r="E619" s="178"/>
      <c r="F619" s="178"/>
      <c r="G619" s="178"/>
      <c r="H619" s="178"/>
      <c r="I619" s="178"/>
      <c r="J619" s="178"/>
      <c r="K619" s="178"/>
      <c r="L619" s="178"/>
      <c r="M619" s="178"/>
      <c r="N619" s="178"/>
      <c r="O619" s="178"/>
      <c r="P619" s="178"/>
    </row>
    <row r="620" spans="3:16" s="74" customFormat="1" x14ac:dyDescent="0.2">
      <c r="C620" s="178"/>
      <c r="D620" s="178"/>
      <c r="E620" s="178"/>
      <c r="F620" s="178"/>
      <c r="G620" s="178"/>
      <c r="H620" s="178"/>
      <c r="I620" s="178"/>
      <c r="J620" s="178"/>
      <c r="K620" s="178"/>
      <c r="L620" s="178"/>
      <c r="M620" s="178"/>
      <c r="N620" s="178"/>
      <c r="O620" s="178"/>
      <c r="P620" s="178"/>
    </row>
    <row r="621" spans="3:16" s="74" customFormat="1" x14ac:dyDescent="0.2">
      <c r="C621" s="178"/>
      <c r="D621" s="178"/>
      <c r="E621" s="178"/>
      <c r="F621" s="178"/>
      <c r="G621" s="178"/>
      <c r="H621" s="178"/>
      <c r="I621" s="178"/>
      <c r="J621" s="178"/>
      <c r="K621" s="178"/>
      <c r="L621" s="178"/>
      <c r="M621" s="178"/>
      <c r="N621" s="178"/>
      <c r="O621" s="178"/>
      <c r="P621" s="178"/>
    </row>
    <row r="622" spans="3:16" s="74" customFormat="1" x14ac:dyDescent="0.2">
      <c r="C622" s="178"/>
      <c r="D622" s="178"/>
      <c r="E622" s="178"/>
      <c r="F622" s="178"/>
      <c r="G622" s="178"/>
      <c r="H622" s="178"/>
      <c r="I622" s="178"/>
      <c r="J622" s="178"/>
      <c r="K622" s="178"/>
      <c r="L622" s="178"/>
      <c r="M622" s="178"/>
      <c r="N622" s="178"/>
      <c r="O622" s="178"/>
      <c r="P622" s="178"/>
    </row>
    <row r="623" spans="3:16" s="74" customFormat="1" x14ac:dyDescent="0.2">
      <c r="C623" s="178"/>
      <c r="D623" s="178"/>
      <c r="E623" s="178"/>
      <c r="F623" s="178"/>
      <c r="G623" s="178"/>
      <c r="H623" s="178"/>
      <c r="I623" s="178"/>
      <c r="J623" s="178"/>
      <c r="K623" s="178"/>
      <c r="L623" s="178"/>
      <c r="M623" s="178"/>
      <c r="N623" s="178"/>
      <c r="O623" s="178"/>
      <c r="P623" s="178"/>
    </row>
    <row r="624" spans="3:16" s="74" customFormat="1" x14ac:dyDescent="0.2">
      <c r="C624" s="178"/>
      <c r="D624" s="178"/>
      <c r="E624" s="178"/>
      <c r="F624" s="178"/>
      <c r="G624" s="178"/>
      <c r="H624" s="178"/>
      <c r="I624" s="178"/>
      <c r="J624" s="178"/>
      <c r="K624" s="178"/>
      <c r="L624" s="178"/>
      <c r="M624" s="178"/>
      <c r="N624" s="178"/>
      <c r="O624" s="178"/>
      <c r="P624" s="178"/>
    </row>
    <row r="625" spans="3:16" s="74" customFormat="1" x14ac:dyDescent="0.2">
      <c r="C625" s="178"/>
      <c r="D625" s="178"/>
      <c r="E625" s="178"/>
      <c r="F625" s="178"/>
      <c r="G625" s="178"/>
      <c r="H625" s="178"/>
      <c r="I625" s="178"/>
      <c r="J625" s="178"/>
      <c r="K625" s="178"/>
      <c r="L625" s="178"/>
      <c r="M625" s="178"/>
      <c r="N625" s="178"/>
      <c r="O625" s="178"/>
      <c r="P625" s="178"/>
    </row>
    <row r="626" spans="3:16" s="74" customFormat="1" x14ac:dyDescent="0.2">
      <c r="C626" s="178"/>
      <c r="D626" s="178"/>
      <c r="E626" s="178"/>
      <c r="F626" s="178"/>
      <c r="G626" s="178"/>
      <c r="H626" s="178"/>
      <c r="I626" s="178"/>
      <c r="J626" s="178"/>
      <c r="K626" s="178"/>
      <c r="L626" s="178"/>
      <c r="M626" s="178"/>
      <c r="N626" s="178"/>
      <c r="O626" s="178"/>
      <c r="P626" s="178"/>
    </row>
    <row r="627" spans="3:16" s="74" customFormat="1" x14ac:dyDescent="0.2">
      <c r="C627" s="178"/>
      <c r="D627" s="178"/>
      <c r="E627" s="178"/>
      <c r="F627" s="178"/>
      <c r="G627" s="178"/>
      <c r="H627" s="178"/>
      <c r="I627" s="178"/>
      <c r="J627" s="178"/>
      <c r="K627" s="178"/>
      <c r="L627" s="178"/>
      <c r="M627" s="178"/>
      <c r="N627" s="178"/>
      <c r="O627" s="178"/>
      <c r="P627" s="178"/>
    </row>
    <row r="628" spans="3:16" s="74" customFormat="1" x14ac:dyDescent="0.2">
      <c r="C628" s="178"/>
      <c r="D628" s="178"/>
      <c r="E628" s="178"/>
      <c r="F628" s="178"/>
      <c r="G628" s="178"/>
      <c r="H628" s="178"/>
      <c r="I628" s="178"/>
      <c r="J628" s="178"/>
      <c r="K628" s="178"/>
      <c r="L628" s="178"/>
      <c r="M628" s="178"/>
      <c r="N628" s="178"/>
      <c r="O628" s="178"/>
      <c r="P628" s="178"/>
    </row>
    <row r="629" spans="3:16" s="74" customFormat="1" x14ac:dyDescent="0.2">
      <c r="C629" s="178"/>
      <c r="D629" s="178"/>
      <c r="E629" s="178"/>
      <c r="F629" s="178"/>
      <c r="G629" s="178"/>
      <c r="H629" s="178"/>
      <c r="I629" s="178"/>
      <c r="J629" s="178"/>
      <c r="K629" s="178"/>
      <c r="L629" s="178"/>
      <c r="M629" s="178"/>
      <c r="N629" s="178"/>
      <c r="O629" s="178"/>
      <c r="P629" s="178"/>
    </row>
    <row r="630" spans="3:16" s="74" customFormat="1" x14ac:dyDescent="0.2">
      <c r="C630" s="178"/>
      <c r="D630" s="178"/>
      <c r="E630" s="178"/>
      <c r="F630" s="178"/>
      <c r="G630" s="178"/>
      <c r="H630" s="178"/>
      <c r="I630" s="178"/>
      <c r="J630" s="178"/>
      <c r="K630" s="178"/>
      <c r="L630" s="178"/>
      <c r="M630" s="178"/>
      <c r="N630" s="178"/>
      <c r="O630" s="178"/>
      <c r="P630" s="178"/>
    </row>
    <row r="631" spans="3:16" s="74" customFormat="1" x14ac:dyDescent="0.2">
      <c r="C631" s="178"/>
      <c r="D631" s="178"/>
      <c r="E631" s="178"/>
      <c r="F631" s="178"/>
      <c r="G631" s="178"/>
      <c r="H631" s="178"/>
      <c r="I631" s="178"/>
      <c r="J631" s="178"/>
      <c r="K631" s="178"/>
      <c r="L631" s="178"/>
      <c r="M631" s="178"/>
      <c r="N631" s="178"/>
      <c r="O631" s="178"/>
      <c r="P631" s="178"/>
    </row>
    <row r="632" spans="3:16" s="74" customFormat="1" x14ac:dyDescent="0.2">
      <c r="C632" s="178"/>
      <c r="D632" s="178"/>
      <c r="E632" s="178"/>
      <c r="F632" s="178"/>
      <c r="G632" s="178"/>
      <c r="H632" s="178"/>
      <c r="I632" s="178"/>
      <c r="J632" s="178"/>
      <c r="K632" s="178"/>
      <c r="L632" s="178"/>
      <c r="M632" s="178"/>
      <c r="N632" s="178"/>
      <c r="O632" s="178"/>
      <c r="P632" s="178"/>
    </row>
    <row r="633" spans="3:16" s="74" customFormat="1" x14ac:dyDescent="0.2">
      <c r="C633" s="178"/>
      <c r="D633" s="178"/>
      <c r="E633" s="178"/>
      <c r="F633" s="178"/>
      <c r="G633" s="178"/>
      <c r="H633" s="178"/>
      <c r="I633" s="178"/>
      <c r="J633" s="178"/>
      <c r="K633" s="178"/>
      <c r="L633" s="178"/>
      <c r="M633" s="178"/>
      <c r="N633" s="178"/>
      <c r="O633" s="178"/>
      <c r="P633" s="178"/>
    </row>
    <row r="634" spans="3:16" s="74" customFormat="1" x14ac:dyDescent="0.2">
      <c r="C634" s="178"/>
      <c r="D634" s="178"/>
      <c r="E634" s="178"/>
      <c r="F634" s="178"/>
      <c r="G634" s="178"/>
      <c r="H634" s="178"/>
      <c r="I634" s="178"/>
      <c r="J634" s="178"/>
      <c r="K634" s="178"/>
      <c r="L634" s="178"/>
      <c r="M634" s="178"/>
      <c r="N634" s="178"/>
      <c r="O634" s="178"/>
      <c r="P634" s="178"/>
    </row>
    <row r="635" spans="3:16" s="74" customFormat="1" x14ac:dyDescent="0.2">
      <c r="C635" s="178"/>
      <c r="D635" s="178"/>
      <c r="E635" s="178"/>
      <c r="F635" s="178"/>
      <c r="G635" s="178"/>
      <c r="H635" s="178"/>
      <c r="I635" s="178"/>
      <c r="J635" s="178"/>
      <c r="K635" s="178"/>
      <c r="L635" s="178"/>
      <c r="M635" s="178"/>
      <c r="N635" s="178"/>
      <c r="O635" s="178"/>
      <c r="P635" s="178"/>
    </row>
    <row r="636" spans="3:16" s="74" customFormat="1" x14ac:dyDescent="0.2">
      <c r="C636" s="178"/>
      <c r="D636" s="178"/>
      <c r="E636" s="178"/>
      <c r="F636" s="178"/>
      <c r="G636" s="178"/>
      <c r="H636" s="178"/>
      <c r="I636" s="178"/>
      <c r="J636" s="178"/>
      <c r="K636" s="178"/>
      <c r="L636" s="178"/>
      <c r="M636" s="178"/>
      <c r="N636" s="178"/>
      <c r="O636" s="178"/>
      <c r="P636" s="178"/>
    </row>
    <row r="637" spans="3:16" s="74" customFormat="1" x14ac:dyDescent="0.2">
      <c r="C637" s="178"/>
      <c r="D637" s="178"/>
      <c r="E637" s="178"/>
      <c r="F637" s="178"/>
      <c r="G637" s="178"/>
      <c r="H637" s="178"/>
      <c r="I637" s="178"/>
      <c r="J637" s="178"/>
      <c r="K637" s="178"/>
      <c r="L637" s="178"/>
      <c r="M637" s="178"/>
      <c r="N637" s="178"/>
      <c r="O637" s="178"/>
      <c r="P637" s="178"/>
    </row>
    <row r="638" spans="3:16" s="74" customFormat="1" x14ac:dyDescent="0.2">
      <c r="C638" s="178"/>
      <c r="D638" s="178"/>
      <c r="E638" s="178"/>
      <c r="F638" s="178"/>
      <c r="G638" s="178"/>
      <c r="H638" s="178"/>
      <c r="I638" s="178"/>
      <c r="J638" s="178"/>
      <c r="K638" s="178"/>
      <c r="L638" s="178"/>
      <c r="M638" s="178"/>
      <c r="N638" s="178"/>
      <c r="O638" s="178"/>
      <c r="P638" s="178"/>
    </row>
    <row r="639" spans="3:16" s="74" customFormat="1" x14ac:dyDescent="0.2">
      <c r="C639" s="178"/>
      <c r="D639" s="178"/>
      <c r="E639" s="178"/>
      <c r="F639" s="178"/>
      <c r="G639" s="178"/>
      <c r="H639" s="178"/>
      <c r="I639" s="178"/>
      <c r="J639" s="178"/>
      <c r="K639" s="178"/>
      <c r="L639" s="178"/>
      <c r="M639" s="178"/>
      <c r="N639" s="178"/>
      <c r="O639" s="178"/>
      <c r="P639" s="178"/>
    </row>
    <row r="640" spans="3:16" s="74" customFormat="1" x14ac:dyDescent="0.2">
      <c r="C640" s="178"/>
      <c r="D640" s="178"/>
      <c r="E640" s="178"/>
      <c r="F640" s="178"/>
      <c r="G640" s="178"/>
      <c r="H640" s="178"/>
      <c r="I640" s="178"/>
      <c r="J640" s="178"/>
      <c r="K640" s="178"/>
      <c r="L640" s="178"/>
      <c r="M640" s="178"/>
      <c r="N640" s="178"/>
      <c r="O640" s="178"/>
      <c r="P640" s="178"/>
    </row>
    <row r="641" spans="3:16" s="74" customFormat="1" x14ac:dyDescent="0.2">
      <c r="C641" s="178"/>
      <c r="D641" s="178"/>
      <c r="E641" s="178"/>
      <c r="F641" s="178"/>
      <c r="G641" s="178"/>
      <c r="H641" s="178"/>
      <c r="I641" s="178"/>
      <c r="J641" s="178"/>
      <c r="K641" s="178"/>
      <c r="L641" s="178"/>
      <c r="M641" s="178"/>
      <c r="N641" s="178"/>
      <c r="O641" s="178"/>
      <c r="P641" s="178"/>
    </row>
    <row r="642" spans="3:16" s="74" customFormat="1" x14ac:dyDescent="0.2">
      <c r="C642" s="178"/>
      <c r="D642" s="178"/>
      <c r="E642" s="178"/>
      <c r="F642" s="178"/>
      <c r="G642" s="178"/>
      <c r="H642" s="178"/>
      <c r="I642" s="178"/>
      <c r="J642" s="178"/>
      <c r="K642" s="178"/>
      <c r="L642" s="178"/>
      <c r="M642" s="178"/>
      <c r="N642" s="178"/>
      <c r="O642" s="178"/>
      <c r="P642" s="178"/>
    </row>
    <row r="643" spans="3:16" s="74" customFormat="1" x14ac:dyDescent="0.2">
      <c r="C643" s="178"/>
      <c r="D643" s="178"/>
      <c r="E643" s="178"/>
      <c r="F643" s="178"/>
      <c r="G643" s="178"/>
      <c r="H643" s="178"/>
      <c r="I643" s="178"/>
      <c r="J643" s="178"/>
      <c r="K643" s="178"/>
      <c r="L643" s="178"/>
      <c r="M643" s="178"/>
      <c r="N643" s="178"/>
      <c r="O643" s="178"/>
      <c r="P643" s="178"/>
    </row>
    <row r="644" spans="3:16" s="74" customFormat="1" x14ac:dyDescent="0.2">
      <c r="C644" s="178"/>
      <c r="D644" s="178"/>
      <c r="E644" s="178"/>
      <c r="F644" s="178"/>
      <c r="G644" s="178"/>
      <c r="H644" s="178"/>
      <c r="I644" s="178"/>
      <c r="J644" s="178"/>
      <c r="K644" s="178"/>
      <c r="L644" s="178"/>
      <c r="M644" s="178"/>
      <c r="N644" s="178"/>
      <c r="O644" s="178"/>
      <c r="P644" s="178"/>
    </row>
    <row r="645" spans="3:16" s="74" customFormat="1" x14ac:dyDescent="0.2">
      <c r="C645" s="178"/>
      <c r="D645" s="178"/>
      <c r="E645" s="178"/>
      <c r="F645" s="178"/>
      <c r="G645" s="178"/>
      <c r="H645" s="178"/>
      <c r="I645" s="178"/>
      <c r="J645" s="178"/>
      <c r="K645" s="178"/>
      <c r="L645" s="178"/>
      <c r="M645" s="178"/>
      <c r="N645" s="178"/>
      <c r="O645" s="178"/>
      <c r="P645" s="178"/>
    </row>
    <row r="646" spans="3:16" s="74" customFormat="1" x14ac:dyDescent="0.2">
      <c r="C646" s="178"/>
      <c r="D646" s="178"/>
      <c r="E646" s="178"/>
      <c r="F646" s="178"/>
      <c r="G646" s="178"/>
      <c r="H646" s="178"/>
      <c r="I646" s="178"/>
      <c r="J646" s="178"/>
      <c r="K646" s="178"/>
      <c r="L646" s="178"/>
      <c r="M646" s="178"/>
      <c r="N646" s="178"/>
      <c r="O646" s="178"/>
      <c r="P646" s="178"/>
    </row>
    <row r="647" spans="3:16" s="74" customFormat="1" x14ac:dyDescent="0.2">
      <c r="C647" s="178"/>
      <c r="D647" s="178"/>
      <c r="E647" s="178"/>
      <c r="F647" s="178"/>
      <c r="G647" s="178"/>
      <c r="H647" s="178"/>
      <c r="I647" s="178"/>
      <c r="J647" s="178"/>
      <c r="K647" s="178"/>
      <c r="L647" s="178"/>
      <c r="M647" s="178"/>
      <c r="N647" s="178"/>
      <c r="O647" s="178"/>
      <c r="P647" s="178"/>
    </row>
    <row r="648" spans="3:16" s="74" customFormat="1" x14ac:dyDescent="0.2">
      <c r="C648" s="178"/>
      <c r="D648" s="178"/>
      <c r="E648" s="178"/>
      <c r="F648" s="178"/>
      <c r="G648" s="178"/>
      <c r="H648" s="178"/>
      <c r="I648" s="178"/>
      <c r="J648" s="178"/>
      <c r="K648" s="178"/>
      <c r="L648" s="178"/>
      <c r="M648" s="178"/>
      <c r="N648" s="178"/>
      <c r="O648" s="178"/>
      <c r="P648" s="178"/>
    </row>
    <row r="649" spans="3:16" s="74" customFormat="1" x14ac:dyDescent="0.2">
      <c r="C649" s="178"/>
      <c r="D649" s="178"/>
      <c r="E649" s="178"/>
      <c r="F649" s="178"/>
      <c r="G649" s="178"/>
      <c r="H649" s="178"/>
      <c r="I649" s="178"/>
      <c r="J649" s="178"/>
      <c r="K649" s="178"/>
      <c r="L649" s="178"/>
      <c r="M649" s="178"/>
      <c r="N649" s="178"/>
      <c r="O649" s="178"/>
      <c r="P649" s="178"/>
    </row>
    <row r="650" spans="3:16" s="74" customFormat="1" x14ac:dyDescent="0.2">
      <c r="C650" s="178"/>
      <c r="D650" s="178"/>
      <c r="E650" s="178"/>
      <c r="F650" s="178"/>
      <c r="G650" s="178"/>
      <c r="H650" s="178"/>
      <c r="I650" s="178"/>
      <c r="J650" s="178"/>
      <c r="K650" s="178"/>
      <c r="L650" s="178"/>
      <c r="M650" s="178"/>
      <c r="N650" s="178"/>
      <c r="O650" s="178"/>
      <c r="P650" s="178"/>
    </row>
    <row r="651" spans="3:16" s="74" customFormat="1" x14ac:dyDescent="0.2">
      <c r="C651" s="178"/>
      <c r="D651" s="178"/>
      <c r="E651" s="178"/>
      <c r="F651" s="178"/>
      <c r="G651" s="178"/>
      <c r="H651" s="178"/>
      <c r="I651" s="178"/>
      <c r="J651" s="178"/>
      <c r="K651" s="178"/>
      <c r="L651" s="178"/>
      <c r="M651" s="178"/>
      <c r="N651" s="178"/>
      <c r="O651" s="178"/>
      <c r="P651" s="178"/>
    </row>
    <row r="652" spans="3:16" s="74" customFormat="1" x14ac:dyDescent="0.2">
      <c r="C652" s="178"/>
      <c r="D652" s="178"/>
      <c r="E652" s="178"/>
      <c r="F652" s="178"/>
      <c r="G652" s="178"/>
      <c r="H652" s="178"/>
      <c r="I652" s="178"/>
      <c r="J652" s="178"/>
      <c r="K652" s="178"/>
      <c r="L652" s="178"/>
      <c r="M652" s="178"/>
      <c r="N652" s="178"/>
      <c r="O652" s="178"/>
      <c r="P652" s="178"/>
    </row>
    <row r="653" spans="3:16" s="74" customFormat="1" x14ac:dyDescent="0.2">
      <c r="C653" s="178"/>
      <c r="D653" s="178"/>
      <c r="E653" s="178"/>
      <c r="F653" s="178"/>
      <c r="G653" s="178"/>
      <c r="H653" s="178"/>
      <c r="I653" s="178"/>
      <c r="J653" s="178"/>
      <c r="K653" s="178"/>
      <c r="L653" s="178"/>
      <c r="M653" s="178"/>
      <c r="N653" s="178"/>
      <c r="O653" s="178"/>
      <c r="P653" s="178"/>
    </row>
    <row r="654" spans="3:16" s="74" customFormat="1" x14ac:dyDescent="0.2">
      <c r="C654" s="178"/>
      <c r="D654" s="178"/>
      <c r="E654" s="178"/>
      <c r="F654" s="178"/>
      <c r="G654" s="178"/>
      <c r="H654" s="178"/>
      <c r="I654" s="178"/>
      <c r="J654" s="178"/>
      <c r="K654" s="178"/>
      <c r="L654" s="178"/>
      <c r="M654" s="178"/>
      <c r="N654" s="178"/>
      <c r="O654" s="178"/>
      <c r="P654" s="178"/>
    </row>
    <row r="655" spans="3:16" s="74" customFormat="1" x14ac:dyDescent="0.2">
      <c r="C655" s="178"/>
      <c r="D655" s="178"/>
      <c r="E655" s="178"/>
      <c r="F655" s="178"/>
      <c r="G655" s="178"/>
      <c r="H655" s="178"/>
      <c r="I655" s="178"/>
      <c r="J655" s="178"/>
      <c r="K655" s="178"/>
      <c r="L655" s="178"/>
      <c r="M655" s="178"/>
      <c r="N655" s="178"/>
      <c r="O655" s="178"/>
      <c r="P655" s="178"/>
    </row>
    <row r="656" spans="3:16" s="74" customFormat="1" x14ac:dyDescent="0.2">
      <c r="C656" s="178"/>
      <c r="D656" s="178"/>
      <c r="E656" s="178"/>
      <c r="F656" s="178"/>
      <c r="G656" s="178"/>
      <c r="H656" s="178"/>
      <c r="I656" s="178"/>
      <c r="J656" s="178"/>
      <c r="K656" s="178"/>
      <c r="L656" s="178"/>
      <c r="M656" s="178"/>
      <c r="N656" s="178"/>
      <c r="O656" s="178"/>
      <c r="P656" s="178"/>
    </row>
    <row r="657" spans="3:16" s="74" customFormat="1" x14ac:dyDescent="0.2">
      <c r="C657" s="178"/>
      <c r="D657" s="178"/>
      <c r="E657" s="178"/>
      <c r="F657" s="178"/>
      <c r="G657" s="178"/>
      <c r="H657" s="178"/>
      <c r="I657" s="178"/>
      <c r="J657" s="178"/>
      <c r="K657" s="178"/>
      <c r="L657" s="178"/>
      <c r="M657" s="178"/>
      <c r="N657" s="178"/>
      <c r="O657" s="178"/>
      <c r="P657" s="178"/>
    </row>
    <row r="658" spans="3:16" s="74" customFormat="1" x14ac:dyDescent="0.2">
      <c r="C658" s="178"/>
      <c r="D658" s="178"/>
      <c r="E658" s="178"/>
      <c r="F658" s="178"/>
      <c r="G658" s="178"/>
      <c r="H658" s="178"/>
      <c r="I658" s="178"/>
      <c r="J658" s="178"/>
      <c r="K658" s="178"/>
      <c r="L658" s="178"/>
      <c r="M658" s="178"/>
      <c r="N658" s="178"/>
      <c r="O658" s="178"/>
      <c r="P658" s="178"/>
    </row>
    <row r="659" spans="3:16" s="74" customFormat="1" x14ac:dyDescent="0.2">
      <c r="C659" s="178"/>
      <c r="D659" s="178"/>
      <c r="E659" s="178"/>
      <c r="F659" s="178"/>
      <c r="G659" s="178"/>
      <c r="H659" s="178"/>
      <c r="I659" s="178"/>
      <c r="J659" s="178"/>
      <c r="K659" s="178"/>
      <c r="L659" s="178"/>
      <c r="M659" s="178"/>
      <c r="N659" s="178"/>
      <c r="O659" s="178"/>
      <c r="P659" s="178"/>
    </row>
    <row r="660" spans="3:16" s="74" customFormat="1" x14ac:dyDescent="0.2">
      <c r="C660" s="178"/>
      <c r="D660" s="178"/>
      <c r="E660" s="178"/>
      <c r="F660" s="178"/>
      <c r="G660" s="178"/>
      <c r="H660" s="178"/>
      <c r="I660" s="178"/>
      <c r="J660" s="178"/>
      <c r="K660" s="178"/>
      <c r="L660" s="178"/>
      <c r="M660" s="178"/>
      <c r="N660" s="178"/>
      <c r="O660" s="178"/>
      <c r="P660" s="178"/>
    </row>
    <row r="661" spans="3:16" s="74" customFormat="1" x14ac:dyDescent="0.2">
      <c r="C661" s="178"/>
      <c r="D661" s="178"/>
      <c r="E661" s="178"/>
      <c r="F661" s="178"/>
      <c r="G661" s="178"/>
      <c r="H661" s="178"/>
      <c r="I661" s="178"/>
      <c r="J661" s="178"/>
      <c r="K661" s="178"/>
      <c r="L661" s="178"/>
      <c r="M661" s="178"/>
      <c r="N661" s="178"/>
      <c r="O661" s="178"/>
      <c r="P661" s="178"/>
    </row>
    <row r="662" spans="3:16" s="74" customFormat="1" x14ac:dyDescent="0.2">
      <c r="C662" s="178"/>
      <c r="D662" s="178"/>
      <c r="E662" s="178"/>
      <c r="F662" s="178"/>
      <c r="G662" s="178"/>
      <c r="H662" s="178"/>
      <c r="I662" s="178"/>
      <c r="J662" s="178"/>
      <c r="K662" s="178"/>
      <c r="L662" s="178"/>
      <c r="M662" s="178"/>
      <c r="N662" s="178"/>
      <c r="O662" s="178"/>
      <c r="P662" s="178"/>
    </row>
    <row r="663" spans="3:16" s="74" customFormat="1" x14ac:dyDescent="0.2">
      <c r="C663" s="178"/>
      <c r="D663" s="178"/>
      <c r="E663" s="178"/>
      <c r="F663" s="178"/>
      <c r="G663" s="178"/>
      <c r="H663" s="178"/>
      <c r="I663" s="178"/>
      <c r="J663" s="178"/>
      <c r="K663" s="178"/>
      <c r="L663" s="178"/>
      <c r="M663" s="178"/>
      <c r="N663" s="178"/>
      <c r="O663" s="178"/>
      <c r="P663" s="178"/>
    </row>
    <row r="664" spans="3:16" s="74" customFormat="1" x14ac:dyDescent="0.2">
      <c r="C664" s="178"/>
      <c r="D664" s="178"/>
      <c r="E664" s="178"/>
      <c r="F664" s="178"/>
      <c r="G664" s="178"/>
      <c r="H664" s="178"/>
      <c r="I664" s="178"/>
      <c r="J664" s="178"/>
      <c r="K664" s="178"/>
      <c r="L664" s="178"/>
      <c r="M664" s="178"/>
      <c r="N664" s="178"/>
      <c r="O664" s="178"/>
      <c r="P664" s="178"/>
    </row>
    <row r="665" spans="3:16" s="74" customFormat="1" x14ac:dyDescent="0.2">
      <c r="C665" s="178"/>
      <c r="D665" s="178"/>
      <c r="E665" s="178"/>
      <c r="F665" s="178"/>
      <c r="G665" s="178"/>
      <c r="H665" s="178"/>
      <c r="I665" s="178"/>
      <c r="J665" s="178"/>
      <c r="K665" s="178"/>
      <c r="L665" s="178"/>
      <c r="M665" s="178"/>
      <c r="N665" s="178"/>
      <c r="O665" s="178"/>
      <c r="P665" s="178"/>
    </row>
    <row r="666" spans="3:16" s="74" customFormat="1" x14ac:dyDescent="0.2">
      <c r="C666" s="178"/>
      <c r="D666" s="178"/>
      <c r="E666" s="178"/>
      <c r="F666" s="178"/>
      <c r="G666" s="178"/>
      <c r="H666" s="178"/>
      <c r="I666" s="178"/>
      <c r="J666" s="178"/>
      <c r="K666" s="178"/>
      <c r="L666" s="178"/>
      <c r="M666" s="178"/>
      <c r="N666" s="178"/>
      <c r="O666" s="178"/>
      <c r="P666" s="178"/>
    </row>
    <row r="667" spans="3:16" s="74" customFormat="1" x14ac:dyDescent="0.2">
      <c r="C667" s="178"/>
      <c r="D667" s="178"/>
      <c r="E667" s="178"/>
      <c r="F667" s="178"/>
      <c r="G667" s="178"/>
      <c r="H667" s="178"/>
      <c r="I667" s="178"/>
      <c r="J667" s="178"/>
      <c r="K667" s="178"/>
      <c r="L667" s="178"/>
      <c r="M667" s="178"/>
      <c r="N667" s="178"/>
      <c r="O667" s="178"/>
      <c r="P667" s="178"/>
    </row>
    <row r="668" spans="3:16" s="74" customFormat="1" x14ac:dyDescent="0.2">
      <c r="C668" s="178"/>
      <c r="D668" s="178"/>
      <c r="E668" s="178"/>
      <c r="F668" s="178"/>
      <c r="G668" s="178"/>
      <c r="H668" s="178"/>
      <c r="I668" s="178"/>
      <c r="J668" s="178"/>
      <c r="K668" s="178"/>
      <c r="L668" s="178"/>
      <c r="M668" s="178"/>
      <c r="N668" s="178"/>
      <c r="O668" s="178"/>
      <c r="P668" s="178"/>
    </row>
    <row r="669" spans="3:16" s="74" customFormat="1" x14ac:dyDescent="0.2">
      <c r="C669" s="178"/>
      <c r="D669" s="178"/>
      <c r="E669" s="178"/>
      <c r="F669" s="178"/>
      <c r="G669" s="178"/>
      <c r="H669" s="178"/>
      <c r="I669" s="178"/>
      <c r="J669" s="178"/>
      <c r="K669" s="178"/>
      <c r="L669" s="178"/>
      <c r="M669" s="178"/>
      <c r="N669" s="178"/>
      <c r="O669" s="178"/>
      <c r="P669" s="178"/>
    </row>
    <row r="670" spans="3:16" s="74" customFormat="1" x14ac:dyDescent="0.2">
      <c r="C670" s="178"/>
      <c r="D670" s="178"/>
      <c r="E670" s="178"/>
      <c r="F670" s="178"/>
      <c r="G670" s="178"/>
      <c r="H670" s="178"/>
      <c r="I670" s="178"/>
      <c r="J670" s="178"/>
      <c r="K670" s="178"/>
      <c r="L670" s="178"/>
      <c r="M670" s="178"/>
      <c r="N670" s="178"/>
      <c r="O670" s="178"/>
      <c r="P670" s="178"/>
    </row>
    <row r="671" spans="3:16" s="74" customFormat="1" x14ac:dyDescent="0.2">
      <c r="C671" s="178"/>
      <c r="D671" s="178"/>
      <c r="E671" s="178"/>
      <c r="F671" s="178"/>
      <c r="G671" s="178"/>
      <c r="H671" s="178"/>
      <c r="I671" s="178"/>
      <c r="J671" s="178"/>
      <c r="K671" s="178"/>
      <c r="L671" s="178"/>
      <c r="M671" s="178"/>
      <c r="N671" s="178"/>
      <c r="O671" s="178"/>
      <c r="P671" s="178"/>
    </row>
    <row r="672" spans="3:16" s="74" customFormat="1" x14ac:dyDescent="0.2">
      <c r="C672" s="178"/>
      <c r="D672" s="178"/>
      <c r="E672" s="178"/>
      <c r="F672" s="178"/>
      <c r="G672" s="178"/>
      <c r="H672" s="178"/>
      <c r="I672" s="178"/>
      <c r="J672" s="178"/>
      <c r="K672" s="178"/>
      <c r="L672" s="178"/>
      <c r="M672" s="178"/>
      <c r="N672" s="178"/>
      <c r="O672" s="178"/>
      <c r="P672" s="178"/>
    </row>
    <row r="673" spans="3:16" s="74" customFormat="1" x14ac:dyDescent="0.2">
      <c r="C673" s="178"/>
      <c r="D673" s="178"/>
      <c r="E673" s="178"/>
      <c r="F673" s="178"/>
      <c r="G673" s="178"/>
      <c r="H673" s="178"/>
      <c r="I673" s="178"/>
      <c r="J673" s="178"/>
      <c r="K673" s="178"/>
      <c r="L673" s="178"/>
      <c r="M673" s="178"/>
      <c r="N673" s="178"/>
      <c r="O673" s="178"/>
      <c r="P673" s="178"/>
    </row>
    <row r="674" spans="3:16" s="74" customFormat="1" x14ac:dyDescent="0.2">
      <c r="C674" s="178"/>
      <c r="D674" s="178"/>
      <c r="E674" s="178"/>
      <c r="F674" s="178"/>
      <c r="G674" s="178"/>
      <c r="H674" s="178"/>
      <c r="I674" s="178"/>
      <c r="J674" s="178"/>
      <c r="K674" s="178"/>
      <c r="L674" s="178"/>
      <c r="M674" s="178"/>
      <c r="N674" s="178"/>
      <c r="O674" s="178"/>
      <c r="P674" s="178"/>
    </row>
    <row r="675" spans="3:16" s="74" customFormat="1" x14ac:dyDescent="0.2">
      <c r="C675" s="178"/>
      <c r="D675" s="178"/>
      <c r="E675" s="178"/>
      <c r="F675" s="178"/>
      <c r="G675" s="178"/>
      <c r="H675" s="178"/>
      <c r="I675" s="178"/>
      <c r="J675" s="178"/>
      <c r="K675" s="178"/>
      <c r="L675" s="178"/>
      <c r="M675" s="178"/>
      <c r="N675" s="178"/>
      <c r="O675" s="178"/>
      <c r="P675" s="178"/>
    </row>
    <row r="676" spans="3:16" s="74" customFormat="1" x14ac:dyDescent="0.2">
      <c r="C676" s="178"/>
      <c r="D676" s="178"/>
      <c r="E676" s="178"/>
      <c r="F676" s="178"/>
      <c r="G676" s="178"/>
      <c r="H676" s="178"/>
      <c r="I676" s="178"/>
      <c r="J676" s="178"/>
      <c r="K676" s="178"/>
      <c r="L676" s="178"/>
      <c r="M676" s="178"/>
      <c r="N676" s="178"/>
      <c r="O676" s="178"/>
      <c r="P676" s="178"/>
    </row>
    <row r="677" spans="3:16" s="74" customFormat="1" x14ac:dyDescent="0.2">
      <c r="C677" s="178"/>
      <c r="D677" s="178"/>
      <c r="E677" s="178"/>
      <c r="F677" s="178"/>
      <c r="G677" s="178"/>
      <c r="H677" s="178"/>
      <c r="I677" s="178"/>
      <c r="J677" s="178"/>
      <c r="K677" s="178"/>
      <c r="L677" s="178"/>
      <c r="M677" s="178"/>
      <c r="N677" s="178"/>
      <c r="O677" s="178"/>
      <c r="P677" s="178"/>
    </row>
    <row r="678" spans="3:16" s="74" customFormat="1" x14ac:dyDescent="0.2">
      <c r="C678" s="178"/>
      <c r="D678" s="178"/>
      <c r="E678" s="178"/>
      <c r="F678" s="178"/>
      <c r="G678" s="178"/>
      <c r="H678" s="178"/>
      <c r="I678" s="178"/>
      <c r="J678" s="178"/>
      <c r="K678" s="178"/>
      <c r="L678" s="178"/>
      <c r="M678" s="178"/>
      <c r="N678" s="178"/>
      <c r="O678" s="178"/>
      <c r="P678" s="178"/>
    </row>
    <row r="679" spans="3:16" s="74" customFormat="1" x14ac:dyDescent="0.2">
      <c r="C679" s="178"/>
      <c r="D679" s="178"/>
      <c r="E679" s="178"/>
      <c r="F679" s="178"/>
      <c r="G679" s="178"/>
      <c r="H679" s="178"/>
      <c r="I679" s="178"/>
      <c r="J679" s="178"/>
      <c r="K679" s="178"/>
      <c r="L679" s="178"/>
      <c r="M679" s="178"/>
      <c r="N679" s="178"/>
      <c r="O679" s="178"/>
      <c r="P679" s="178"/>
    </row>
    <row r="680" spans="3:16" s="74" customFormat="1" x14ac:dyDescent="0.2">
      <c r="C680" s="178"/>
      <c r="D680" s="178"/>
      <c r="E680" s="178"/>
      <c r="F680" s="178"/>
      <c r="G680" s="178"/>
      <c r="H680" s="178"/>
      <c r="I680" s="178"/>
      <c r="J680" s="178"/>
      <c r="K680" s="178"/>
      <c r="L680" s="178"/>
      <c r="M680" s="178"/>
      <c r="N680" s="178"/>
      <c r="O680" s="178"/>
      <c r="P680" s="178"/>
    </row>
    <row r="681" spans="3:16" s="74" customFormat="1" x14ac:dyDescent="0.2">
      <c r="C681" s="178"/>
      <c r="D681" s="178"/>
      <c r="E681" s="178"/>
      <c r="F681" s="178"/>
      <c r="G681" s="178"/>
      <c r="H681" s="178"/>
      <c r="I681" s="178"/>
      <c r="J681" s="178"/>
      <c r="K681" s="178"/>
      <c r="L681" s="178"/>
      <c r="M681" s="178"/>
      <c r="N681" s="178"/>
      <c r="O681" s="178"/>
      <c r="P681" s="178"/>
    </row>
    <row r="682" spans="3:16" s="74" customFormat="1" x14ac:dyDescent="0.2">
      <c r="C682" s="178"/>
      <c r="D682" s="178"/>
      <c r="E682" s="178"/>
      <c r="F682" s="178"/>
      <c r="G682" s="178"/>
      <c r="H682" s="178"/>
      <c r="I682" s="178"/>
      <c r="J682" s="178"/>
      <c r="K682" s="178"/>
      <c r="L682" s="178"/>
      <c r="M682" s="178"/>
      <c r="N682" s="178"/>
      <c r="O682" s="178"/>
      <c r="P682" s="178"/>
    </row>
    <row r="683" spans="3:16" s="74" customFormat="1" x14ac:dyDescent="0.2">
      <c r="C683" s="178"/>
      <c r="D683" s="178"/>
      <c r="E683" s="178"/>
      <c r="F683" s="178"/>
      <c r="G683" s="178"/>
      <c r="H683" s="178"/>
      <c r="I683" s="178"/>
      <c r="J683" s="178"/>
      <c r="K683" s="178"/>
      <c r="L683" s="178"/>
      <c r="M683" s="178"/>
      <c r="N683" s="178"/>
      <c r="O683" s="178"/>
      <c r="P683" s="178"/>
    </row>
    <row r="684" spans="3:16" s="74" customFormat="1" x14ac:dyDescent="0.2">
      <c r="C684" s="178"/>
      <c r="D684" s="178"/>
      <c r="E684" s="178"/>
      <c r="F684" s="178"/>
      <c r="G684" s="178"/>
      <c r="H684" s="178"/>
      <c r="I684" s="178"/>
      <c r="J684" s="178"/>
      <c r="K684" s="178"/>
      <c r="L684" s="178"/>
      <c r="M684" s="178"/>
      <c r="N684" s="178"/>
      <c r="O684" s="178"/>
      <c r="P684" s="178"/>
    </row>
    <row r="685" spans="3:16" s="74" customFormat="1" x14ac:dyDescent="0.2">
      <c r="C685" s="178"/>
      <c r="D685" s="178"/>
      <c r="E685" s="178"/>
      <c r="F685" s="178"/>
      <c r="G685" s="178"/>
      <c r="H685" s="178"/>
      <c r="I685" s="178"/>
      <c r="J685" s="178"/>
      <c r="K685" s="178"/>
      <c r="L685" s="178"/>
      <c r="M685" s="178"/>
      <c r="N685" s="178"/>
      <c r="O685" s="178"/>
      <c r="P685" s="178"/>
    </row>
    <row r="686" spans="3:16" s="74" customFormat="1" x14ac:dyDescent="0.2">
      <c r="C686" s="178"/>
      <c r="D686" s="178"/>
      <c r="E686" s="178"/>
      <c r="F686" s="178"/>
      <c r="G686" s="178"/>
      <c r="H686" s="178"/>
      <c r="I686" s="178"/>
      <c r="J686" s="178"/>
      <c r="K686" s="178"/>
      <c r="L686" s="178"/>
      <c r="M686" s="178"/>
      <c r="N686" s="178"/>
      <c r="O686" s="178"/>
      <c r="P686" s="178"/>
    </row>
    <row r="687" spans="3:16" s="74" customFormat="1" x14ac:dyDescent="0.2">
      <c r="C687" s="178"/>
      <c r="D687" s="178"/>
      <c r="E687" s="178"/>
      <c r="F687" s="178"/>
      <c r="G687" s="178"/>
      <c r="H687" s="178"/>
      <c r="I687" s="178"/>
      <c r="J687" s="178"/>
      <c r="K687" s="178"/>
      <c r="L687" s="178"/>
      <c r="M687" s="178"/>
      <c r="N687" s="178"/>
      <c r="O687" s="178"/>
      <c r="P687" s="178"/>
    </row>
    <row r="688" spans="3:16" s="74" customFormat="1" x14ac:dyDescent="0.2">
      <c r="C688" s="178"/>
      <c r="D688" s="178"/>
      <c r="E688" s="178"/>
      <c r="F688" s="178"/>
      <c r="G688" s="178"/>
      <c r="H688" s="178"/>
      <c r="I688" s="178"/>
      <c r="J688" s="178"/>
      <c r="K688" s="178"/>
      <c r="L688" s="178"/>
      <c r="M688" s="178"/>
      <c r="N688" s="178"/>
      <c r="O688" s="178"/>
      <c r="P688" s="178"/>
    </row>
    <row r="689" spans="3:16" s="74" customFormat="1" x14ac:dyDescent="0.2">
      <c r="C689" s="178"/>
      <c r="D689" s="178"/>
      <c r="E689" s="178"/>
      <c r="F689" s="178"/>
      <c r="G689" s="178"/>
      <c r="H689" s="178"/>
      <c r="I689" s="178"/>
      <c r="J689" s="178"/>
      <c r="K689" s="178"/>
      <c r="L689" s="178"/>
      <c r="M689" s="178"/>
      <c r="N689" s="178"/>
      <c r="O689" s="178"/>
      <c r="P689" s="178"/>
    </row>
    <row r="690" spans="3:16" s="74" customFormat="1" x14ac:dyDescent="0.2">
      <c r="C690" s="178"/>
      <c r="D690" s="178"/>
      <c r="E690" s="178"/>
      <c r="F690" s="178"/>
      <c r="G690" s="178"/>
      <c r="H690" s="178"/>
      <c r="I690" s="178"/>
      <c r="J690" s="178"/>
      <c r="K690" s="178"/>
      <c r="L690" s="178"/>
      <c r="M690" s="178"/>
      <c r="N690" s="178"/>
      <c r="O690" s="178"/>
      <c r="P690" s="178"/>
    </row>
    <row r="691" spans="3:16" s="74" customFormat="1" x14ac:dyDescent="0.2">
      <c r="C691" s="178"/>
      <c r="D691" s="178"/>
      <c r="E691" s="178"/>
      <c r="F691" s="178"/>
      <c r="G691" s="178"/>
      <c r="H691" s="178"/>
      <c r="I691" s="178"/>
      <c r="J691" s="178"/>
      <c r="K691" s="178"/>
      <c r="L691" s="178"/>
      <c r="M691" s="178"/>
      <c r="N691" s="178"/>
      <c r="O691" s="178"/>
      <c r="P691" s="178"/>
    </row>
    <row r="692" spans="3:16" s="74" customFormat="1" x14ac:dyDescent="0.2">
      <c r="C692" s="178"/>
      <c r="D692" s="178"/>
      <c r="E692" s="178"/>
      <c r="F692" s="178"/>
      <c r="G692" s="178"/>
      <c r="H692" s="178"/>
      <c r="I692" s="178"/>
      <c r="J692" s="178"/>
      <c r="K692" s="178"/>
      <c r="L692" s="178"/>
      <c r="M692" s="178"/>
      <c r="N692" s="178"/>
      <c r="O692" s="178"/>
      <c r="P692" s="178"/>
    </row>
    <row r="693" spans="3:16" s="74" customFormat="1" x14ac:dyDescent="0.2">
      <c r="C693" s="178"/>
      <c r="D693" s="178"/>
      <c r="E693" s="178"/>
      <c r="F693" s="178"/>
      <c r="G693" s="178"/>
      <c r="H693" s="178"/>
      <c r="I693" s="178"/>
      <c r="J693" s="178"/>
      <c r="K693" s="178"/>
      <c r="L693" s="178"/>
      <c r="M693" s="178"/>
      <c r="N693" s="178"/>
      <c r="O693" s="178"/>
      <c r="P693" s="178"/>
    </row>
    <row r="694" spans="3:16" s="74" customFormat="1" x14ac:dyDescent="0.2">
      <c r="C694" s="178"/>
      <c r="D694" s="178"/>
      <c r="E694" s="178"/>
      <c r="F694" s="178"/>
      <c r="G694" s="178"/>
      <c r="H694" s="178"/>
      <c r="I694" s="178"/>
      <c r="J694" s="178"/>
      <c r="K694" s="178"/>
      <c r="L694" s="178"/>
      <c r="M694" s="178"/>
      <c r="N694" s="178"/>
      <c r="O694" s="178"/>
      <c r="P694" s="178"/>
    </row>
    <row r="695" spans="3:16" s="74" customFormat="1" x14ac:dyDescent="0.2">
      <c r="C695" s="178"/>
      <c r="D695" s="178"/>
      <c r="E695" s="178"/>
      <c r="F695" s="178"/>
      <c r="G695" s="178"/>
      <c r="H695" s="178"/>
      <c r="I695" s="178"/>
      <c r="J695" s="178"/>
      <c r="K695" s="178"/>
      <c r="L695" s="178"/>
      <c r="M695" s="178"/>
      <c r="N695" s="178"/>
      <c r="O695" s="178"/>
      <c r="P695" s="178"/>
    </row>
    <row r="696" spans="3:16" s="74" customFormat="1" x14ac:dyDescent="0.2">
      <c r="C696" s="178"/>
      <c r="D696" s="178"/>
      <c r="E696" s="178"/>
      <c r="F696" s="178"/>
      <c r="G696" s="178"/>
      <c r="H696" s="178"/>
      <c r="I696" s="178"/>
      <c r="J696" s="178"/>
      <c r="K696" s="178"/>
      <c r="L696" s="178"/>
      <c r="M696" s="178"/>
      <c r="N696" s="178"/>
      <c r="O696" s="178"/>
      <c r="P696" s="178"/>
    </row>
    <row r="697" spans="3:16" s="74" customFormat="1" x14ac:dyDescent="0.2">
      <c r="C697" s="178"/>
      <c r="D697" s="178"/>
      <c r="E697" s="178"/>
      <c r="F697" s="178"/>
      <c r="G697" s="178"/>
      <c r="H697" s="178"/>
      <c r="I697" s="178"/>
      <c r="J697" s="178"/>
      <c r="K697" s="178"/>
      <c r="L697" s="178"/>
      <c r="M697" s="178"/>
      <c r="N697" s="178"/>
      <c r="O697" s="178"/>
      <c r="P697" s="178"/>
    </row>
    <row r="698" spans="3:16" s="74" customFormat="1" x14ac:dyDescent="0.2">
      <c r="C698" s="178"/>
      <c r="D698" s="178"/>
      <c r="E698" s="178"/>
      <c r="F698" s="178"/>
      <c r="G698" s="178"/>
      <c r="H698" s="178"/>
      <c r="I698" s="178"/>
      <c r="J698" s="178"/>
      <c r="K698" s="178"/>
      <c r="L698" s="178"/>
      <c r="M698" s="178"/>
      <c r="N698" s="178"/>
      <c r="O698" s="178"/>
      <c r="P698" s="178"/>
    </row>
    <row r="699" spans="3:16" s="74" customFormat="1" x14ac:dyDescent="0.2">
      <c r="C699" s="178"/>
      <c r="D699" s="178"/>
      <c r="E699" s="178"/>
      <c r="F699" s="178"/>
      <c r="G699" s="178"/>
      <c r="H699" s="178"/>
      <c r="I699" s="178"/>
      <c r="J699" s="178"/>
      <c r="K699" s="178"/>
      <c r="L699" s="178"/>
      <c r="M699" s="178"/>
      <c r="N699" s="178"/>
      <c r="O699" s="178"/>
      <c r="P699" s="178"/>
    </row>
    <row r="700" spans="3:16" s="74" customFormat="1" x14ac:dyDescent="0.2">
      <c r="C700" s="178"/>
      <c r="D700" s="178"/>
      <c r="E700" s="178"/>
      <c r="F700" s="178"/>
      <c r="G700" s="178"/>
      <c r="H700" s="178"/>
      <c r="I700" s="178"/>
      <c r="J700" s="178"/>
      <c r="K700" s="178"/>
      <c r="L700" s="178"/>
      <c r="M700" s="178"/>
      <c r="N700" s="178"/>
      <c r="O700" s="178"/>
      <c r="P700" s="178"/>
    </row>
    <row r="701" spans="3:16" s="74" customFormat="1" x14ac:dyDescent="0.2">
      <c r="C701" s="178"/>
      <c r="D701" s="178"/>
      <c r="E701" s="178"/>
      <c r="F701" s="178"/>
      <c r="G701" s="178"/>
      <c r="H701" s="178"/>
      <c r="I701" s="178"/>
      <c r="J701" s="178"/>
      <c r="K701" s="178"/>
      <c r="L701" s="178"/>
      <c r="M701" s="178"/>
      <c r="N701" s="178"/>
      <c r="O701" s="178"/>
      <c r="P701" s="178"/>
    </row>
    <row r="702" spans="3:16" s="74" customFormat="1" x14ac:dyDescent="0.2">
      <c r="C702" s="178"/>
      <c r="D702" s="178"/>
      <c r="E702" s="178"/>
      <c r="F702" s="178"/>
      <c r="G702" s="178"/>
      <c r="H702" s="178"/>
      <c r="I702" s="178"/>
      <c r="J702" s="178"/>
      <c r="K702" s="178"/>
      <c r="L702" s="178"/>
      <c r="M702" s="178"/>
      <c r="N702" s="178"/>
      <c r="O702" s="178"/>
      <c r="P702" s="178"/>
    </row>
    <row r="703" spans="3:16" s="74" customFormat="1" x14ac:dyDescent="0.2">
      <c r="C703" s="178"/>
      <c r="D703" s="178"/>
      <c r="E703" s="178"/>
      <c r="F703" s="178"/>
      <c r="G703" s="178"/>
      <c r="H703" s="178"/>
      <c r="I703" s="178"/>
      <c r="J703" s="178"/>
      <c r="K703" s="178"/>
      <c r="L703" s="178"/>
      <c r="M703" s="178"/>
      <c r="N703" s="178"/>
      <c r="O703" s="178"/>
      <c r="P703" s="178"/>
    </row>
    <row r="704" spans="3:16" s="74" customFormat="1" x14ac:dyDescent="0.2">
      <c r="C704" s="178"/>
      <c r="D704" s="178"/>
      <c r="E704" s="178"/>
      <c r="F704" s="178"/>
      <c r="G704" s="178"/>
      <c r="H704" s="178"/>
      <c r="I704" s="178"/>
      <c r="J704" s="178"/>
      <c r="K704" s="178"/>
      <c r="L704" s="178"/>
      <c r="M704" s="178"/>
      <c r="N704" s="178"/>
      <c r="O704" s="178"/>
      <c r="P704" s="178"/>
    </row>
    <row r="705" spans="3:16" s="74" customFormat="1" x14ac:dyDescent="0.2">
      <c r="C705" s="178"/>
      <c r="D705" s="178"/>
      <c r="E705" s="178"/>
      <c r="F705" s="178"/>
      <c r="G705" s="178"/>
      <c r="H705" s="178"/>
      <c r="I705" s="178"/>
      <c r="J705" s="178"/>
      <c r="K705" s="178"/>
      <c r="L705" s="178"/>
      <c r="M705" s="178"/>
      <c r="N705" s="178"/>
      <c r="O705" s="178"/>
      <c r="P705" s="178"/>
    </row>
    <row r="706" spans="3:16" s="74" customFormat="1" x14ac:dyDescent="0.2">
      <c r="C706" s="178"/>
      <c r="D706" s="178"/>
      <c r="E706" s="178"/>
      <c r="F706" s="178"/>
      <c r="G706" s="178"/>
      <c r="H706" s="178"/>
      <c r="I706" s="178"/>
      <c r="J706" s="178"/>
      <c r="K706" s="178"/>
      <c r="L706" s="178"/>
      <c r="M706" s="178"/>
      <c r="N706" s="178"/>
      <c r="O706" s="178"/>
      <c r="P706" s="178"/>
    </row>
    <row r="707" spans="3:16" s="74" customFormat="1" x14ac:dyDescent="0.2">
      <c r="C707" s="178"/>
      <c r="D707" s="178"/>
      <c r="E707" s="178"/>
      <c r="F707" s="178"/>
      <c r="G707" s="178"/>
      <c r="H707" s="178"/>
      <c r="I707" s="178"/>
      <c r="J707" s="178"/>
      <c r="K707" s="178"/>
      <c r="L707" s="178"/>
      <c r="M707" s="178"/>
      <c r="N707" s="178"/>
      <c r="O707" s="178"/>
      <c r="P707" s="178"/>
    </row>
    <row r="708" spans="3:16" s="74" customFormat="1" x14ac:dyDescent="0.2">
      <c r="C708" s="178"/>
      <c r="D708" s="178"/>
      <c r="E708" s="178"/>
      <c r="F708" s="178"/>
      <c r="G708" s="178"/>
      <c r="H708" s="178"/>
      <c r="I708" s="178"/>
      <c r="J708" s="178"/>
      <c r="K708" s="178"/>
      <c r="L708" s="178"/>
      <c r="M708" s="178"/>
      <c r="N708" s="178"/>
      <c r="O708" s="178"/>
      <c r="P708" s="178"/>
    </row>
    <row r="709" spans="3:16" s="74" customFormat="1" x14ac:dyDescent="0.2">
      <c r="C709" s="178"/>
      <c r="D709" s="178"/>
      <c r="E709" s="178"/>
      <c r="F709" s="178"/>
      <c r="G709" s="178"/>
      <c r="H709" s="178"/>
      <c r="I709" s="178"/>
      <c r="J709" s="178"/>
      <c r="K709" s="178"/>
      <c r="L709" s="178"/>
      <c r="M709" s="178"/>
      <c r="N709" s="178"/>
      <c r="O709" s="178"/>
      <c r="P709" s="178"/>
    </row>
    <row r="710" spans="3:16" s="74" customFormat="1" x14ac:dyDescent="0.2">
      <c r="C710" s="178"/>
      <c r="D710" s="178"/>
      <c r="E710" s="178"/>
      <c r="F710" s="178"/>
      <c r="G710" s="178"/>
      <c r="H710" s="178"/>
      <c r="I710" s="178"/>
      <c r="J710" s="178"/>
      <c r="K710" s="178"/>
      <c r="L710" s="178"/>
      <c r="M710" s="178"/>
      <c r="N710" s="178"/>
      <c r="O710" s="178"/>
      <c r="P710" s="178"/>
    </row>
    <row r="711" spans="3:16" s="74" customFormat="1" x14ac:dyDescent="0.2">
      <c r="C711" s="178"/>
      <c r="D711" s="178"/>
      <c r="E711" s="178"/>
      <c r="F711" s="178"/>
      <c r="G711" s="178"/>
      <c r="H711" s="178"/>
      <c r="I711" s="178"/>
      <c r="J711" s="178"/>
      <c r="K711" s="178"/>
      <c r="L711" s="178"/>
      <c r="M711" s="178"/>
      <c r="N711" s="178"/>
      <c r="O711" s="178"/>
      <c r="P711" s="178"/>
    </row>
    <row r="712" spans="3:16" s="74" customFormat="1" x14ac:dyDescent="0.2">
      <c r="C712" s="178"/>
      <c r="D712" s="178"/>
      <c r="E712" s="178"/>
      <c r="F712" s="178"/>
      <c r="G712" s="178"/>
      <c r="H712" s="178"/>
      <c r="I712" s="178"/>
      <c r="J712" s="178"/>
      <c r="K712" s="178"/>
      <c r="L712" s="178"/>
      <c r="M712" s="178"/>
      <c r="N712" s="178"/>
      <c r="O712" s="178"/>
      <c r="P712" s="178"/>
    </row>
    <row r="713" spans="3:16" s="74" customFormat="1" x14ac:dyDescent="0.2">
      <c r="C713" s="178"/>
      <c r="D713" s="178"/>
      <c r="E713" s="178"/>
      <c r="F713" s="178"/>
      <c r="G713" s="178"/>
      <c r="H713" s="178"/>
      <c r="I713" s="178"/>
      <c r="J713" s="178"/>
      <c r="K713" s="178"/>
      <c r="L713" s="178"/>
      <c r="M713" s="178"/>
      <c r="N713" s="178"/>
      <c r="O713" s="178"/>
      <c r="P713" s="178"/>
    </row>
    <row r="714" spans="3:16" s="74" customFormat="1" x14ac:dyDescent="0.2">
      <c r="C714" s="178"/>
      <c r="D714" s="178"/>
      <c r="E714" s="178"/>
      <c r="F714" s="178"/>
      <c r="G714" s="178"/>
      <c r="H714" s="178"/>
      <c r="I714" s="178"/>
      <c r="J714" s="178"/>
      <c r="K714" s="178"/>
      <c r="L714" s="178"/>
      <c r="M714" s="178"/>
      <c r="N714" s="178"/>
      <c r="O714" s="178"/>
      <c r="P714" s="178"/>
    </row>
    <row r="715" spans="3:16" s="74" customFormat="1" x14ac:dyDescent="0.2">
      <c r="C715" s="178"/>
      <c r="D715" s="178"/>
      <c r="E715" s="178"/>
      <c r="F715" s="178"/>
      <c r="G715" s="178"/>
      <c r="H715" s="178"/>
      <c r="I715" s="178"/>
      <c r="J715" s="178"/>
      <c r="K715" s="178"/>
      <c r="L715" s="178"/>
      <c r="M715" s="178"/>
      <c r="N715" s="178"/>
      <c r="O715" s="178"/>
      <c r="P715" s="178"/>
    </row>
    <row r="716" spans="3:16" s="74" customFormat="1" x14ac:dyDescent="0.2">
      <c r="C716" s="178"/>
      <c r="D716" s="178"/>
      <c r="E716" s="178"/>
      <c r="F716" s="178"/>
      <c r="G716" s="178"/>
      <c r="H716" s="178"/>
      <c r="I716" s="178"/>
      <c r="J716" s="178"/>
      <c r="K716" s="178"/>
      <c r="L716" s="178"/>
      <c r="M716" s="178"/>
      <c r="N716" s="178"/>
      <c r="O716" s="178"/>
      <c r="P716" s="178"/>
    </row>
    <row r="717" spans="3:16" s="74" customFormat="1" x14ac:dyDescent="0.2">
      <c r="C717" s="178"/>
      <c r="D717" s="178"/>
      <c r="E717" s="178"/>
      <c r="F717" s="178"/>
      <c r="G717" s="178"/>
      <c r="H717" s="178"/>
      <c r="I717" s="178"/>
      <c r="J717" s="178"/>
      <c r="K717" s="178"/>
      <c r="L717" s="178"/>
      <c r="M717" s="178"/>
      <c r="N717" s="178"/>
      <c r="O717" s="178"/>
      <c r="P717" s="178"/>
    </row>
    <row r="718" spans="3:16" s="74" customFormat="1" x14ac:dyDescent="0.2">
      <c r="C718" s="178"/>
      <c r="D718" s="178"/>
      <c r="E718" s="178"/>
      <c r="F718" s="178"/>
      <c r="G718" s="178"/>
      <c r="H718" s="178"/>
      <c r="I718" s="178"/>
      <c r="J718" s="178"/>
      <c r="K718" s="178"/>
      <c r="L718" s="178"/>
      <c r="M718" s="178"/>
      <c r="N718" s="178"/>
      <c r="O718" s="178"/>
      <c r="P718" s="178"/>
    </row>
    <row r="719" spans="3:16" s="74" customFormat="1" x14ac:dyDescent="0.2">
      <c r="C719" s="178"/>
      <c r="D719" s="178"/>
      <c r="E719" s="178"/>
      <c r="F719" s="178"/>
      <c r="G719" s="178"/>
      <c r="H719" s="178"/>
      <c r="I719" s="178"/>
      <c r="J719" s="178"/>
      <c r="K719" s="178"/>
      <c r="L719" s="178"/>
      <c r="M719" s="178"/>
      <c r="N719" s="178"/>
      <c r="O719" s="178"/>
      <c r="P719" s="178"/>
    </row>
    <row r="720" spans="3:16" s="74" customFormat="1" x14ac:dyDescent="0.2">
      <c r="C720" s="178"/>
      <c r="D720" s="178"/>
      <c r="E720" s="178"/>
      <c r="F720" s="178"/>
      <c r="G720" s="178"/>
      <c r="H720" s="178"/>
      <c r="I720" s="178"/>
      <c r="J720" s="178"/>
      <c r="K720" s="178"/>
      <c r="L720" s="178"/>
      <c r="M720" s="178"/>
      <c r="N720" s="178"/>
      <c r="O720" s="178"/>
      <c r="P720" s="178"/>
    </row>
    <row r="721" spans="3:16" s="74" customFormat="1" x14ac:dyDescent="0.2">
      <c r="C721" s="178"/>
      <c r="D721" s="178"/>
      <c r="E721" s="178"/>
      <c r="F721" s="178"/>
      <c r="G721" s="178"/>
      <c r="H721" s="178"/>
      <c r="I721" s="178"/>
      <c r="J721" s="178"/>
      <c r="K721" s="178"/>
      <c r="L721" s="178"/>
      <c r="M721" s="178"/>
      <c r="N721" s="178"/>
      <c r="O721" s="178"/>
      <c r="P721" s="178"/>
    </row>
    <row r="722" spans="3:16" s="74" customFormat="1" x14ac:dyDescent="0.2">
      <c r="C722" s="178"/>
      <c r="D722" s="178"/>
      <c r="E722" s="178"/>
      <c r="F722" s="178"/>
      <c r="G722" s="178"/>
      <c r="H722" s="178"/>
      <c r="I722" s="178"/>
      <c r="J722" s="178"/>
      <c r="K722" s="178"/>
      <c r="L722" s="178"/>
      <c r="M722" s="178"/>
      <c r="N722" s="178"/>
      <c r="O722" s="178"/>
      <c r="P722" s="178"/>
    </row>
    <row r="723" spans="3:16" s="74" customFormat="1" x14ac:dyDescent="0.2">
      <c r="C723" s="178"/>
      <c r="D723" s="178"/>
      <c r="E723" s="178"/>
      <c r="F723" s="178"/>
      <c r="G723" s="178"/>
      <c r="H723" s="178"/>
      <c r="I723" s="178"/>
      <c r="J723" s="178"/>
      <c r="K723" s="178"/>
      <c r="L723" s="178"/>
      <c r="M723" s="178"/>
      <c r="N723" s="178"/>
      <c r="O723" s="178"/>
      <c r="P723" s="178"/>
    </row>
    <row r="724" spans="3:16" s="74" customFormat="1" x14ac:dyDescent="0.2">
      <c r="C724" s="178"/>
      <c r="D724" s="178"/>
      <c r="E724" s="178"/>
      <c r="F724" s="178"/>
      <c r="G724" s="178"/>
      <c r="H724" s="178"/>
      <c r="I724" s="178"/>
      <c r="J724" s="178"/>
      <c r="K724" s="178"/>
      <c r="L724" s="178"/>
      <c r="M724" s="178"/>
      <c r="N724" s="178"/>
      <c r="O724" s="178"/>
      <c r="P724" s="178"/>
    </row>
    <row r="725" spans="3:16" s="74" customFormat="1" x14ac:dyDescent="0.2">
      <c r="C725" s="178"/>
      <c r="D725" s="178"/>
      <c r="E725" s="178"/>
      <c r="F725" s="178"/>
      <c r="G725" s="178"/>
      <c r="H725" s="178"/>
      <c r="I725" s="178"/>
      <c r="J725" s="178"/>
      <c r="K725" s="178"/>
      <c r="L725" s="178"/>
      <c r="M725" s="178"/>
      <c r="N725" s="178"/>
      <c r="O725" s="178"/>
      <c r="P725" s="178"/>
    </row>
    <row r="726" spans="3:16" s="74" customFormat="1" x14ac:dyDescent="0.2">
      <c r="C726" s="178"/>
      <c r="D726" s="178"/>
      <c r="E726" s="178"/>
      <c r="F726" s="178"/>
      <c r="G726" s="178"/>
      <c r="H726" s="178"/>
      <c r="I726" s="178"/>
      <c r="J726" s="178"/>
      <c r="K726" s="178"/>
      <c r="L726" s="178"/>
      <c r="M726" s="178"/>
      <c r="N726" s="178"/>
      <c r="O726" s="178"/>
      <c r="P726" s="178"/>
    </row>
    <row r="727" spans="3:16" s="74" customFormat="1" x14ac:dyDescent="0.2">
      <c r="C727" s="178"/>
      <c r="D727" s="178"/>
      <c r="E727" s="178"/>
      <c r="F727" s="178"/>
      <c r="G727" s="178"/>
      <c r="H727" s="178"/>
      <c r="I727" s="178"/>
      <c r="J727" s="178"/>
      <c r="K727" s="178"/>
      <c r="L727" s="178"/>
      <c r="M727" s="178"/>
      <c r="N727" s="178"/>
      <c r="O727" s="178"/>
      <c r="P727" s="178"/>
    </row>
    <row r="728" spans="3:16" s="74" customFormat="1" x14ac:dyDescent="0.2">
      <c r="C728" s="178"/>
      <c r="D728" s="178"/>
      <c r="E728" s="178"/>
      <c r="F728" s="178"/>
      <c r="G728" s="178"/>
      <c r="H728" s="178"/>
      <c r="I728" s="178"/>
      <c r="J728" s="178"/>
      <c r="K728" s="178"/>
      <c r="L728" s="178"/>
      <c r="M728" s="178"/>
      <c r="N728" s="178"/>
      <c r="O728" s="178"/>
      <c r="P728" s="178"/>
    </row>
    <row r="729" spans="3:16" s="74" customFormat="1" x14ac:dyDescent="0.2">
      <c r="C729" s="178"/>
      <c r="D729" s="178"/>
      <c r="E729" s="178"/>
      <c r="F729" s="178"/>
      <c r="G729" s="178"/>
      <c r="H729" s="178"/>
      <c r="I729" s="178"/>
      <c r="J729" s="178"/>
      <c r="K729" s="178"/>
      <c r="L729" s="178"/>
      <c r="M729" s="178"/>
      <c r="N729" s="178"/>
      <c r="O729" s="178"/>
      <c r="P729" s="178"/>
    </row>
    <row r="730" spans="3:16" s="74" customFormat="1" x14ac:dyDescent="0.2">
      <c r="C730" s="178"/>
      <c r="D730" s="178"/>
      <c r="E730" s="178"/>
      <c r="F730" s="178"/>
      <c r="G730" s="178"/>
      <c r="H730" s="178"/>
      <c r="I730" s="178"/>
      <c r="J730" s="178"/>
      <c r="K730" s="178"/>
      <c r="L730" s="178"/>
      <c r="M730" s="178"/>
      <c r="N730" s="178"/>
      <c r="O730" s="178"/>
      <c r="P730" s="178"/>
    </row>
    <row r="731" spans="3:16" s="74" customFormat="1" x14ac:dyDescent="0.2">
      <c r="C731" s="178"/>
      <c r="D731" s="178"/>
      <c r="E731" s="178"/>
      <c r="F731" s="178"/>
      <c r="G731" s="178"/>
      <c r="H731" s="178"/>
      <c r="I731" s="178"/>
      <c r="J731" s="178"/>
      <c r="K731" s="178"/>
      <c r="L731" s="178"/>
      <c r="M731" s="178"/>
      <c r="N731" s="178"/>
      <c r="O731" s="178"/>
      <c r="P731" s="178"/>
    </row>
    <row r="732" spans="3:16" s="74" customFormat="1" x14ac:dyDescent="0.2">
      <c r="C732" s="178"/>
      <c r="D732" s="178"/>
      <c r="E732" s="178"/>
      <c r="F732" s="178"/>
      <c r="G732" s="178"/>
      <c r="H732" s="178"/>
      <c r="I732" s="178"/>
      <c r="J732" s="178"/>
      <c r="K732" s="178"/>
      <c r="L732" s="178"/>
      <c r="M732" s="178"/>
      <c r="N732" s="178"/>
      <c r="O732" s="178"/>
      <c r="P732" s="178"/>
    </row>
    <row r="733" spans="3:16" s="74" customFormat="1" x14ac:dyDescent="0.2">
      <c r="C733" s="178"/>
      <c r="D733" s="178"/>
      <c r="E733" s="178"/>
      <c r="F733" s="178"/>
      <c r="G733" s="178"/>
      <c r="H733" s="178"/>
      <c r="I733" s="178"/>
      <c r="J733" s="178"/>
      <c r="K733" s="178"/>
      <c r="L733" s="178"/>
      <c r="M733" s="178"/>
      <c r="N733" s="178"/>
      <c r="O733" s="178"/>
      <c r="P733" s="178"/>
    </row>
    <row r="734" spans="3:16" s="74" customFormat="1" x14ac:dyDescent="0.2">
      <c r="C734" s="178"/>
      <c r="D734" s="178"/>
      <c r="E734" s="178"/>
      <c r="F734" s="178"/>
      <c r="G734" s="178"/>
      <c r="H734" s="178"/>
      <c r="I734" s="178"/>
      <c r="J734" s="178"/>
      <c r="K734" s="178"/>
      <c r="L734" s="178"/>
      <c r="M734" s="178"/>
      <c r="N734" s="178"/>
      <c r="O734" s="178"/>
      <c r="P734" s="178"/>
    </row>
    <row r="735" spans="3:16" s="74" customFormat="1" x14ac:dyDescent="0.2">
      <c r="C735" s="178"/>
      <c r="D735" s="178"/>
      <c r="E735" s="178"/>
      <c r="F735" s="178"/>
      <c r="G735" s="178"/>
      <c r="H735" s="178"/>
      <c r="I735" s="178"/>
      <c r="J735" s="178"/>
      <c r="K735" s="178"/>
      <c r="L735" s="178"/>
      <c r="M735" s="178"/>
      <c r="N735" s="178"/>
      <c r="O735" s="178"/>
      <c r="P735" s="178"/>
    </row>
    <row r="736" spans="3:16" s="74" customFormat="1" x14ac:dyDescent="0.2">
      <c r="C736" s="178"/>
      <c r="D736" s="178"/>
      <c r="E736" s="178"/>
      <c r="F736" s="178"/>
      <c r="G736" s="178"/>
      <c r="H736" s="178"/>
      <c r="I736" s="178"/>
      <c r="J736" s="178"/>
      <c r="K736" s="178"/>
      <c r="L736" s="178"/>
      <c r="M736" s="178"/>
      <c r="N736" s="178"/>
      <c r="O736" s="178"/>
      <c r="P736" s="178"/>
    </row>
    <row r="737" spans="3:16" s="74" customFormat="1" x14ac:dyDescent="0.2">
      <c r="C737" s="178"/>
      <c r="D737" s="178"/>
      <c r="E737" s="178"/>
      <c r="F737" s="178"/>
      <c r="G737" s="178"/>
      <c r="H737" s="178"/>
      <c r="I737" s="178"/>
      <c r="J737" s="178"/>
      <c r="K737" s="178"/>
      <c r="L737" s="178"/>
      <c r="M737" s="178"/>
      <c r="N737" s="178"/>
      <c r="O737" s="178"/>
      <c r="P737" s="178"/>
    </row>
    <row r="738" spans="3:16" s="74" customFormat="1" x14ac:dyDescent="0.2">
      <c r="C738" s="178"/>
      <c r="D738" s="178"/>
      <c r="E738" s="178"/>
      <c r="F738" s="178"/>
      <c r="G738" s="178"/>
      <c r="H738" s="178"/>
      <c r="I738" s="178"/>
      <c r="J738" s="178"/>
      <c r="K738" s="178"/>
      <c r="L738" s="178"/>
      <c r="M738" s="178"/>
      <c r="N738" s="178"/>
      <c r="O738" s="178"/>
      <c r="P738" s="178"/>
    </row>
    <row r="739" spans="3:16" s="74" customFormat="1" x14ac:dyDescent="0.2">
      <c r="C739" s="178"/>
      <c r="D739" s="178"/>
      <c r="E739" s="178"/>
      <c r="F739" s="178"/>
      <c r="G739" s="178"/>
      <c r="H739" s="178"/>
      <c r="I739" s="178"/>
      <c r="J739" s="178"/>
      <c r="K739" s="178"/>
      <c r="L739" s="178"/>
      <c r="M739" s="178"/>
      <c r="N739" s="178"/>
      <c r="O739" s="178"/>
      <c r="P739" s="178"/>
    </row>
    <row r="740" spans="3:16" s="74" customFormat="1" x14ac:dyDescent="0.2">
      <c r="C740" s="178"/>
      <c r="D740" s="178"/>
      <c r="E740" s="178"/>
      <c r="F740" s="178"/>
      <c r="G740" s="178"/>
      <c r="H740" s="178"/>
      <c r="I740" s="178"/>
      <c r="J740" s="178"/>
      <c r="K740" s="178"/>
      <c r="L740" s="178"/>
      <c r="M740" s="178"/>
      <c r="N740" s="178"/>
      <c r="O740" s="178"/>
      <c r="P740" s="178"/>
    </row>
    <row r="741" spans="3:16" s="74" customFormat="1" x14ac:dyDescent="0.2">
      <c r="C741" s="178"/>
      <c r="D741" s="178"/>
      <c r="E741" s="178"/>
      <c r="F741" s="178"/>
      <c r="G741" s="178"/>
      <c r="H741" s="178"/>
      <c r="I741" s="178"/>
      <c r="J741" s="178"/>
      <c r="K741" s="178"/>
      <c r="L741" s="178"/>
      <c r="M741" s="178"/>
      <c r="N741" s="178"/>
      <c r="O741" s="178"/>
      <c r="P741" s="178"/>
    </row>
    <row r="742" spans="3:16" s="74" customFormat="1" x14ac:dyDescent="0.2">
      <c r="C742" s="178"/>
      <c r="D742" s="178"/>
      <c r="E742" s="178"/>
      <c r="F742" s="178"/>
      <c r="G742" s="178"/>
      <c r="H742" s="178"/>
      <c r="I742" s="178"/>
      <c r="J742" s="178"/>
      <c r="K742" s="178"/>
      <c r="L742" s="178"/>
      <c r="M742" s="178"/>
      <c r="N742" s="178"/>
      <c r="O742" s="178"/>
      <c r="P742" s="178"/>
    </row>
    <row r="743" spans="3:16" s="74" customFormat="1" x14ac:dyDescent="0.2">
      <c r="C743" s="178"/>
      <c r="D743" s="178"/>
      <c r="E743" s="178"/>
      <c r="F743" s="178"/>
      <c r="G743" s="178"/>
      <c r="H743" s="178"/>
      <c r="I743" s="178"/>
      <c r="J743" s="178"/>
      <c r="K743" s="178"/>
      <c r="L743" s="178"/>
      <c r="M743" s="178"/>
      <c r="N743" s="178"/>
      <c r="O743" s="178"/>
      <c r="P743" s="178"/>
    </row>
    <row r="744" spans="3:16" s="74" customFormat="1" x14ac:dyDescent="0.2">
      <c r="C744" s="178"/>
      <c r="D744" s="178"/>
      <c r="E744" s="178"/>
      <c r="F744" s="178"/>
      <c r="G744" s="178"/>
      <c r="H744" s="178"/>
      <c r="I744" s="178"/>
      <c r="J744" s="178"/>
      <c r="K744" s="178"/>
      <c r="L744" s="178"/>
      <c r="M744" s="178"/>
      <c r="N744" s="178"/>
      <c r="O744" s="178"/>
      <c r="P744" s="178"/>
    </row>
    <row r="745" spans="3:16" s="74" customFormat="1" x14ac:dyDescent="0.2">
      <c r="C745" s="178"/>
      <c r="D745" s="178"/>
      <c r="E745" s="178"/>
      <c r="F745" s="178"/>
      <c r="G745" s="178"/>
      <c r="H745" s="178"/>
      <c r="I745" s="178"/>
      <c r="J745" s="178"/>
      <c r="K745" s="178"/>
      <c r="L745" s="178"/>
      <c r="M745" s="178"/>
      <c r="N745" s="178"/>
      <c r="O745" s="178"/>
      <c r="P745" s="178"/>
    </row>
    <row r="746" spans="3:16" s="74" customFormat="1" x14ac:dyDescent="0.2">
      <c r="C746" s="178"/>
      <c r="D746" s="178"/>
      <c r="E746" s="178"/>
      <c r="F746" s="178"/>
      <c r="G746" s="178"/>
      <c r="H746" s="178"/>
      <c r="I746" s="178"/>
      <c r="J746" s="178"/>
      <c r="K746" s="178"/>
      <c r="L746" s="178"/>
      <c r="M746" s="178"/>
      <c r="N746" s="178"/>
      <c r="O746" s="178"/>
      <c r="P746" s="178"/>
    </row>
    <row r="747" spans="3:16" s="74" customFormat="1" x14ac:dyDescent="0.2">
      <c r="C747" s="178"/>
      <c r="D747" s="178"/>
      <c r="E747" s="178"/>
      <c r="F747" s="178"/>
      <c r="G747" s="178"/>
      <c r="H747" s="178"/>
      <c r="I747" s="178"/>
      <c r="J747" s="178"/>
      <c r="K747" s="178"/>
      <c r="L747" s="178"/>
      <c r="M747" s="178"/>
      <c r="N747" s="178"/>
      <c r="O747" s="178"/>
      <c r="P747" s="178"/>
    </row>
    <row r="748" spans="3:16" s="74" customFormat="1" x14ac:dyDescent="0.2">
      <c r="C748" s="178"/>
      <c r="D748" s="178"/>
      <c r="E748" s="178"/>
      <c r="F748" s="178"/>
      <c r="G748" s="178"/>
      <c r="H748" s="178"/>
      <c r="I748" s="178"/>
      <c r="J748" s="178"/>
      <c r="K748" s="178"/>
      <c r="L748" s="178"/>
      <c r="M748" s="178"/>
      <c r="N748" s="178"/>
      <c r="O748" s="178"/>
      <c r="P748" s="178"/>
    </row>
    <row r="749" spans="3:16" s="74" customFormat="1" x14ac:dyDescent="0.2">
      <c r="C749" s="178"/>
      <c r="D749" s="178"/>
      <c r="E749" s="178"/>
      <c r="F749" s="178"/>
      <c r="G749" s="178"/>
      <c r="H749" s="178"/>
      <c r="I749" s="178"/>
      <c r="J749" s="178"/>
      <c r="K749" s="178"/>
      <c r="L749" s="178"/>
      <c r="M749" s="178"/>
      <c r="N749" s="178"/>
      <c r="O749" s="178"/>
      <c r="P749" s="178"/>
    </row>
    <row r="750" spans="3:16" s="74" customFormat="1" x14ac:dyDescent="0.2">
      <c r="C750" s="178"/>
      <c r="D750" s="178"/>
      <c r="E750" s="178"/>
      <c r="F750" s="178"/>
      <c r="G750" s="178"/>
      <c r="H750" s="178"/>
      <c r="I750" s="178"/>
      <c r="J750" s="178"/>
      <c r="K750" s="178"/>
      <c r="L750" s="178"/>
      <c r="M750" s="178"/>
      <c r="N750" s="178"/>
      <c r="O750" s="178"/>
      <c r="P750" s="178"/>
    </row>
    <row r="751" spans="3:16" s="74" customFormat="1" x14ac:dyDescent="0.2">
      <c r="C751" s="178"/>
      <c r="D751" s="178"/>
      <c r="E751" s="178"/>
      <c r="F751" s="178"/>
      <c r="G751" s="178"/>
      <c r="H751" s="178"/>
      <c r="I751" s="178"/>
      <c r="J751" s="178"/>
      <c r="K751" s="178"/>
      <c r="L751" s="178"/>
      <c r="M751" s="178"/>
      <c r="N751" s="178"/>
      <c r="O751" s="178"/>
      <c r="P751" s="178"/>
    </row>
    <row r="752" spans="3:16" s="74" customFormat="1" x14ac:dyDescent="0.2">
      <c r="C752" s="178"/>
      <c r="D752" s="178"/>
      <c r="E752" s="178"/>
      <c r="F752" s="178"/>
      <c r="G752" s="178"/>
      <c r="H752" s="178"/>
      <c r="I752" s="178"/>
      <c r="J752" s="178"/>
      <c r="K752" s="178"/>
      <c r="L752" s="178"/>
      <c r="M752" s="178"/>
      <c r="N752" s="178"/>
      <c r="O752" s="178"/>
      <c r="P752" s="178"/>
    </row>
    <row r="753" spans="3:16" s="74" customFormat="1" x14ac:dyDescent="0.2">
      <c r="C753" s="178"/>
      <c r="D753" s="178"/>
      <c r="E753" s="178"/>
      <c r="F753" s="178"/>
      <c r="G753" s="178"/>
      <c r="H753" s="178"/>
      <c r="I753" s="178"/>
      <c r="J753" s="178"/>
      <c r="K753" s="178"/>
      <c r="L753" s="178"/>
      <c r="M753" s="178"/>
      <c r="N753" s="178"/>
      <c r="O753" s="178"/>
      <c r="P753" s="178"/>
    </row>
    <row r="754" spans="3:16" s="74" customFormat="1" x14ac:dyDescent="0.2">
      <c r="C754" s="178"/>
      <c r="D754" s="178"/>
      <c r="E754" s="178"/>
      <c r="F754" s="178"/>
      <c r="G754" s="178"/>
      <c r="H754" s="178"/>
      <c r="I754" s="178"/>
      <c r="J754" s="178"/>
      <c r="K754" s="178"/>
      <c r="L754" s="178"/>
      <c r="M754" s="178"/>
      <c r="N754" s="178"/>
      <c r="O754" s="178"/>
      <c r="P754" s="178"/>
    </row>
    <row r="755" spans="3:16" s="74" customFormat="1" x14ac:dyDescent="0.2">
      <c r="C755" s="178"/>
      <c r="D755" s="178"/>
      <c r="E755" s="178"/>
      <c r="F755" s="178"/>
      <c r="G755" s="178"/>
      <c r="H755" s="178"/>
      <c r="I755" s="178"/>
      <c r="J755" s="178"/>
      <c r="K755" s="178"/>
      <c r="L755" s="178"/>
      <c r="M755" s="178"/>
      <c r="N755" s="178"/>
      <c r="O755" s="178"/>
      <c r="P755" s="178"/>
    </row>
    <row r="756" spans="3:16" s="74" customFormat="1" x14ac:dyDescent="0.2">
      <c r="C756" s="178"/>
      <c r="D756" s="178"/>
      <c r="E756" s="178"/>
      <c r="F756" s="178"/>
      <c r="G756" s="178"/>
      <c r="H756" s="178"/>
      <c r="I756" s="178"/>
      <c r="J756" s="178"/>
      <c r="K756" s="178"/>
      <c r="L756" s="178"/>
      <c r="M756" s="178"/>
      <c r="N756" s="178"/>
      <c r="O756" s="178"/>
      <c r="P756" s="178"/>
    </row>
    <row r="757" spans="3:16" s="74" customFormat="1" x14ac:dyDescent="0.2">
      <c r="C757" s="178"/>
      <c r="D757" s="178"/>
      <c r="E757" s="178"/>
      <c r="F757" s="178"/>
      <c r="G757" s="178"/>
      <c r="H757" s="178"/>
      <c r="I757" s="178"/>
      <c r="J757" s="178"/>
      <c r="K757" s="178"/>
      <c r="L757" s="178"/>
      <c r="M757" s="178"/>
      <c r="N757" s="178"/>
      <c r="O757" s="178"/>
      <c r="P757" s="178"/>
    </row>
    <row r="758" spans="3:16" s="74" customFormat="1" x14ac:dyDescent="0.2">
      <c r="C758" s="178"/>
      <c r="D758" s="178"/>
      <c r="E758" s="178"/>
      <c r="F758" s="178"/>
      <c r="G758" s="178"/>
      <c r="H758" s="178"/>
      <c r="I758" s="178"/>
      <c r="J758" s="178"/>
      <c r="K758" s="178"/>
      <c r="L758" s="178"/>
      <c r="M758" s="178"/>
      <c r="N758" s="178"/>
      <c r="O758" s="178"/>
      <c r="P758" s="178"/>
    </row>
    <row r="759" spans="3:16" s="74" customFormat="1" x14ac:dyDescent="0.2">
      <c r="C759" s="178"/>
      <c r="D759" s="178"/>
      <c r="E759" s="178"/>
      <c r="F759" s="178"/>
      <c r="G759" s="178"/>
      <c r="H759" s="178"/>
      <c r="I759" s="178"/>
      <c r="J759" s="178"/>
      <c r="K759" s="178"/>
      <c r="L759" s="178"/>
      <c r="M759" s="178"/>
      <c r="N759" s="178"/>
      <c r="O759" s="178"/>
      <c r="P759" s="178"/>
    </row>
    <row r="760" spans="3:16" s="74" customFormat="1" x14ac:dyDescent="0.2">
      <c r="C760" s="178"/>
      <c r="D760" s="178"/>
      <c r="E760" s="178"/>
      <c r="F760" s="178"/>
      <c r="G760" s="178"/>
      <c r="H760" s="178"/>
      <c r="I760" s="178"/>
      <c r="J760" s="178"/>
      <c r="K760" s="178"/>
      <c r="L760" s="178"/>
      <c r="M760" s="178"/>
      <c r="N760" s="178"/>
      <c r="O760" s="178"/>
      <c r="P760" s="178"/>
    </row>
    <row r="761" spans="3:16" s="74" customFormat="1" x14ac:dyDescent="0.2">
      <c r="C761" s="178"/>
      <c r="D761" s="178"/>
      <c r="E761" s="178"/>
      <c r="F761" s="178"/>
      <c r="G761" s="178"/>
      <c r="H761" s="178"/>
      <c r="I761" s="178"/>
      <c r="J761" s="178"/>
      <c r="K761" s="178"/>
      <c r="L761" s="178"/>
      <c r="M761" s="178"/>
      <c r="N761" s="178"/>
      <c r="O761" s="178"/>
      <c r="P761" s="178"/>
    </row>
    <row r="762" spans="3:16" s="74" customFormat="1" x14ac:dyDescent="0.2">
      <c r="C762" s="178"/>
      <c r="D762" s="178"/>
      <c r="E762" s="178"/>
      <c r="F762" s="178"/>
      <c r="G762" s="178"/>
      <c r="H762" s="178"/>
      <c r="I762" s="178"/>
      <c r="J762" s="178"/>
      <c r="K762" s="178"/>
      <c r="L762" s="178"/>
      <c r="M762" s="178"/>
      <c r="N762" s="178"/>
      <c r="O762" s="178"/>
      <c r="P762" s="178"/>
    </row>
    <row r="763" spans="3:16" s="74" customFormat="1" x14ac:dyDescent="0.2">
      <c r="C763" s="178"/>
      <c r="D763" s="178"/>
      <c r="E763" s="178"/>
      <c r="F763" s="178"/>
      <c r="G763" s="178"/>
      <c r="H763" s="178"/>
      <c r="I763" s="178"/>
      <c r="J763" s="178"/>
      <c r="K763" s="178"/>
      <c r="L763" s="178"/>
      <c r="M763" s="178"/>
      <c r="N763" s="178"/>
      <c r="O763" s="178"/>
      <c r="P763" s="178"/>
    </row>
    <row r="764" spans="3:16" s="74" customFormat="1" x14ac:dyDescent="0.2">
      <c r="C764" s="178"/>
      <c r="D764" s="178"/>
      <c r="E764" s="178"/>
      <c r="F764" s="178"/>
      <c r="G764" s="178"/>
      <c r="H764" s="178"/>
      <c r="I764" s="178"/>
      <c r="J764" s="178"/>
      <c r="K764" s="178"/>
      <c r="L764" s="178"/>
      <c r="M764" s="178"/>
      <c r="N764" s="178"/>
      <c r="O764" s="178"/>
      <c r="P764" s="178"/>
    </row>
    <row r="765" spans="3:16" s="74" customFormat="1" x14ac:dyDescent="0.2">
      <c r="C765" s="178"/>
      <c r="D765" s="178"/>
      <c r="E765" s="178"/>
      <c r="F765" s="178"/>
      <c r="G765" s="178"/>
      <c r="H765" s="178"/>
      <c r="I765" s="178"/>
      <c r="J765" s="178"/>
      <c r="K765" s="178"/>
      <c r="L765" s="178"/>
      <c r="M765" s="178"/>
      <c r="N765" s="178"/>
      <c r="O765" s="178"/>
      <c r="P765" s="178"/>
    </row>
    <row r="766" spans="3:16" s="74" customFormat="1" x14ac:dyDescent="0.2">
      <c r="C766" s="178"/>
      <c r="D766" s="178"/>
      <c r="E766" s="178"/>
      <c r="F766" s="178"/>
      <c r="G766" s="178"/>
      <c r="H766" s="178"/>
      <c r="I766" s="178"/>
      <c r="J766" s="178"/>
      <c r="K766" s="178"/>
      <c r="L766" s="178"/>
      <c r="M766" s="178"/>
      <c r="N766" s="178"/>
      <c r="O766" s="178"/>
      <c r="P766" s="178"/>
    </row>
    <row r="767" spans="3:16" s="74" customFormat="1" x14ac:dyDescent="0.2">
      <c r="C767" s="178"/>
      <c r="D767" s="178"/>
      <c r="E767" s="178"/>
      <c r="F767" s="178"/>
      <c r="G767" s="178"/>
      <c r="H767" s="178"/>
      <c r="I767" s="178"/>
      <c r="J767" s="178"/>
      <c r="K767" s="178"/>
      <c r="L767" s="178"/>
      <c r="M767" s="178"/>
      <c r="N767" s="178"/>
      <c r="O767" s="178"/>
      <c r="P767" s="178"/>
    </row>
    <row r="768" spans="3:16" s="74" customFormat="1" x14ac:dyDescent="0.2">
      <c r="C768" s="178"/>
      <c r="D768" s="178"/>
      <c r="E768" s="178"/>
      <c r="F768" s="178"/>
      <c r="G768" s="178"/>
      <c r="H768" s="178"/>
      <c r="I768" s="178"/>
      <c r="J768" s="178"/>
      <c r="K768" s="178"/>
      <c r="L768" s="178"/>
      <c r="M768" s="178"/>
      <c r="N768" s="178"/>
      <c r="O768" s="178"/>
      <c r="P768" s="178"/>
    </row>
    <row r="769" spans="3:16" s="74" customFormat="1" x14ac:dyDescent="0.2">
      <c r="C769" s="178"/>
      <c r="D769" s="178"/>
      <c r="E769" s="178"/>
      <c r="F769" s="178"/>
      <c r="G769" s="178"/>
      <c r="H769" s="178"/>
      <c r="I769" s="178"/>
      <c r="J769" s="178"/>
      <c r="K769" s="178"/>
      <c r="L769" s="178"/>
      <c r="M769" s="178"/>
      <c r="N769" s="178"/>
      <c r="O769" s="178"/>
      <c r="P769" s="178"/>
    </row>
    <row r="770" spans="3:16" s="74" customFormat="1" x14ac:dyDescent="0.2">
      <c r="C770" s="178"/>
      <c r="D770" s="178"/>
      <c r="E770" s="178"/>
      <c r="F770" s="178"/>
      <c r="G770" s="178"/>
      <c r="H770" s="178"/>
      <c r="I770" s="178"/>
      <c r="J770" s="178"/>
      <c r="K770" s="178"/>
      <c r="L770" s="178"/>
      <c r="M770" s="178"/>
      <c r="N770" s="178"/>
      <c r="O770" s="178"/>
      <c r="P770" s="178"/>
    </row>
    <row r="771" spans="3:16" s="74" customFormat="1" x14ac:dyDescent="0.2">
      <c r="C771" s="178"/>
      <c r="D771" s="178"/>
      <c r="E771" s="178"/>
      <c r="F771" s="178"/>
      <c r="G771" s="178"/>
      <c r="H771" s="178"/>
      <c r="I771" s="178"/>
      <c r="J771" s="178"/>
      <c r="K771" s="178"/>
      <c r="L771" s="178"/>
      <c r="M771" s="178"/>
      <c r="N771" s="178"/>
      <c r="O771" s="178"/>
      <c r="P771" s="178"/>
    </row>
    <row r="772" spans="3:16" s="74" customFormat="1" x14ac:dyDescent="0.2">
      <c r="C772" s="178"/>
      <c r="D772" s="178"/>
      <c r="E772" s="178"/>
      <c r="F772" s="178"/>
      <c r="G772" s="178"/>
      <c r="H772" s="178"/>
      <c r="I772" s="178"/>
      <c r="J772" s="178"/>
      <c r="K772" s="178"/>
      <c r="L772" s="178"/>
      <c r="M772" s="178"/>
      <c r="N772" s="178"/>
      <c r="O772" s="178"/>
      <c r="P772" s="178"/>
    </row>
    <row r="773" spans="3:16" s="74" customFormat="1" x14ac:dyDescent="0.2">
      <c r="C773" s="178"/>
      <c r="D773" s="178"/>
      <c r="E773" s="178"/>
      <c r="F773" s="178"/>
      <c r="G773" s="178"/>
      <c r="H773" s="178"/>
      <c r="I773" s="178"/>
      <c r="J773" s="178"/>
      <c r="K773" s="178"/>
      <c r="L773" s="178"/>
      <c r="M773" s="178"/>
      <c r="N773" s="178"/>
      <c r="O773" s="178"/>
      <c r="P773" s="178"/>
    </row>
    <row r="774" spans="3:16" s="74" customFormat="1" x14ac:dyDescent="0.2">
      <c r="C774" s="178"/>
      <c r="D774" s="178"/>
      <c r="E774" s="178"/>
      <c r="F774" s="178"/>
      <c r="G774" s="178"/>
      <c r="H774" s="178"/>
      <c r="I774" s="178"/>
      <c r="J774" s="178"/>
      <c r="K774" s="178"/>
      <c r="L774" s="178"/>
      <c r="M774" s="178"/>
      <c r="N774" s="178"/>
      <c r="O774" s="178"/>
      <c r="P774" s="178"/>
    </row>
    <row r="775" spans="3:16" s="74" customFormat="1" x14ac:dyDescent="0.2">
      <c r="C775" s="178"/>
      <c r="D775" s="178"/>
      <c r="E775" s="178"/>
      <c r="F775" s="178"/>
      <c r="G775" s="178"/>
      <c r="H775" s="178"/>
      <c r="I775" s="178"/>
      <c r="J775" s="178"/>
      <c r="K775" s="178"/>
      <c r="L775" s="178"/>
      <c r="M775" s="178"/>
      <c r="N775" s="178"/>
      <c r="O775" s="178"/>
      <c r="P775" s="178"/>
    </row>
    <row r="776" spans="3:16" s="74" customFormat="1" x14ac:dyDescent="0.2">
      <c r="C776" s="178"/>
      <c r="D776" s="178"/>
      <c r="E776" s="178"/>
      <c r="F776" s="178"/>
      <c r="G776" s="178"/>
      <c r="H776" s="178"/>
      <c r="I776" s="178"/>
      <c r="J776" s="178"/>
      <c r="K776" s="178"/>
      <c r="L776" s="178"/>
      <c r="M776" s="178"/>
      <c r="N776" s="178"/>
      <c r="O776" s="178"/>
      <c r="P776" s="178"/>
    </row>
    <row r="777" spans="3:16" s="74" customFormat="1" x14ac:dyDescent="0.2">
      <c r="C777" s="178"/>
      <c r="D777" s="178"/>
      <c r="E777" s="178"/>
      <c r="F777" s="178"/>
      <c r="G777" s="178"/>
      <c r="H777" s="178"/>
      <c r="I777" s="178"/>
      <c r="J777" s="178"/>
      <c r="K777" s="178"/>
      <c r="L777" s="178"/>
      <c r="M777" s="178"/>
      <c r="N777" s="178"/>
      <c r="O777" s="178"/>
      <c r="P777" s="178"/>
    </row>
    <row r="778" spans="3:16" s="74" customFormat="1" x14ac:dyDescent="0.2">
      <c r="C778" s="178"/>
      <c r="D778" s="178"/>
      <c r="E778" s="178"/>
      <c r="F778" s="178"/>
      <c r="G778" s="178"/>
      <c r="H778" s="178"/>
      <c r="I778" s="178"/>
      <c r="J778" s="178"/>
      <c r="K778" s="178"/>
      <c r="L778" s="178"/>
      <c r="M778" s="178"/>
      <c r="N778" s="178"/>
      <c r="O778" s="178"/>
      <c r="P778" s="178"/>
    </row>
    <row r="779" spans="3:16" s="74" customFormat="1" x14ac:dyDescent="0.2">
      <c r="C779" s="178"/>
      <c r="D779" s="178"/>
      <c r="E779" s="178"/>
      <c r="F779" s="178"/>
      <c r="G779" s="178"/>
      <c r="H779" s="178"/>
      <c r="I779" s="178"/>
      <c r="J779" s="178"/>
      <c r="K779" s="178"/>
      <c r="L779" s="178"/>
      <c r="M779" s="178"/>
      <c r="N779" s="178"/>
      <c r="O779" s="178"/>
      <c r="P779" s="178"/>
    </row>
    <row r="780" spans="3:16" s="74" customFormat="1" x14ac:dyDescent="0.2">
      <c r="C780" s="178"/>
      <c r="D780" s="178"/>
      <c r="E780" s="178"/>
      <c r="F780" s="178"/>
      <c r="G780" s="178"/>
      <c r="H780" s="178"/>
      <c r="I780" s="178"/>
      <c r="J780" s="178"/>
      <c r="K780" s="178"/>
      <c r="L780" s="178"/>
      <c r="M780" s="178"/>
      <c r="N780" s="178"/>
      <c r="O780" s="178"/>
      <c r="P780" s="178"/>
    </row>
    <row r="781" spans="3:16" s="74" customFormat="1" x14ac:dyDescent="0.2">
      <c r="C781" s="178"/>
      <c r="D781" s="178"/>
      <c r="E781" s="178"/>
      <c r="F781" s="178"/>
      <c r="G781" s="178"/>
      <c r="H781" s="178"/>
      <c r="I781" s="178"/>
      <c r="J781" s="178"/>
      <c r="K781" s="178"/>
      <c r="L781" s="178"/>
      <c r="M781" s="178"/>
      <c r="N781" s="178"/>
      <c r="O781" s="178"/>
      <c r="P781" s="178"/>
    </row>
    <row r="782" spans="3:16" s="74" customFormat="1" x14ac:dyDescent="0.2">
      <c r="C782" s="178"/>
      <c r="D782" s="178"/>
      <c r="E782" s="178"/>
      <c r="F782" s="178"/>
      <c r="G782" s="178"/>
      <c r="H782" s="178"/>
      <c r="I782" s="178"/>
      <c r="J782" s="178"/>
      <c r="K782" s="178"/>
      <c r="L782" s="178"/>
      <c r="M782" s="178"/>
      <c r="N782" s="178"/>
      <c r="O782" s="178"/>
      <c r="P782" s="178"/>
    </row>
    <row r="783" spans="3:16" s="74" customFormat="1" x14ac:dyDescent="0.2">
      <c r="C783" s="178"/>
      <c r="D783" s="178"/>
      <c r="E783" s="178"/>
      <c r="F783" s="178"/>
      <c r="G783" s="178"/>
      <c r="H783" s="178"/>
      <c r="I783" s="178"/>
      <c r="J783" s="178"/>
      <c r="K783" s="178"/>
      <c r="L783" s="178"/>
      <c r="M783" s="178"/>
      <c r="N783" s="178"/>
      <c r="O783" s="178"/>
      <c r="P783" s="178"/>
    </row>
    <row r="784" spans="3:16" s="74" customFormat="1" x14ac:dyDescent="0.2">
      <c r="C784" s="178"/>
      <c r="D784" s="178"/>
      <c r="E784" s="178"/>
      <c r="F784" s="178"/>
      <c r="G784" s="178"/>
      <c r="H784" s="178"/>
      <c r="I784" s="178"/>
      <c r="J784" s="178"/>
      <c r="K784" s="178"/>
      <c r="L784" s="178"/>
      <c r="M784" s="178"/>
      <c r="N784" s="178"/>
      <c r="O784" s="178"/>
      <c r="P784" s="178"/>
    </row>
    <row r="785" spans="3:16" s="74" customFormat="1" x14ac:dyDescent="0.2">
      <c r="C785" s="178"/>
      <c r="D785" s="178"/>
      <c r="E785" s="178"/>
      <c r="F785" s="178"/>
      <c r="G785" s="178"/>
      <c r="H785" s="178"/>
      <c r="I785" s="178"/>
      <c r="J785" s="178"/>
      <c r="K785" s="178"/>
      <c r="L785" s="178"/>
      <c r="M785" s="178"/>
      <c r="N785" s="178"/>
      <c r="O785" s="178"/>
      <c r="P785" s="178"/>
    </row>
    <row r="786" spans="3:16" s="74" customFormat="1" x14ac:dyDescent="0.2">
      <c r="C786" s="178"/>
      <c r="D786" s="178"/>
      <c r="E786" s="178"/>
      <c r="F786" s="178"/>
      <c r="G786" s="178"/>
      <c r="H786" s="178"/>
      <c r="I786" s="178"/>
      <c r="J786" s="178"/>
      <c r="K786" s="178"/>
      <c r="L786" s="178"/>
      <c r="M786" s="178"/>
      <c r="N786" s="178"/>
      <c r="O786" s="178"/>
      <c r="P786" s="178"/>
    </row>
    <row r="787" spans="3:16" s="74" customFormat="1" x14ac:dyDescent="0.2">
      <c r="C787" s="178"/>
      <c r="D787" s="178"/>
      <c r="E787" s="178"/>
      <c r="F787" s="178"/>
      <c r="G787" s="178"/>
      <c r="H787" s="178"/>
      <c r="I787" s="178"/>
      <c r="J787" s="178"/>
      <c r="K787" s="178"/>
      <c r="L787" s="178"/>
      <c r="M787" s="178"/>
      <c r="N787" s="178"/>
      <c r="O787" s="178"/>
      <c r="P787" s="178"/>
    </row>
    <row r="788" spans="3:16" s="74" customFormat="1" x14ac:dyDescent="0.2">
      <c r="C788" s="178"/>
      <c r="D788" s="178"/>
      <c r="E788" s="178"/>
      <c r="F788" s="178"/>
      <c r="G788" s="178"/>
      <c r="H788" s="178"/>
      <c r="I788" s="178"/>
      <c r="J788" s="178"/>
      <c r="K788" s="178"/>
      <c r="L788" s="178"/>
      <c r="M788" s="178"/>
      <c r="N788" s="178"/>
      <c r="O788" s="178"/>
      <c r="P788" s="178"/>
    </row>
    <row r="789" spans="3:16" s="74" customFormat="1" x14ac:dyDescent="0.2">
      <c r="C789" s="178"/>
      <c r="D789" s="178"/>
      <c r="E789" s="178"/>
      <c r="F789" s="178"/>
      <c r="G789" s="178"/>
      <c r="H789" s="178"/>
      <c r="I789" s="178"/>
      <c r="J789" s="178"/>
      <c r="K789" s="178"/>
      <c r="L789" s="178"/>
      <c r="M789" s="178"/>
      <c r="N789" s="178"/>
      <c r="O789" s="178"/>
      <c r="P789" s="178"/>
    </row>
    <row r="790" spans="3:16" s="74" customFormat="1" x14ac:dyDescent="0.2">
      <c r="C790" s="178"/>
      <c r="D790" s="178"/>
      <c r="E790" s="178"/>
      <c r="F790" s="178"/>
      <c r="G790" s="178"/>
      <c r="H790" s="178"/>
      <c r="I790" s="178"/>
      <c r="J790" s="178"/>
      <c r="K790" s="178"/>
      <c r="L790" s="178"/>
      <c r="M790" s="178"/>
      <c r="N790" s="178"/>
      <c r="O790" s="178"/>
      <c r="P790" s="178"/>
    </row>
    <row r="791" spans="3:16" s="74" customFormat="1" x14ac:dyDescent="0.2">
      <c r="C791" s="178"/>
      <c r="D791" s="178"/>
      <c r="E791" s="178"/>
      <c r="F791" s="178"/>
      <c r="G791" s="178"/>
      <c r="H791" s="178"/>
      <c r="I791" s="178"/>
      <c r="J791" s="178"/>
      <c r="K791" s="178"/>
      <c r="L791" s="178"/>
      <c r="M791" s="178"/>
      <c r="N791" s="178"/>
      <c r="O791" s="178"/>
      <c r="P791" s="178"/>
    </row>
    <row r="792" spans="3:16" s="74" customFormat="1" x14ac:dyDescent="0.2">
      <c r="C792" s="178"/>
      <c r="D792" s="178"/>
      <c r="E792" s="178"/>
      <c r="F792" s="178"/>
      <c r="G792" s="178"/>
      <c r="H792" s="178"/>
      <c r="I792" s="178"/>
      <c r="J792" s="178"/>
      <c r="K792" s="178"/>
      <c r="L792" s="178"/>
      <c r="M792" s="178"/>
      <c r="N792" s="178"/>
      <c r="O792" s="178"/>
      <c r="P792" s="178"/>
    </row>
    <row r="793" spans="3:16" s="74" customFormat="1" x14ac:dyDescent="0.2">
      <c r="C793" s="178"/>
      <c r="D793" s="178"/>
      <c r="E793" s="178"/>
      <c r="F793" s="178"/>
      <c r="G793" s="178"/>
      <c r="H793" s="178"/>
      <c r="I793" s="178"/>
      <c r="J793" s="178"/>
      <c r="K793" s="178"/>
      <c r="L793" s="178"/>
      <c r="M793" s="178"/>
      <c r="N793" s="178"/>
      <c r="O793" s="178"/>
      <c r="P793" s="178"/>
    </row>
    <row r="794" spans="3:16" s="74" customFormat="1" x14ac:dyDescent="0.2">
      <c r="C794" s="178"/>
      <c r="D794" s="178"/>
      <c r="E794" s="178"/>
      <c r="F794" s="178"/>
      <c r="G794" s="178"/>
      <c r="H794" s="178"/>
      <c r="I794" s="178"/>
      <c r="J794" s="178"/>
      <c r="K794" s="178"/>
      <c r="L794" s="178"/>
      <c r="M794" s="178"/>
      <c r="N794" s="178"/>
      <c r="O794" s="178"/>
      <c r="P794" s="178"/>
    </row>
    <row r="795" spans="3:16" s="74" customFormat="1" x14ac:dyDescent="0.2">
      <c r="C795" s="178"/>
      <c r="D795" s="178"/>
      <c r="E795" s="178"/>
      <c r="F795" s="178"/>
      <c r="G795" s="178"/>
      <c r="H795" s="178"/>
      <c r="I795" s="178"/>
      <c r="J795" s="178"/>
      <c r="K795" s="178"/>
      <c r="L795" s="178"/>
      <c r="M795" s="178"/>
      <c r="N795" s="178"/>
      <c r="O795" s="178"/>
      <c r="P795" s="178"/>
    </row>
    <row r="796" spans="3:16" s="74" customFormat="1" x14ac:dyDescent="0.2">
      <c r="C796" s="178"/>
      <c r="D796" s="178"/>
      <c r="E796" s="178"/>
      <c r="F796" s="178"/>
      <c r="G796" s="178"/>
      <c r="H796" s="178"/>
      <c r="I796" s="178"/>
      <c r="J796" s="178"/>
      <c r="K796" s="178"/>
      <c r="L796" s="178"/>
      <c r="M796" s="178"/>
      <c r="N796" s="178"/>
      <c r="O796" s="178"/>
      <c r="P796" s="178"/>
    </row>
    <row r="797" spans="3:16" s="74" customFormat="1" x14ac:dyDescent="0.2">
      <c r="C797" s="178"/>
      <c r="D797" s="178"/>
      <c r="E797" s="178"/>
      <c r="F797" s="178"/>
      <c r="G797" s="178"/>
      <c r="H797" s="178"/>
      <c r="I797" s="178"/>
      <c r="J797" s="178"/>
      <c r="K797" s="178"/>
      <c r="L797" s="178"/>
      <c r="M797" s="178"/>
      <c r="N797" s="178"/>
      <c r="O797" s="178"/>
      <c r="P797" s="178"/>
    </row>
    <row r="798" spans="3:16" s="74" customFormat="1" x14ac:dyDescent="0.2">
      <c r="C798" s="178"/>
      <c r="D798" s="178"/>
      <c r="E798" s="178"/>
      <c r="F798" s="178"/>
      <c r="G798" s="178"/>
      <c r="H798" s="178"/>
      <c r="I798" s="178"/>
      <c r="J798" s="178"/>
      <c r="K798" s="178"/>
      <c r="L798" s="178"/>
      <c r="M798" s="178"/>
      <c r="N798" s="178"/>
      <c r="O798" s="178"/>
      <c r="P798" s="178"/>
    </row>
    <row r="799" spans="3:16" s="74" customFormat="1" x14ac:dyDescent="0.2">
      <c r="C799" s="178"/>
      <c r="D799" s="178"/>
      <c r="E799" s="178"/>
      <c r="F799" s="178"/>
      <c r="G799" s="178"/>
      <c r="H799" s="178"/>
      <c r="I799" s="178"/>
      <c r="J799" s="178"/>
      <c r="K799" s="178"/>
      <c r="L799" s="178"/>
      <c r="M799" s="178"/>
      <c r="N799" s="178"/>
      <c r="O799" s="178"/>
      <c r="P799" s="178"/>
    </row>
    <row r="800" spans="3:16" s="74" customFormat="1" x14ac:dyDescent="0.2">
      <c r="C800" s="178"/>
      <c r="D800" s="178"/>
      <c r="E800" s="178"/>
      <c r="F800" s="178"/>
      <c r="G800" s="178"/>
      <c r="H800" s="178"/>
      <c r="I800" s="178"/>
      <c r="J800" s="178"/>
      <c r="K800" s="178"/>
      <c r="L800" s="178"/>
      <c r="M800" s="178"/>
      <c r="N800" s="178"/>
      <c r="O800" s="178"/>
      <c r="P800" s="178"/>
    </row>
    <row r="801" spans="3:16" s="74" customFormat="1" x14ac:dyDescent="0.2">
      <c r="C801" s="178"/>
      <c r="D801" s="178"/>
      <c r="E801" s="178"/>
      <c r="F801" s="178"/>
      <c r="G801" s="178"/>
      <c r="H801" s="178"/>
      <c r="I801" s="178"/>
      <c r="J801" s="178"/>
      <c r="K801" s="178"/>
      <c r="L801" s="178"/>
      <c r="M801" s="178"/>
      <c r="N801" s="178"/>
      <c r="O801" s="178"/>
      <c r="P801" s="178"/>
    </row>
    <row r="802" spans="3:16" s="74" customFormat="1" x14ac:dyDescent="0.2">
      <c r="C802" s="178"/>
      <c r="D802" s="178"/>
      <c r="E802" s="178"/>
      <c r="F802" s="178"/>
      <c r="G802" s="178"/>
      <c r="H802" s="178"/>
      <c r="I802" s="178"/>
      <c r="J802" s="178"/>
      <c r="K802" s="178"/>
      <c r="L802" s="178"/>
      <c r="M802" s="178"/>
      <c r="N802" s="178"/>
      <c r="O802" s="178"/>
      <c r="P802" s="178"/>
    </row>
    <row r="803" spans="3:16" s="74" customFormat="1" x14ac:dyDescent="0.2">
      <c r="C803" s="178"/>
      <c r="D803" s="178"/>
      <c r="E803" s="178"/>
      <c r="F803" s="178"/>
      <c r="G803" s="178"/>
      <c r="H803" s="178"/>
      <c r="I803" s="178"/>
      <c r="J803" s="178"/>
      <c r="K803" s="178"/>
      <c r="L803" s="178"/>
      <c r="M803" s="178"/>
      <c r="N803" s="178"/>
      <c r="O803" s="178"/>
      <c r="P803" s="178"/>
    </row>
    <row r="804" spans="3:16" s="74" customFormat="1" x14ac:dyDescent="0.2">
      <c r="C804" s="178"/>
      <c r="D804" s="178"/>
      <c r="E804" s="178"/>
      <c r="F804" s="178"/>
      <c r="G804" s="178"/>
      <c r="H804" s="178"/>
      <c r="I804" s="178"/>
      <c r="J804" s="178"/>
      <c r="K804" s="178"/>
      <c r="L804" s="178"/>
      <c r="M804" s="178"/>
      <c r="N804" s="178"/>
      <c r="O804" s="178"/>
      <c r="P804" s="178"/>
    </row>
    <row r="805" spans="3:16" s="74" customFormat="1" x14ac:dyDescent="0.2">
      <c r="C805" s="178"/>
      <c r="D805" s="178"/>
      <c r="E805" s="178"/>
      <c r="F805" s="178"/>
      <c r="G805" s="178"/>
      <c r="H805" s="178"/>
      <c r="I805" s="178"/>
      <c r="J805" s="178"/>
      <c r="K805" s="178"/>
      <c r="L805" s="178"/>
      <c r="M805" s="178"/>
      <c r="N805" s="178"/>
      <c r="O805" s="178"/>
      <c r="P805" s="178"/>
    </row>
    <row r="806" spans="3:16" s="74" customFormat="1" x14ac:dyDescent="0.2">
      <c r="C806" s="178"/>
      <c r="D806" s="178"/>
      <c r="E806" s="178"/>
      <c r="F806" s="178"/>
      <c r="G806" s="178"/>
      <c r="H806" s="178"/>
      <c r="I806" s="178"/>
      <c r="J806" s="178"/>
      <c r="K806" s="178"/>
      <c r="L806" s="178"/>
      <c r="M806" s="178"/>
      <c r="N806" s="178"/>
      <c r="O806" s="178"/>
      <c r="P806" s="178"/>
    </row>
    <row r="807" spans="3:16" s="74" customFormat="1" x14ac:dyDescent="0.2">
      <c r="C807" s="178"/>
      <c r="D807" s="178"/>
      <c r="E807" s="178"/>
      <c r="F807" s="178"/>
      <c r="G807" s="178"/>
      <c r="H807" s="178"/>
      <c r="I807" s="178"/>
      <c r="J807" s="178"/>
      <c r="K807" s="178"/>
      <c r="L807" s="178"/>
      <c r="M807" s="178"/>
      <c r="N807" s="178"/>
      <c r="O807" s="178"/>
      <c r="P807" s="178"/>
    </row>
    <row r="808" spans="3:16" s="74" customFormat="1" x14ac:dyDescent="0.2">
      <c r="C808" s="178"/>
      <c r="D808" s="178"/>
      <c r="E808" s="178"/>
      <c r="F808" s="178"/>
      <c r="G808" s="178"/>
      <c r="H808" s="178"/>
      <c r="I808" s="178"/>
      <c r="J808" s="178"/>
      <c r="K808" s="178"/>
      <c r="L808" s="178"/>
      <c r="M808" s="178"/>
      <c r="N808" s="178"/>
      <c r="O808" s="178"/>
      <c r="P808" s="178"/>
    </row>
    <row r="809" spans="3:16" s="74" customFormat="1" x14ac:dyDescent="0.2">
      <c r="C809" s="178"/>
      <c r="D809" s="178"/>
      <c r="E809" s="178"/>
      <c r="F809" s="178"/>
      <c r="G809" s="178"/>
      <c r="H809" s="178"/>
      <c r="I809" s="178"/>
      <c r="J809" s="178"/>
      <c r="K809" s="178"/>
      <c r="L809" s="178"/>
      <c r="M809" s="178"/>
      <c r="N809" s="178"/>
      <c r="O809" s="178"/>
      <c r="P809" s="178"/>
    </row>
    <row r="810" spans="3:16" s="74" customFormat="1" x14ac:dyDescent="0.2">
      <c r="C810" s="178"/>
      <c r="D810" s="178"/>
      <c r="E810" s="178"/>
      <c r="F810" s="178"/>
      <c r="G810" s="178"/>
      <c r="H810" s="178"/>
      <c r="I810" s="178"/>
      <c r="J810" s="178"/>
      <c r="K810" s="178"/>
      <c r="L810" s="178"/>
      <c r="M810" s="178"/>
      <c r="N810" s="178"/>
      <c r="O810" s="178"/>
      <c r="P810" s="178"/>
    </row>
    <row r="811" spans="3:16" s="74" customFormat="1" x14ac:dyDescent="0.2">
      <c r="C811" s="178"/>
      <c r="D811" s="178"/>
      <c r="E811" s="178"/>
      <c r="F811" s="178"/>
      <c r="G811" s="178"/>
      <c r="H811" s="178"/>
      <c r="I811" s="178"/>
      <c r="J811" s="178"/>
      <c r="K811" s="178"/>
      <c r="L811" s="178"/>
      <c r="M811" s="178"/>
      <c r="N811" s="178"/>
      <c r="O811" s="178"/>
      <c r="P811" s="178"/>
    </row>
    <row r="812" spans="3:16" s="74" customFormat="1" x14ac:dyDescent="0.2">
      <c r="C812" s="178"/>
      <c r="D812" s="178"/>
      <c r="E812" s="178"/>
      <c r="F812" s="178"/>
      <c r="G812" s="178"/>
      <c r="H812" s="178"/>
      <c r="I812" s="178"/>
      <c r="J812" s="178"/>
      <c r="K812" s="178"/>
      <c r="L812" s="178"/>
      <c r="M812" s="178"/>
      <c r="N812" s="178"/>
      <c r="O812" s="178"/>
      <c r="P812" s="178"/>
    </row>
    <row r="813" spans="3:16" s="74" customFormat="1" x14ac:dyDescent="0.2">
      <c r="C813" s="178"/>
      <c r="D813" s="178"/>
      <c r="E813" s="178"/>
      <c r="F813" s="178"/>
      <c r="G813" s="178"/>
      <c r="H813" s="178"/>
      <c r="I813" s="178"/>
      <c r="J813" s="178"/>
      <c r="K813" s="178"/>
      <c r="L813" s="178"/>
      <c r="M813" s="178"/>
      <c r="N813" s="178"/>
      <c r="O813" s="178"/>
      <c r="P813" s="178"/>
    </row>
    <row r="814" spans="3:16" s="74" customFormat="1" x14ac:dyDescent="0.2">
      <c r="C814" s="178"/>
      <c r="D814" s="178"/>
      <c r="E814" s="178"/>
      <c r="F814" s="178"/>
      <c r="G814" s="178"/>
      <c r="H814" s="178"/>
      <c r="I814" s="178"/>
      <c r="J814" s="178"/>
      <c r="K814" s="178"/>
      <c r="L814" s="178"/>
      <c r="M814" s="178"/>
      <c r="N814" s="178"/>
      <c r="O814" s="178"/>
      <c r="P814" s="178"/>
    </row>
    <row r="815" spans="3:16" s="74" customFormat="1" x14ac:dyDescent="0.2">
      <c r="C815" s="178"/>
      <c r="D815" s="178"/>
      <c r="E815" s="178"/>
      <c r="F815" s="178"/>
      <c r="G815" s="178"/>
      <c r="H815" s="178"/>
      <c r="I815" s="178"/>
      <c r="J815" s="178"/>
      <c r="K815" s="178"/>
      <c r="L815" s="178"/>
      <c r="M815" s="178"/>
      <c r="N815" s="178"/>
      <c r="O815" s="178"/>
      <c r="P815" s="178"/>
    </row>
    <row r="816" spans="3:16" s="74" customFormat="1" x14ac:dyDescent="0.2">
      <c r="C816" s="178"/>
      <c r="D816" s="178"/>
      <c r="E816" s="178"/>
      <c r="F816" s="178"/>
      <c r="G816" s="178"/>
      <c r="H816" s="178"/>
      <c r="I816" s="178"/>
      <c r="J816" s="178"/>
      <c r="K816" s="178"/>
      <c r="L816" s="178"/>
      <c r="M816" s="178"/>
      <c r="N816" s="178"/>
      <c r="O816" s="178"/>
      <c r="P816" s="178"/>
    </row>
    <row r="817" spans="3:16" s="74" customFormat="1" x14ac:dyDescent="0.2">
      <c r="C817" s="178"/>
      <c r="D817" s="178"/>
      <c r="E817" s="178"/>
      <c r="F817" s="178"/>
      <c r="G817" s="178"/>
      <c r="H817" s="178"/>
      <c r="I817" s="178"/>
      <c r="J817" s="178"/>
      <c r="K817" s="178"/>
      <c r="L817" s="178"/>
      <c r="M817" s="178"/>
      <c r="N817" s="178"/>
      <c r="O817" s="178"/>
      <c r="P817" s="178"/>
    </row>
    <row r="818" spans="3:16" s="74" customFormat="1" x14ac:dyDescent="0.2">
      <c r="C818" s="178"/>
      <c r="D818" s="178"/>
      <c r="E818" s="178"/>
      <c r="F818" s="178"/>
      <c r="G818" s="178"/>
      <c r="H818" s="178"/>
      <c r="I818" s="178"/>
      <c r="J818" s="178"/>
      <c r="K818" s="178"/>
      <c r="L818" s="178"/>
      <c r="M818" s="178"/>
      <c r="N818" s="178"/>
      <c r="O818" s="178"/>
      <c r="P818" s="178"/>
    </row>
    <row r="819" spans="3:16" s="74" customFormat="1" x14ac:dyDescent="0.2">
      <c r="C819" s="178"/>
      <c r="D819" s="178"/>
      <c r="E819" s="178"/>
      <c r="F819" s="178"/>
      <c r="G819" s="178"/>
      <c r="H819" s="178"/>
      <c r="I819" s="178"/>
      <c r="J819" s="178"/>
      <c r="K819" s="178"/>
      <c r="L819" s="178"/>
      <c r="M819" s="178"/>
      <c r="N819" s="178"/>
      <c r="O819" s="178"/>
      <c r="P819" s="178"/>
    </row>
    <row r="820" spans="3:16" s="74" customFormat="1" x14ac:dyDescent="0.2">
      <c r="C820" s="178"/>
      <c r="D820" s="178"/>
      <c r="E820" s="178"/>
      <c r="F820" s="178"/>
      <c r="G820" s="178"/>
      <c r="H820" s="178"/>
      <c r="I820" s="178"/>
      <c r="J820" s="178"/>
      <c r="K820" s="178"/>
      <c r="L820" s="178"/>
      <c r="M820" s="178"/>
      <c r="N820" s="178"/>
      <c r="O820" s="178"/>
      <c r="P820" s="178"/>
    </row>
    <row r="821" spans="3:16" s="74" customFormat="1" x14ac:dyDescent="0.2">
      <c r="C821" s="178"/>
      <c r="D821" s="178"/>
      <c r="E821" s="178"/>
      <c r="F821" s="178"/>
      <c r="G821" s="178"/>
      <c r="H821" s="178"/>
      <c r="I821" s="178"/>
      <c r="J821" s="178"/>
      <c r="K821" s="178"/>
      <c r="L821" s="178"/>
      <c r="M821" s="178"/>
      <c r="N821" s="178"/>
      <c r="O821" s="178"/>
      <c r="P821" s="178"/>
    </row>
    <row r="822" spans="3:16" s="74" customFormat="1" x14ac:dyDescent="0.2">
      <c r="C822" s="178"/>
      <c r="D822" s="178"/>
      <c r="E822" s="178"/>
      <c r="F822" s="178"/>
      <c r="G822" s="178"/>
      <c r="H822" s="178"/>
      <c r="I822" s="178"/>
      <c r="J822" s="178"/>
      <c r="K822" s="178"/>
      <c r="L822" s="178"/>
      <c r="M822" s="178"/>
      <c r="N822" s="178"/>
      <c r="O822" s="178"/>
      <c r="P822" s="178"/>
    </row>
    <row r="823" spans="3:16" s="74" customFormat="1" x14ac:dyDescent="0.2">
      <c r="C823" s="178"/>
      <c r="D823" s="178"/>
      <c r="E823" s="178"/>
      <c r="F823" s="178"/>
      <c r="G823" s="178"/>
      <c r="H823" s="178"/>
      <c r="I823" s="178"/>
      <c r="J823" s="178"/>
      <c r="K823" s="178"/>
      <c r="L823" s="178"/>
      <c r="M823" s="178"/>
      <c r="N823" s="178"/>
      <c r="O823" s="178"/>
      <c r="P823" s="178"/>
    </row>
    <row r="824" spans="3:16" s="74" customFormat="1" x14ac:dyDescent="0.2">
      <c r="C824" s="178"/>
      <c r="D824" s="178"/>
      <c r="E824" s="178"/>
      <c r="F824" s="178"/>
      <c r="G824" s="178"/>
      <c r="H824" s="178"/>
      <c r="I824" s="178"/>
      <c r="J824" s="178"/>
      <c r="K824" s="178"/>
      <c r="L824" s="178"/>
      <c r="M824" s="178"/>
      <c r="N824" s="178"/>
      <c r="O824" s="178"/>
      <c r="P824" s="178"/>
    </row>
    <row r="825" spans="3:16" s="74" customFormat="1" x14ac:dyDescent="0.2">
      <c r="C825" s="178"/>
      <c r="D825" s="178"/>
      <c r="E825" s="178"/>
      <c r="F825" s="178"/>
      <c r="G825" s="178"/>
      <c r="H825" s="178"/>
      <c r="I825" s="178"/>
      <c r="J825" s="178"/>
      <c r="K825" s="178"/>
      <c r="L825" s="178"/>
      <c r="M825" s="178"/>
      <c r="N825" s="178"/>
      <c r="O825" s="178"/>
      <c r="P825" s="178"/>
    </row>
    <row r="826" spans="3:16" s="74" customFormat="1" x14ac:dyDescent="0.2">
      <c r="C826" s="178"/>
      <c r="D826" s="178"/>
      <c r="E826" s="178"/>
      <c r="F826" s="178"/>
      <c r="G826" s="178"/>
      <c r="H826" s="178"/>
      <c r="I826" s="178"/>
      <c r="J826" s="178"/>
      <c r="K826" s="178"/>
      <c r="L826" s="178"/>
      <c r="M826" s="178"/>
      <c r="N826" s="178"/>
      <c r="O826" s="178"/>
      <c r="P826" s="178"/>
    </row>
    <row r="827" spans="3:16" s="74" customFormat="1" x14ac:dyDescent="0.2">
      <c r="C827" s="178"/>
      <c r="D827" s="178"/>
      <c r="E827" s="178"/>
      <c r="F827" s="178"/>
      <c r="G827" s="178"/>
      <c r="H827" s="178"/>
      <c r="I827" s="178"/>
      <c r="J827" s="178"/>
      <c r="K827" s="178"/>
      <c r="L827" s="178"/>
      <c r="M827" s="178"/>
      <c r="N827" s="178"/>
      <c r="O827" s="178"/>
      <c r="P827" s="178"/>
    </row>
    <row r="828" spans="3:16" s="74" customFormat="1" x14ac:dyDescent="0.2">
      <c r="C828" s="178"/>
      <c r="D828" s="178"/>
      <c r="E828" s="178"/>
      <c r="F828" s="178"/>
      <c r="G828" s="178"/>
      <c r="H828" s="178"/>
      <c r="I828" s="178"/>
      <c r="J828" s="178"/>
      <c r="K828" s="178"/>
      <c r="L828" s="178"/>
      <c r="M828" s="178"/>
      <c r="N828" s="178"/>
      <c r="O828" s="178"/>
      <c r="P828" s="178"/>
    </row>
    <row r="829" spans="3:16" s="74" customFormat="1" x14ac:dyDescent="0.2">
      <c r="C829" s="178"/>
      <c r="D829" s="178"/>
      <c r="E829" s="178"/>
      <c r="F829" s="178"/>
      <c r="G829" s="178"/>
      <c r="H829" s="178"/>
      <c r="I829" s="178"/>
      <c r="J829" s="178"/>
      <c r="K829" s="178"/>
      <c r="L829" s="178"/>
      <c r="M829" s="178"/>
      <c r="N829" s="178"/>
      <c r="O829" s="178"/>
      <c r="P829" s="178"/>
    </row>
    <row r="830" spans="3:16" s="74" customFormat="1" x14ac:dyDescent="0.2">
      <c r="C830" s="178"/>
      <c r="D830" s="178"/>
      <c r="E830" s="178"/>
      <c r="F830" s="178"/>
      <c r="G830" s="178"/>
      <c r="H830" s="178"/>
      <c r="I830" s="178"/>
      <c r="J830" s="178"/>
      <c r="K830" s="178"/>
      <c r="L830" s="178"/>
      <c r="M830" s="178"/>
      <c r="N830" s="178"/>
      <c r="O830" s="178"/>
      <c r="P830" s="178"/>
    </row>
    <row r="831" spans="3:16" s="74" customFormat="1" x14ac:dyDescent="0.2">
      <c r="C831" s="178"/>
      <c r="D831" s="178"/>
      <c r="E831" s="178"/>
      <c r="F831" s="178"/>
      <c r="G831" s="178"/>
      <c r="H831" s="178"/>
      <c r="I831" s="178"/>
      <c r="J831" s="178"/>
      <c r="K831" s="178"/>
      <c r="L831" s="178"/>
      <c r="M831" s="178"/>
      <c r="N831" s="178"/>
      <c r="O831" s="178"/>
      <c r="P831" s="178"/>
    </row>
  </sheetData>
  <sheetProtection sheet="1"/>
  <customSheetViews>
    <customSheetView guid="{0C8DB85B-AFC9-43DA-ACB7-1957509C70BC}" scale="85" showPageBreaks="1" showGridLines="0" fitToPage="1" printArea="1">
      <selection activeCell="B2" sqref="B2:Q2"/>
      <rowBreaks count="7" manualBreakCount="7">
        <brk id="59" min="1" max="16" man="1"/>
        <brk id="169" min="1" max="16" man="1"/>
        <brk id="220" min="1" max="16" man="1"/>
        <brk id="271" min="1" max="16" man="1"/>
        <brk id="322" min="1" max="16" man="1"/>
        <brk id="424" min="1" max="16" man="1"/>
        <brk id="526" min="1" max="16" man="1"/>
      </rowBreaks>
      <pageMargins left="0.5" right="0.5" top="0.5" bottom="0.5" header="0.25" footer="0.25"/>
      <printOptions horizontalCentered="1" verticalCentered="1"/>
      <pageSetup scale="48" orientation="portrait" horizontalDpi="300" verticalDpi="300" r:id="rId1"/>
      <headerFooter alignWithMargins="0">
        <oddHeader>&amp;C&amp;"Arial,Bold"&amp;14Missouri Swine Enterprise Analysis Program</oddHeader>
      </headerFooter>
    </customSheetView>
  </customSheetViews>
  <mergeCells count="45">
    <mergeCell ref="B540:M540"/>
    <mergeCell ref="C122:P122"/>
    <mergeCell ref="C175:P175"/>
    <mergeCell ref="C227:P227"/>
    <mergeCell ref="C279:P279"/>
    <mergeCell ref="C331:P331"/>
    <mergeCell ref="C383:P383"/>
    <mergeCell ref="B484:Q484"/>
    <mergeCell ref="C436:P436"/>
    <mergeCell ref="C486:P486"/>
    <mergeCell ref="B593:M593"/>
    <mergeCell ref="B224:Q224"/>
    <mergeCell ref="B276:Q276"/>
    <mergeCell ref="B328:Q328"/>
    <mergeCell ref="B380:Q380"/>
    <mergeCell ref="C332:P332"/>
    <mergeCell ref="C434:P434"/>
    <mergeCell ref="C382:P382"/>
    <mergeCell ref="C330:P330"/>
    <mergeCell ref="B432:Q432"/>
    <mergeCell ref="C121:P121"/>
    <mergeCell ref="B538:M538"/>
    <mergeCell ref="B541:M541"/>
    <mergeCell ref="B536:Q536"/>
    <mergeCell ref="C280:P280"/>
    <mergeCell ref="B172:Q172"/>
    <mergeCell ref="C384:P384"/>
    <mergeCell ref="C226:P226"/>
    <mergeCell ref="C228:P228"/>
    <mergeCell ref="C278:P278"/>
    <mergeCell ref="C488:P488"/>
    <mergeCell ref="C123:P123"/>
    <mergeCell ref="C174:P174"/>
    <mergeCell ref="C176:P176"/>
    <mergeCell ref="C435:P435"/>
    <mergeCell ref="C487:P487"/>
    <mergeCell ref="B2:Q2"/>
    <mergeCell ref="B60:Q60"/>
    <mergeCell ref="B119:Q119"/>
    <mergeCell ref="C4:P4"/>
    <mergeCell ref="C6:P6"/>
    <mergeCell ref="C62:P62"/>
    <mergeCell ref="C5:P5"/>
    <mergeCell ref="C63:P63"/>
    <mergeCell ref="C64:P64"/>
  </mergeCells>
  <phoneticPr fontId="0" type="noConversion"/>
  <printOptions horizontalCentered="1" verticalCentered="1"/>
  <pageMargins left="0.5" right="0.5" top="0.5" bottom="0.5" header="0.25" footer="0.25"/>
  <pageSetup scale="64" orientation="landscape" r:id="rId2"/>
  <headerFooter alignWithMargins="0">
    <oddFooter>&amp;CPrepared on: &amp;D
Copyrighted by The Curators of the University of Missouri, 2008</oddFooter>
  </headerFooter>
  <rowBreaks count="7" manualBreakCount="7">
    <brk id="60" min="1" max="16" man="1"/>
    <brk id="172" min="1" max="16" man="1"/>
    <brk id="224" min="1" max="16" man="1"/>
    <brk id="276" min="1" max="16" man="1"/>
    <brk id="328" min="1" max="16" man="1"/>
    <brk id="432" min="1" max="16" man="1"/>
    <brk id="536" min="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8"/>
  <sheetViews>
    <sheetView showGridLines="0" zoomScaleNormal="100" zoomScalePageLayoutView="60" workbookViewId="0"/>
  </sheetViews>
  <sheetFormatPr defaultRowHeight="12.75" x14ac:dyDescent="0.2"/>
  <cols>
    <col min="1" max="2" width="2.28515625" style="178" customWidth="1"/>
    <col min="3" max="3" width="33.140625" style="80" customWidth="1"/>
    <col min="4" max="4" width="15.5703125" style="80" customWidth="1"/>
    <col min="5" max="16" width="16.42578125" style="80" customWidth="1"/>
    <col min="17" max="17" width="2.28515625" style="178" customWidth="1"/>
    <col min="18" max="21" width="9.140625" style="80"/>
    <col min="22" max="27" width="13.28515625" style="80" customWidth="1"/>
    <col min="28" max="16384" width="9.140625" style="80"/>
  </cols>
  <sheetData>
    <row r="1" spans="2:17" s="178" customFormat="1" ht="12.75" customHeight="1" x14ac:dyDescent="0.2"/>
    <row r="2" spans="2:17" s="178" customFormat="1" ht="20.25" x14ac:dyDescent="0.3">
      <c r="B2" s="362" t="s">
        <v>314</v>
      </c>
      <c r="C2" s="363"/>
      <c r="D2" s="363"/>
      <c r="E2" s="363"/>
      <c r="F2" s="363"/>
      <c r="G2" s="363"/>
      <c r="H2" s="363"/>
      <c r="I2" s="363"/>
      <c r="J2" s="363"/>
      <c r="K2" s="363"/>
      <c r="L2" s="363"/>
      <c r="M2" s="363"/>
      <c r="N2" s="363"/>
      <c r="O2" s="363"/>
      <c r="P2" s="363"/>
      <c r="Q2" s="364"/>
    </row>
    <row r="3" spans="2:17" s="178" customFormat="1" ht="12.75" customHeight="1" x14ac:dyDescent="0.3">
      <c r="B3" s="235"/>
      <c r="C3" s="235"/>
      <c r="D3" s="235"/>
      <c r="E3" s="235"/>
      <c r="F3" s="235"/>
      <c r="G3" s="235"/>
      <c r="H3" s="235"/>
      <c r="I3" s="235"/>
      <c r="J3" s="235"/>
      <c r="K3" s="235"/>
      <c r="L3" s="235"/>
      <c r="M3" s="235"/>
      <c r="N3" s="235"/>
      <c r="O3" s="235"/>
      <c r="P3" s="235"/>
      <c r="Q3" s="235"/>
    </row>
    <row r="4" spans="2:17" s="178" customFormat="1" ht="18" x14ac:dyDescent="0.25">
      <c r="C4" s="381" t="s">
        <v>334</v>
      </c>
      <c r="D4" s="381"/>
      <c r="E4" s="381"/>
      <c r="F4" s="381"/>
      <c r="G4" s="381"/>
      <c r="H4" s="381"/>
      <c r="I4" s="381"/>
      <c r="J4" s="381"/>
      <c r="K4" s="381"/>
      <c r="L4" s="381"/>
      <c r="M4" s="381"/>
      <c r="N4" s="381"/>
      <c r="O4" s="381"/>
      <c r="P4" s="381"/>
      <c r="Q4" s="178" t="s">
        <v>25</v>
      </c>
    </row>
    <row r="5" spans="2:17" s="178" customFormat="1" ht="5.0999999999999996" customHeight="1" x14ac:dyDescent="0.25">
      <c r="C5" s="311"/>
      <c r="D5" s="311"/>
      <c r="E5" s="311"/>
      <c r="F5" s="311"/>
      <c r="G5" s="311"/>
      <c r="H5" s="311"/>
      <c r="I5" s="311"/>
      <c r="J5" s="311"/>
      <c r="K5" s="311"/>
      <c r="L5" s="311"/>
      <c r="M5" s="311"/>
      <c r="N5" s="311"/>
      <c r="O5" s="311"/>
      <c r="P5" s="311"/>
    </row>
    <row r="6" spans="2:17" s="178" customFormat="1" x14ac:dyDescent="0.2">
      <c r="C6" s="380" t="str">
        <f>DataInput!$F$5</f>
        <v>Sample Farm</v>
      </c>
      <c r="D6" s="380"/>
      <c r="E6" s="380"/>
      <c r="F6" s="380"/>
      <c r="G6" s="380"/>
      <c r="H6" s="380"/>
      <c r="I6" s="380"/>
      <c r="J6" s="380"/>
      <c r="K6" s="380"/>
      <c r="L6" s="380"/>
      <c r="M6" s="380"/>
      <c r="N6" s="380"/>
      <c r="O6" s="380"/>
      <c r="P6" s="380"/>
    </row>
    <row r="7" spans="2:17" s="178" customFormat="1" x14ac:dyDescent="0.2">
      <c r="C7" s="380" t="str">
        <f>IF(DataInput!F63="yes",DataInput!F66&amp;" Head Contract Finishing Facility (at $"&amp;DataInput!F64&amp;" per pig space)",DataInput!F66&amp;" Head Contract Finishing Facility")</f>
        <v>2400 Head Contract Finishing Facility (at $37 per pig space)</v>
      </c>
      <c r="D7" s="380"/>
      <c r="E7" s="380"/>
      <c r="F7" s="380"/>
      <c r="G7" s="380"/>
      <c r="H7" s="380"/>
      <c r="I7" s="380"/>
      <c r="J7" s="380"/>
      <c r="K7" s="380"/>
      <c r="L7" s="380"/>
      <c r="M7" s="380"/>
      <c r="N7" s="380"/>
      <c r="O7" s="380"/>
      <c r="P7" s="380"/>
    </row>
    <row r="8" spans="2:17" s="178" customFormat="1" x14ac:dyDescent="0.2">
      <c r="C8" s="178" t="s">
        <v>46</v>
      </c>
      <c r="D8" s="244">
        <f>DataInput!$F$127</f>
        <v>0.09</v>
      </c>
    </row>
    <row r="9" spans="2:17" s="178" customFormat="1" x14ac:dyDescent="0.2">
      <c r="E9" s="244"/>
    </row>
    <row r="10" spans="2:17" s="178" customFormat="1" x14ac:dyDescent="0.2"/>
    <row r="11" spans="2:17" x14ac:dyDescent="0.2">
      <c r="C11" s="77" t="s">
        <v>36</v>
      </c>
      <c r="D11" s="154" t="s">
        <v>291</v>
      </c>
      <c r="E11" s="187">
        <f>CashFlows!E9</f>
        <v>39904</v>
      </c>
      <c r="F11" s="187">
        <f>CashFlows!F9</f>
        <v>39934</v>
      </c>
      <c r="G11" s="187">
        <f>CashFlows!G9</f>
        <v>39965</v>
      </c>
      <c r="H11" s="187">
        <f>CashFlows!H9</f>
        <v>39995</v>
      </c>
      <c r="I11" s="187">
        <f>CashFlows!I9</f>
        <v>40026</v>
      </c>
      <c r="J11" s="306">
        <f>CashFlows!J9</f>
        <v>40057</v>
      </c>
      <c r="K11" s="187">
        <f>CashFlows!K9</f>
        <v>40087</v>
      </c>
      <c r="L11" s="187">
        <f>CashFlows!L9</f>
        <v>40118</v>
      </c>
      <c r="M11" s="187">
        <f>CashFlows!M9</f>
        <v>40148</v>
      </c>
      <c r="N11" s="187">
        <f>CashFlows!N9</f>
        <v>40179</v>
      </c>
      <c r="O11" s="187">
        <f>CashFlows!O9</f>
        <v>40210</v>
      </c>
      <c r="P11" s="187">
        <f>CashFlows!P9</f>
        <v>40238</v>
      </c>
      <c r="Q11" s="178" t="s">
        <v>25</v>
      </c>
    </row>
    <row r="12" spans="2:17" x14ac:dyDescent="0.2">
      <c r="C12" s="178"/>
      <c r="D12" s="186"/>
      <c r="E12" s="186"/>
      <c r="F12" s="186"/>
      <c r="G12" s="186"/>
      <c r="H12" s="186"/>
      <c r="I12" s="186"/>
      <c r="J12" s="186"/>
      <c r="K12" s="186"/>
      <c r="L12" s="186"/>
      <c r="M12" s="186"/>
      <c r="N12" s="186"/>
      <c r="O12" s="186"/>
      <c r="P12" s="186"/>
    </row>
    <row r="13" spans="2:17" s="178" customFormat="1" x14ac:dyDescent="0.2">
      <c r="C13" s="178" t="s">
        <v>290</v>
      </c>
      <c r="D13" s="243"/>
      <c r="E13" s="243"/>
      <c r="F13" s="243"/>
      <c r="G13" s="243"/>
      <c r="H13" s="243"/>
      <c r="I13" s="243"/>
      <c r="J13" s="243"/>
      <c r="K13" s="243"/>
      <c r="L13" s="243"/>
      <c r="M13" s="243"/>
      <c r="N13" s="243"/>
      <c r="O13" s="243"/>
      <c r="P13" s="243"/>
    </row>
    <row r="14" spans="2:17" s="178" customFormat="1" x14ac:dyDescent="0.2">
      <c r="C14" s="185" t="s">
        <v>292</v>
      </c>
      <c r="D14" s="303" t="s">
        <v>47</v>
      </c>
      <c r="E14" s="303">
        <v>0</v>
      </c>
      <c r="F14" s="303">
        <f>E20</f>
        <v>0</v>
      </c>
      <c r="G14" s="303">
        <f t="shared" ref="G14:P14" si="0">F20</f>
        <v>0</v>
      </c>
      <c r="H14" s="303">
        <f t="shared" si="0"/>
        <v>0</v>
      </c>
      <c r="I14" s="303">
        <f t="shared" si="0"/>
        <v>0</v>
      </c>
      <c r="J14" s="303">
        <f t="shared" si="0"/>
        <v>0</v>
      </c>
      <c r="K14" s="303">
        <f t="shared" si="0"/>
        <v>0</v>
      </c>
      <c r="L14" s="303">
        <f t="shared" si="0"/>
        <v>0</v>
      </c>
      <c r="M14" s="303">
        <f t="shared" si="0"/>
        <v>0</v>
      </c>
      <c r="N14" s="303">
        <f t="shared" si="0"/>
        <v>0</v>
      </c>
      <c r="O14" s="303">
        <f t="shared" si="0"/>
        <v>0</v>
      </c>
      <c r="P14" s="303">
        <f t="shared" si="0"/>
        <v>0</v>
      </c>
      <c r="Q14" s="178" t="s">
        <v>25</v>
      </c>
    </row>
    <row r="15" spans="2:17" s="178" customFormat="1" x14ac:dyDescent="0.2">
      <c r="C15" s="185" t="s">
        <v>293</v>
      </c>
      <c r="D15" s="303">
        <f>SUM(E15:P15)</f>
        <v>3736.1128381578455</v>
      </c>
      <c r="E15" s="303">
        <f>CashFlows!E51</f>
        <v>0</v>
      </c>
      <c r="F15" s="303">
        <f>CashFlows!F51</f>
        <v>0</v>
      </c>
      <c r="G15" s="303">
        <f>CashFlows!G51</f>
        <v>0</v>
      </c>
      <c r="H15" s="303">
        <f>CashFlows!H51</f>
        <v>0</v>
      </c>
      <c r="I15" s="303">
        <f>CashFlows!I51</f>
        <v>0</v>
      </c>
      <c r="J15" s="303">
        <f>CashFlows!J51</f>
        <v>-2605.2147491640353</v>
      </c>
      <c r="K15" s="303">
        <f>CashFlows!K51</f>
        <v>-1193.1120687796865</v>
      </c>
      <c r="L15" s="303">
        <f>CashFlows!L51</f>
        <v>-1193.1120687796865</v>
      </c>
      <c r="M15" s="303">
        <f>CashFlows!M51</f>
        <v>-1193.1120687796865</v>
      </c>
      <c r="N15" s="303">
        <f>CashFlows!N51</f>
        <v>-1193.1120687796865</v>
      </c>
      <c r="O15" s="303">
        <f>CashFlows!O51</f>
        <v>-1193.1120687796865</v>
      </c>
      <c r="P15" s="303">
        <f>CashFlows!P51</f>
        <v>12306.887931220313</v>
      </c>
      <c r="Q15" s="178" t="s">
        <v>25</v>
      </c>
    </row>
    <row r="16" spans="2:17" s="178" customFormat="1" x14ac:dyDescent="0.2">
      <c r="C16" s="185" t="s">
        <v>294</v>
      </c>
      <c r="D16" s="303">
        <f>SUM(E16:P16)</f>
        <v>8570.7750930624679</v>
      </c>
      <c r="E16" s="303">
        <f>IF(E14+E15&gt;0,0,(0-(E14+E15)))</f>
        <v>0</v>
      </c>
      <c r="F16" s="303">
        <f t="shared" ref="F16:P16" si="1">IF(F14+F15&gt;0,0,(0-(F14+F15)))</f>
        <v>0</v>
      </c>
      <c r="G16" s="303">
        <f t="shared" si="1"/>
        <v>0</v>
      </c>
      <c r="H16" s="303">
        <f t="shared" si="1"/>
        <v>0</v>
      </c>
      <c r="I16" s="303">
        <f t="shared" si="1"/>
        <v>0</v>
      </c>
      <c r="J16" s="303">
        <f t="shared" si="1"/>
        <v>2605.2147491640353</v>
      </c>
      <c r="K16" s="303">
        <f t="shared" si="1"/>
        <v>1193.1120687796865</v>
      </c>
      <c r="L16" s="303">
        <f t="shared" si="1"/>
        <v>1193.1120687796865</v>
      </c>
      <c r="M16" s="303">
        <f t="shared" si="1"/>
        <v>1193.1120687796865</v>
      </c>
      <c r="N16" s="303">
        <f t="shared" si="1"/>
        <v>1193.1120687796865</v>
      </c>
      <c r="O16" s="303">
        <f t="shared" si="1"/>
        <v>1193.1120687796865</v>
      </c>
      <c r="P16" s="303">
        <f t="shared" si="1"/>
        <v>0</v>
      </c>
    </row>
    <row r="17" spans="3:17" s="178" customFormat="1" x14ac:dyDescent="0.2">
      <c r="C17" s="185" t="s">
        <v>304</v>
      </c>
      <c r="D17" s="303">
        <f>SUM(E17:P17)</f>
        <v>8570.7750930624679</v>
      </c>
      <c r="E17" s="303">
        <f>IF(E14+E15-E18&gt;0,IF(E23&gt;0,IF(E14+E15-E18&gt;E23,E23,E14+E15-E18),0),0)</f>
        <v>0</v>
      </c>
      <c r="F17" s="303">
        <f t="shared" ref="F17:P17" si="2">IF(F14+F15-F18&gt;0,IF(F23&gt;0,IF(F14+F15-F18&gt;F23,F23,F14+F15-F18),0),0)</f>
        <v>0</v>
      </c>
      <c r="G17" s="303">
        <f t="shared" si="2"/>
        <v>0</v>
      </c>
      <c r="H17" s="303">
        <f t="shared" si="2"/>
        <v>0</v>
      </c>
      <c r="I17" s="303">
        <f t="shared" si="2"/>
        <v>0</v>
      </c>
      <c r="J17" s="303">
        <f t="shared" si="2"/>
        <v>0</v>
      </c>
      <c r="K17" s="303">
        <f t="shared" si="2"/>
        <v>0</v>
      </c>
      <c r="L17" s="303">
        <f t="shared" si="2"/>
        <v>0</v>
      </c>
      <c r="M17" s="303">
        <f t="shared" si="2"/>
        <v>0</v>
      </c>
      <c r="N17" s="303">
        <f t="shared" si="2"/>
        <v>0</v>
      </c>
      <c r="O17" s="303">
        <f t="shared" si="2"/>
        <v>0</v>
      </c>
      <c r="P17" s="303">
        <f t="shared" si="2"/>
        <v>8570.7750930624679</v>
      </c>
    </row>
    <row r="18" spans="3:17" s="178" customFormat="1" x14ac:dyDescent="0.2">
      <c r="C18" s="185" t="s">
        <v>333</v>
      </c>
      <c r="D18" s="303">
        <f>SUM(E18:P18)</f>
        <v>321.22338790916615</v>
      </c>
      <c r="E18" s="303">
        <f>IF(E14+E15&gt;0,IF(E23&gt;0,IF((E14+E15)&gt;(E30+E31),E30+E31,E14+E15),0),0)</f>
        <v>0</v>
      </c>
      <c r="F18" s="303">
        <f t="shared" ref="F18:P18" si="3">IF(F14+F15&gt;0,IF(F23&gt;0,IF((F14+F15)&gt;(F30+F31),F30+F31,F14+F15),0),0)</f>
        <v>0</v>
      </c>
      <c r="G18" s="303">
        <f t="shared" si="3"/>
        <v>0</v>
      </c>
      <c r="H18" s="303">
        <f t="shared" si="3"/>
        <v>0</v>
      </c>
      <c r="I18" s="303">
        <f t="shared" si="3"/>
        <v>0</v>
      </c>
      <c r="J18" s="303">
        <f t="shared" si="3"/>
        <v>0</v>
      </c>
      <c r="K18" s="303">
        <f t="shared" si="3"/>
        <v>0</v>
      </c>
      <c r="L18" s="303">
        <f t="shared" si="3"/>
        <v>0</v>
      </c>
      <c r="M18" s="303">
        <f t="shared" si="3"/>
        <v>0</v>
      </c>
      <c r="N18" s="303">
        <f t="shared" si="3"/>
        <v>0</v>
      </c>
      <c r="O18" s="303">
        <f t="shared" si="3"/>
        <v>0</v>
      </c>
      <c r="P18" s="303">
        <f t="shared" si="3"/>
        <v>321.22338790916615</v>
      </c>
      <c r="Q18" s="178" t="s">
        <v>25</v>
      </c>
    </row>
    <row r="19" spans="3:17" s="178" customFormat="1" ht="5.0999999999999996" customHeight="1" x14ac:dyDescent="0.2">
      <c r="D19" s="303" t="s">
        <v>25</v>
      </c>
      <c r="E19" s="303"/>
      <c r="F19" s="303"/>
      <c r="G19" s="303"/>
      <c r="H19" s="303"/>
      <c r="I19" s="303"/>
      <c r="J19" s="303"/>
      <c r="K19" s="303"/>
      <c r="L19" s="303"/>
      <c r="M19" s="303"/>
      <c r="N19" s="303"/>
      <c r="O19" s="303"/>
      <c r="P19" s="303"/>
    </row>
    <row r="20" spans="3:17" s="178" customFormat="1" x14ac:dyDescent="0.2">
      <c r="C20" s="178" t="s">
        <v>295</v>
      </c>
      <c r="D20" s="303">
        <f>P20</f>
        <v>3414.8894502486792</v>
      </c>
      <c r="E20" s="303">
        <f>(E14+E15+E16-E17-E18)</f>
        <v>0</v>
      </c>
      <c r="F20" s="303">
        <f t="shared" ref="F20:P20" si="4">(F14+F15+F16-F17-F18)</f>
        <v>0</v>
      </c>
      <c r="G20" s="303">
        <f t="shared" si="4"/>
        <v>0</v>
      </c>
      <c r="H20" s="303">
        <f t="shared" si="4"/>
        <v>0</v>
      </c>
      <c r="I20" s="303">
        <f t="shared" si="4"/>
        <v>0</v>
      </c>
      <c r="J20" s="303">
        <f t="shared" si="4"/>
        <v>0</v>
      </c>
      <c r="K20" s="303">
        <f t="shared" si="4"/>
        <v>0</v>
      </c>
      <c r="L20" s="303">
        <f t="shared" si="4"/>
        <v>0</v>
      </c>
      <c r="M20" s="303">
        <f t="shared" si="4"/>
        <v>0</v>
      </c>
      <c r="N20" s="303">
        <f t="shared" si="4"/>
        <v>0</v>
      </c>
      <c r="O20" s="303">
        <f t="shared" si="4"/>
        <v>0</v>
      </c>
      <c r="P20" s="303">
        <f t="shared" si="4"/>
        <v>3414.8894502486792</v>
      </c>
    </row>
    <row r="21" spans="3:17" s="178" customFormat="1" x14ac:dyDescent="0.2">
      <c r="C21" s="178" t="s">
        <v>25</v>
      </c>
      <c r="D21" s="303" t="s">
        <v>25</v>
      </c>
      <c r="E21" s="303"/>
      <c r="F21" s="303"/>
      <c r="G21" s="303"/>
      <c r="H21" s="303"/>
      <c r="I21" s="303"/>
      <c r="J21" s="303"/>
      <c r="K21" s="303"/>
      <c r="L21" s="303"/>
      <c r="M21" s="303"/>
      <c r="N21" s="303"/>
      <c r="O21" s="303"/>
      <c r="P21" s="303"/>
    </row>
    <row r="22" spans="3:17" s="178" customFormat="1" x14ac:dyDescent="0.2">
      <c r="C22" s="178" t="s">
        <v>296</v>
      </c>
      <c r="D22" s="303"/>
      <c r="E22" s="303"/>
      <c r="F22" s="303"/>
      <c r="G22" s="303"/>
      <c r="H22" s="303"/>
      <c r="I22" s="303"/>
      <c r="J22" s="303"/>
      <c r="K22" s="303"/>
      <c r="L22" s="303"/>
      <c r="M22" s="303"/>
      <c r="N22" s="303"/>
      <c r="O22" s="303"/>
      <c r="P22" s="303"/>
    </row>
    <row r="23" spans="3:17" s="178" customFormat="1" x14ac:dyDescent="0.2">
      <c r="C23" s="185" t="s">
        <v>297</v>
      </c>
      <c r="D23" s="303"/>
      <c r="E23" s="303">
        <f>DataInput!F129</f>
        <v>0</v>
      </c>
      <c r="F23" s="303">
        <f>E27</f>
        <v>0</v>
      </c>
      <c r="G23" s="303">
        <f t="shared" ref="G23:P23" si="5">F27</f>
        <v>0</v>
      </c>
      <c r="H23" s="303">
        <f t="shared" si="5"/>
        <v>0</v>
      </c>
      <c r="I23" s="303">
        <f t="shared" si="5"/>
        <v>0</v>
      </c>
      <c r="J23" s="303">
        <f t="shared" si="5"/>
        <v>0</v>
      </c>
      <c r="K23" s="303">
        <f t="shared" si="5"/>
        <v>2605.2147491640353</v>
      </c>
      <c r="L23" s="303">
        <f t="shared" si="5"/>
        <v>3798.3268179437218</v>
      </c>
      <c r="M23" s="303">
        <f t="shared" si="5"/>
        <v>4991.4388867234084</v>
      </c>
      <c r="N23" s="303">
        <f t="shared" si="5"/>
        <v>6184.5509555030949</v>
      </c>
      <c r="O23" s="303">
        <f t="shared" si="5"/>
        <v>7377.6630242827814</v>
      </c>
      <c r="P23" s="303">
        <f t="shared" si="5"/>
        <v>8570.7750930624679</v>
      </c>
    </row>
    <row r="24" spans="3:17" s="178" customFormat="1" x14ac:dyDescent="0.2">
      <c r="C24" s="185" t="s">
        <v>294</v>
      </c>
      <c r="D24" s="303">
        <f>SUM(E24:P24)</f>
        <v>8570.7750930624679</v>
      </c>
      <c r="E24" s="303">
        <f>E16</f>
        <v>0</v>
      </c>
      <c r="F24" s="303">
        <f t="shared" ref="F24:P25" si="6">F16</f>
        <v>0</v>
      </c>
      <c r="G24" s="303">
        <f t="shared" si="6"/>
        <v>0</v>
      </c>
      <c r="H24" s="303">
        <f t="shared" si="6"/>
        <v>0</v>
      </c>
      <c r="I24" s="303">
        <f t="shared" si="6"/>
        <v>0</v>
      </c>
      <c r="J24" s="303">
        <f t="shared" si="6"/>
        <v>2605.2147491640353</v>
      </c>
      <c r="K24" s="303">
        <f t="shared" si="6"/>
        <v>1193.1120687796865</v>
      </c>
      <c r="L24" s="303">
        <f t="shared" si="6"/>
        <v>1193.1120687796865</v>
      </c>
      <c r="M24" s="303">
        <f t="shared" si="6"/>
        <v>1193.1120687796865</v>
      </c>
      <c r="N24" s="303">
        <f t="shared" si="6"/>
        <v>1193.1120687796865</v>
      </c>
      <c r="O24" s="303">
        <f t="shared" si="6"/>
        <v>1193.1120687796865</v>
      </c>
      <c r="P24" s="303">
        <f t="shared" si="6"/>
        <v>0</v>
      </c>
    </row>
    <row r="25" spans="3:17" s="178" customFormat="1" x14ac:dyDescent="0.2">
      <c r="C25" s="185" t="s">
        <v>298</v>
      </c>
      <c r="D25" s="303">
        <f>SUM(E25:P25)</f>
        <v>8570.7750930624679</v>
      </c>
      <c r="E25" s="303">
        <f>E17</f>
        <v>0</v>
      </c>
      <c r="F25" s="303">
        <f t="shared" si="6"/>
        <v>0</v>
      </c>
      <c r="G25" s="303">
        <f t="shared" si="6"/>
        <v>0</v>
      </c>
      <c r="H25" s="303">
        <f t="shared" si="6"/>
        <v>0</v>
      </c>
      <c r="I25" s="303">
        <f t="shared" si="6"/>
        <v>0</v>
      </c>
      <c r="J25" s="303">
        <f t="shared" si="6"/>
        <v>0</v>
      </c>
      <c r="K25" s="303">
        <f t="shared" si="6"/>
        <v>0</v>
      </c>
      <c r="L25" s="303">
        <f t="shared" si="6"/>
        <v>0</v>
      </c>
      <c r="M25" s="303">
        <f t="shared" si="6"/>
        <v>0</v>
      </c>
      <c r="N25" s="303">
        <f t="shared" si="6"/>
        <v>0</v>
      </c>
      <c r="O25" s="303">
        <f t="shared" si="6"/>
        <v>0</v>
      </c>
      <c r="P25" s="303">
        <f t="shared" si="6"/>
        <v>8570.7750930624679</v>
      </c>
      <c r="Q25" s="178" t="s">
        <v>25</v>
      </c>
    </row>
    <row r="26" spans="3:17" s="178" customFormat="1" ht="5.0999999999999996" customHeight="1" x14ac:dyDescent="0.2">
      <c r="D26" s="303" t="s">
        <v>25</v>
      </c>
      <c r="E26" s="303"/>
      <c r="F26" s="303"/>
      <c r="G26" s="303"/>
      <c r="H26" s="303"/>
      <c r="I26" s="303"/>
      <c r="J26" s="303"/>
      <c r="K26" s="303"/>
      <c r="L26" s="303"/>
      <c r="M26" s="303"/>
      <c r="N26" s="303"/>
      <c r="O26" s="303"/>
      <c r="P26" s="303"/>
    </row>
    <row r="27" spans="3:17" s="178" customFormat="1" x14ac:dyDescent="0.2">
      <c r="C27" s="178" t="s">
        <v>299</v>
      </c>
      <c r="D27" s="303">
        <f>P27</f>
        <v>0</v>
      </c>
      <c r="E27" s="303">
        <f>E23+E24-E25</f>
        <v>0</v>
      </c>
      <c r="F27" s="303">
        <f t="shared" ref="F27:P27" si="7">F23+F24-F25</f>
        <v>0</v>
      </c>
      <c r="G27" s="303">
        <f t="shared" si="7"/>
        <v>0</v>
      </c>
      <c r="H27" s="303">
        <f t="shared" si="7"/>
        <v>0</v>
      </c>
      <c r="I27" s="303">
        <f t="shared" si="7"/>
        <v>0</v>
      </c>
      <c r="J27" s="303">
        <f t="shared" si="7"/>
        <v>2605.2147491640353</v>
      </c>
      <c r="K27" s="303">
        <f t="shared" si="7"/>
        <v>3798.3268179437218</v>
      </c>
      <c r="L27" s="303">
        <f t="shared" si="7"/>
        <v>4991.4388867234084</v>
      </c>
      <c r="M27" s="303">
        <f t="shared" si="7"/>
        <v>6184.5509555030949</v>
      </c>
      <c r="N27" s="303">
        <f t="shared" si="7"/>
        <v>7377.6630242827814</v>
      </c>
      <c r="O27" s="303">
        <f t="shared" si="7"/>
        <v>8570.7750930624679</v>
      </c>
      <c r="P27" s="303">
        <f t="shared" si="7"/>
        <v>0</v>
      </c>
      <c r="Q27" s="178" t="s">
        <v>25</v>
      </c>
    </row>
    <row r="28" spans="3:17" s="178" customFormat="1" x14ac:dyDescent="0.2">
      <c r="C28" s="178" t="s">
        <v>25</v>
      </c>
      <c r="D28" s="303" t="s">
        <v>25</v>
      </c>
      <c r="E28" s="303"/>
      <c r="F28" s="303"/>
      <c r="G28" s="303"/>
      <c r="H28" s="303"/>
      <c r="I28" s="303"/>
      <c r="J28" s="303"/>
      <c r="K28" s="303"/>
      <c r="L28" s="303"/>
      <c r="M28" s="303"/>
      <c r="N28" s="303"/>
      <c r="O28" s="303"/>
      <c r="P28" s="303"/>
    </row>
    <row r="29" spans="3:17" s="178" customFormat="1" x14ac:dyDescent="0.2">
      <c r="C29" s="178" t="s">
        <v>300</v>
      </c>
      <c r="D29" s="303"/>
      <c r="E29" s="303"/>
      <c r="F29" s="303"/>
      <c r="G29" s="303"/>
      <c r="H29" s="303"/>
      <c r="I29" s="303"/>
      <c r="J29" s="303"/>
      <c r="K29" s="303"/>
      <c r="L29" s="303"/>
      <c r="M29" s="303"/>
      <c r="N29" s="303"/>
      <c r="O29" s="303"/>
      <c r="P29" s="303"/>
    </row>
    <row r="30" spans="3:17" s="178" customFormat="1" x14ac:dyDescent="0.2">
      <c r="C30" s="185" t="s">
        <v>297</v>
      </c>
      <c r="D30" s="303"/>
      <c r="E30" s="303">
        <v>0</v>
      </c>
      <c r="F30" s="303">
        <f>E34</f>
        <v>0</v>
      </c>
      <c r="G30" s="303">
        <f t="shared" ref="G30:P30" si="8">F34</f>
        <v>0</v>
      </c>
      <c r="H30" s="303">
        <f t="shared" si="8"/>
        <v>0</v>
      </c>
      <c r="I30" s="303">
        <f t="shared" si="8"/>
        <v>0</v>
      </c>
      <c r="J30" s="303">
        <f t="shared" si="8"/>
        <v>0</v>
      </c>
      <c r="K30" s="303">
        <f t="shared" si="8"/>
        <v>19.539110618730263</v>
      </c>
      <c r="L30" s="303">
        <f t="shared" si="8"/>
        <v>48.173105082948652</v>
      </c>
      <c r="M30" s="303">
        <f t="shared" si="8"/>
        <v>85.970195021496323</v>
      </c>
      <c r="N30" s="303">
        <f t="shared" si="8"/>
        <v>132.99910365043075</v>
      </c>
      <c r="O30" s="303">
        <f t="shared" si="8"/>
        <v>189.32906960992983</v>
      </c>
      <c r="P30" s="303">
        <f t="shared" si="8"/>
        <v>255.02985082997282</v>
      </c>
      <c r="Q30" s="178" t="s">
        <v>25</v>
      </c>
    </row>
    <row r="31" spans="3:17" s="178" customFormat="1" x14ac:dyDescent="0.2">
      <c r="C31" s="185" t="s">
        <v>301</v>
      </c>
      <c r="D31" s="303">
        <f>SUM(E31:P31)</f>
        <v>321.22338790916615</v>
      </c>
      <c r="E31" s="303">
        <f>((E23+E24)*(DataInput!$F$127/12))</f>
        <v>0</v>
      </c>
      <c r="F31" s="303">
        <f>((F23+F24)*(DataInput!$F$127/12))+(E34*(DataInput!$F$127/12))</f>
        <v>0</v>
      </c>
      <c r="G31" s="303">
        <f>((G23+G24)*(DataInput!$F$127/12))+(F34*(DataInput!$F$127/12))</f>
        <v>0</v>
      </c>
      <c r="H31" s="303">
        <f>((H23+H24)*(DataInput!$F$127/12))+(G34*(DataInput!$F$127/12))</f>
        <v>0</v>
      </c>
      <c r="I31" s="303">
        <f>((I23+I24)*(DataInput!$F$127/12))+(H34*(DataInput!$F$127/12))</f>
        <v>0</v>
      </c>
      <c r="J31" s="303">
        <f>((J23+J24)*(DataInput!$F$127/12))+(I34*(DataInput!$F$127/12))</f>
        <v>19.539110618730263</v>
      </c>
      <c r="K31" s="303">
        <f>((K23+K24)*(DataInput!$F$127/12))+(J34*(DataInput!$F$127/12))</f>
        <v>28.633994464218389</v>
      </c>
      <c r="L31" s="303">
        <f>((L23+L24)*(DataInput!$F$127/12))+(K34*(DataInput!$F$127/12))</f>
        <v>37.797089938547678</v>
      </c>
      <c r="M31" s="303">
        <f>((M23+M24)*(DataInput!$F$127/12))+(L34*(DataInput!$F$127/12))</f>
        <v>47.028908628934431</v>
      </c>
      <c r="N31" s="303">
        <f>((N23+N24)*(DataInput!$F$127/12))+(M34*(DataInput!$F$127/12))</f>
        <v>56.329965959499091</v>
      </c>
      <c r="O31" s="303">
        <f>((O23+O24)*(DataInput!$F$127/12))+(N34*(DataInput!$F$127/12))</f>
        <v>65.700781220042984</v>
      </c>
      <c r="P31" s="303">
        <f>((P23+P24)*(DataInput!$F$127/12))+(O34*(DataInput!$F$127/12))</f>
        <v>66.193537079193305</v>
      </c>
    </row>
    <row r="32" spans="3:17" s="178" customFormat="1" x14ac:dyDescent="0.2">
      <c r="C32" s="185" t="s">
        <v>302</v>
      </c>
      <c r="D32" s="303">
        <f>SUM(E32:P32)</f>
        <v>321.22338790916615</v>
      </c>
      <c r="E32" s="303">
        <f>E18</f>
        <v>0</v>
      </c>
      <c r="F32" s="303">
        <f t="shared" ref="F32:P32" si="9">F18</f>
        <v>0</v>
      </c>
      <c r="G32" s="303">
        <f t="shared" si="9"/>
        <v>0</v>
      </c>
      <c r="H32" s="303">
        <f t="shared" si="9"/>
        <v>0</v>
      </c>
      <c r="I32" s="303">
        <f t="shared" si="9"/>
        <v>0</v>
      </c>
      <c r="J32" s="303">
        <f t="shared" si="9"/>
        <v>0</v>
      </c>
      <c r="K32" s="303">
        <f t="shared" si="9"/>
        <v>0</v>
      </c>
      <c r="L32" s="303">
        <f t="shared" si="9"/>
        <v>0</v>
      </c>
      <c r="M32" s="303">
        <f t="shared" si="9"/>
        <v>0</v>
      </c>
      <c r="N32" s="303">
        <f t="shared" si="9"/>
        <v>0</v>
      </c>
      <c r="O32" s="303">
        <f t="shared" si="9"/>
        <v>0</v>
      </c>
      <c r="P32" s="303">
        <f t="shared" si="9"/>
        <v>321.22338790916615</v>
      </c>
      <c r="Q32" s="178" t="s">
        <v>25</v>
      </c>
    </row>
    <row r="33" spans="3:17" s="178" customFormat="1" ht="5.0999999999999996" customHeight="1" x14ac:dyDescent="0.2">
      <c r="D33" s="303" t="s">
        <v>25</v>
      </c>
      <c r="E33" s="303"/>
      <c r="F33" s="303"/>
      <c r="G33" s="303"/>
      <c r="H33" s="303"/>
      <c r="I33" s="303"/>
      <c r="J33" s="303"/>
      <c r="K33" s="303"/>
      <c r="L33" s="303"/>
      <c r="M33" s="303"/>
      <c r="N33" s="303"/>
      <c r="O33" s="303"/>
      <c r="P33" s="303"/>
    </row>
    <row r="34" spans="3:17" s="178" customFormat="1" x14ac:dyDescent="0.2">
      <c r="C34" s="178" t="s">
        <v>303</v>
      </c>
      <c r="D34" s="303">
        <f>P34</f>
        <v>0</v>
      </c>
      <c r="E34" s="303">
        <f>E30+E31-E32</f>
        <v>0</v>
      </c>
      <c r="F34" s="303">
        <f t="shared" ref="F34:P34" si="10">F30+F31-F32</f>
        <v>0</v>
      </c>
      <c r="G34" s="303">
        <f t="shared" si="10"/>
        <v>0</v>
      </c>
      <c r="H34" s="303">
        <f t="shared" si="10"/>
        <v>0</v>
      </c>
      <c r="I34" s="303">
        <f t="shared" si="10"/>
        <v>0</v>
      </c>
      <c r="J34" s="303">
        <f t="shared" si="10"/>
        <v>19.539110618730263</v>
      </c>
      <c r="K34" s="303">
        <f t="shared" si="10"/>
        <v>48.173105082948652</v>
      </c>
      <c r="L34" s="303">
        <f t="shared" si="10"/>
        <v>85.970195021496323</v>
      </c>
      <c r="M34" s="303">
        <f t="shared" si="10"/>
        <v>132.99910365043075</v>
      </c>
      <c r="N34" s="303">
        <f t="shared" si="10"/>
        <v>189.32906960992983</v>
      </c>
      <c r="O34" s="303">
        <f t="shared" si="10"/>
        <v>255.02985082997282</v>
      </c>
      <c r="P34" s="303">
        <f t="shared" si="10"/>
        <v>0</v>
      </c>
      <c r="Q34" s="178" t="s">
        <v>25</v>
      </c>
    </row>
    <row r="35" spans="3:17" x14ac:dyDescent="0.2">
      <c r="C35" s="178"/>
      <c r="D35" s="304"/>
      <c r="E35" s="304"/>
      <c r="F35" s="304"/>
      <c r="G35" s="304"/>
      <c r="H35" s="304"/>
      <c r="I35" s="304"/>
      <c r="J35" s="304"/>
      <c r="K35" s="304"/>
      <c r="L35" s="304"/>
      <c r="M35" s="304"/>
      <c r="N35" s="304"/>
      <c r="O35" s="304"/>
      <c r="P35" s="304"/>
    </row>
    <row r="36" spans="3:17" x14ac:dyDescent="0.2">
      <c r="C36" s="178"/>
      <c r="D36" s="304"/>
      <c r="E36" s="304"/>
      <c r="F36" s="304"/>
      <c r="G36" s="304"/>
      <c r="H36" s="304"/>
      <c r="I36" s="304"/>
      <c r="J36" s="304"/>
      <c r="K36" s="304"/>
      <c r="L36" s="304"/>
      <c r="M36" s="304"/>
      <c r="N36" s="304"/>
      <c r="O36" s="304"/>
      <c r="P36" s="304"/>
    </row>
    <row r="37" spans="3:17" x14ac:dyDescent="0.2">
      <c r="C37" s="77" t="s">
        <v>37</v>
      </c>
      <c r="D37" s="154" t="s">
        <v>291</v>
      </c>
      <c r="E37" s="187">
        <f>CashFlows!E68</f>
        <v>40269</v>
      </c>
      <c r="F37" s="187">
        <f>CashFlows!F68</f>
        <v>40299</v>
      </c>
      <c r="G37" s="187">
        <f>CashFlows!G68</f>
        <v>40330</v>
      </c>
      <c r="H37" s="187">
        <f>CashFlows!H68</f>
        <v>40360</v>
      </c>
      <c r="I37" s="187">
        <f>CashFlows!I68</f>
        <v>40391</v>
      </c>
      <c r="J37" s="187">
        <f>CashFlows!J68</f>
        <v>40422</v>
      </c>
      <c r="K37" s="187">
        <f>CashFlows!K68</f>
        <v>40452</v>
      </c>
      <c r="L37" s="187">
        <f>CashFlows!L68</f>
        <v>40483</v>
      </c>
      <c r="M37" s="187">
        <f>CashFlows!M68</f>
        <v>40513</v>
      </c>
      <c r="N37" s="187">
        <f>CashFlows!N68</f>
        <v>40544</v>
      </c>
      <c r="O37" s="187">
        <f>CashFlows!O68</f>
        <v>40575</v>
      </c>
      <c r="P37" s="187">
        <f>CashFlows!P68</f>
        <v>40603</v>
      </c>
      <c r="Q37" s="178" t="s">
        <v>25</v>
      </c>
    </row>
    <row r="38" spans="3:17" x14ac:dyDescent="0.2">
      <c r="C38" s="178"/>
      <c r="D38" s="304"/>
      <c r="E38" s="304"/>
      <c r="F38" s="304"/>
      <c r="G38" s="304"/>
      <c r="H38" s="304"/>
      <c r="I38" s="304"/>
      <c r="J38" s="304"/>
      <c r="K38" s="304"/>
      <c r="L38" s="304"/>
      <c r="M38" s="304"/>
      <c r="N38" s="304"/>
      <c r="O38" s="304"/>
      <c r="P38" s="304"/>
    </row>
    <row r="39" spans="3:17" s="178" customFormat="1" x14ac:dyDescent="0.2">
      <c r="C39" s="178" t="s">
        <v>290</v>
      </c>
      <c r="D39" s="303"/>
      <c r="E39" s="303"/>
      <c r="F39" s="303"/>
      <c r="G39" s="303"/>
      <c r="H39" s="303"/>
      <c r="I39" s="303"/>
      <c r="J39" s="303"/>
      <c r="K39" s="303"/>
      <c r="L39" s="303"/>
      <c r="M39" s="303"/>
      <c r="N39" s="303"/>
      <c r="O39" s="303"/>
      <c r="P39" s="303"/>
    </row>
    <row r="40" spans="3:17" s="178" customFormat="1" x14ac:dyDescent="0.2">
      <c r="C40" s="185" t="s">
        <v>292</v>
      </c>
      <c r="D40" s="303" t="s">
        <v>25</v>
      </c>
      <c r="E40" s="303">
        <f>D20</f>
        <v>3414.8894502486792</v>
      </c>
      <c r="F40" s="303">
        <f>E46</f>
        <v>2221.7773814689908</v>
      </c>
      <c r="G40" s="303">
        <f t="shared" ref="G40:P40" si="11">F46</f>
        <v>1028.6653126893043</v>
      </c>
      <c r="H40" s="303">
        <f t="shared" si="11"/>
        <v>0</v>
      </c>
      <c r="I40" s="303">
        <f t="shared" si="11"/>
        <v>0</v>
      </c>
      <c r="J40" s="303">
        <f t="shared" si="11"/>
        <v>0</v>
      </c>
      <c r="K40" s="303">
        <f t="shared" si="11"/>
        <v>0</v>
      </c>
      <c r="L40" s="303">
        <f t="shared" si="11"/>
        <v>8932.2836267104049</v>
      </c>
      <c r="M40" s="303">
        <f t="shared" si="11"/>
        <v>8195.8188775463677</v>
      </c>
      <c r="N40" s="303">
        <f t="shared" si="11"/>
        <v>7459.3541283823306</v>
      </c>
      <c r="O40" s="303">
        <f t="shared" si="11"/>
        <v>6722.8893792182917</v>
      </c>
      <c r="P40" s="303">
        <f t="shared" si="11"/>
        <v>5986.4246300542536</v>
      </c>
    </row>
    <row r="41" spans="3:17" s="178" customFormat="1" x14ac:dyDescent="0.2">
      <c r="C41" s="185" t="s">
        <v>293</v>
      </c>
      <c r="D41" s="303">
        <f>SUM(E41:P41)</f>
        <v>15422.539092337651</v>
      </c>
      <c r="E41" s="303">
        <f>CashFlows!E110</f>
        <v>-1193.1120687796883</v>
      </c>
      <c r="F41" s="303">
        <f>CashFlows!F110</f>
        <v>-1193.1120687796865</v>
      </c>
      <c r="G41" s="303">
        <f>CashFlows!G110</f>
        <v>-1193.1120687796883</v>
      </c>
      <c r="H41" s="303">
        <f>CashFlows!H110</f>
        <v>-1193.1120687796865</v>
      </c>
      <c r="I41" s="303">
        <f>CashFlows!I110</f>
        <v>-1193.1120687796865</v>
      </c>
      <c r="J41" s="303">
        <f>CashFlows!J110</f>
        <v>-1193.1120687796865</v>
      </c>
      <c r="K41" s="303">
        <f>CashFlows!K110</f>
        <v>12763.535250835963</v>
      </c>
      <c r="L41" s="303">
        <f>CashFlows!L110</f>
        <v>-736.46474916403713</v>
      </c>
      <c r="M41" s="303">
        <f>CashFlows!M110</f>
        <v>-736.46474916403713</v>
      </c>
      <c r="N41" s="303">
        <f>CashFlows!N110</f>
        <v>-736.46474916403895</v>
      </c>
      <c r="O41" s="303">
        <f>CashFlows!O110</f>
        <v>-736.46474916403804</v>
      </c>
      <c r="P41" s="303">
        <f>CashFlows!P110</f>
        <v>12763.535250835961</v>
      </c>
    </row>
    <row r="42" spans="3:17" s="178" customFormat="1" x14ac:dyDescent="0.2">
      <c r="C42" s="185" t="s">
        <v>294</v>
      </c>
      <c r="D42" s="303">
        <f>SUM(E42:P42)</f>
        <v>3743.7829624294436</v>
      </c>
      <c r="E42" s="303">
        <f t="shared" ref="E42:P42" si="12">IF(E40+E41&gt;0,0,(0-(E40+E41)))</f>
        <v>0</v>
      </c>
      <c r="F42" s="303">
        <f t="shared" si="12"/>
        <v>0</v>
      </c>
      <c r="G42" s="303">
        <f t="shared" si="12"/>
        <v>164.44675609038404</v>
      </c>
      <c r="H42" s="303">
        <f t="shared" si="12"/>
        <v>1193.1120687796865</v>
      </c>
      <c r="I42" s="303">
        <f t="shared" si="12"/>
        <v>1193.1120687796865</v>
      </c>
      <c r="J42" s="303">
        <f t="shared" si="12"/>
        <v>1193.1120687796865</v>
      </c>
      <c r="K42" s="303">
        <f t="shared" si="12"/>
        <v>0</v>
      </c>
      <c r="L42" s="303">
        <f t="shared" si="12"/>
        <v>0</v>
      </c>
      <c r="M42" s="303">
        <f>IF(M40+M41&gt;0,0,(0-(M40+M41)))</f>
        <v>0</v>
      </c>
      <c r="N42" s="303">
        <f t="shared" si="12"/>
        <v>0</v>
      </c>
      <c r="O42" s="303">
        <f t="shared" si="12"/>
        <v>0</v>
      </c>
      <c r="P42" s="303">
        <f t="shared" si="12"/>
        <v>0</v>
      </c>
    </row>
    <row r="43" spans="3:17" s="178" customFormat="1" x14ac:dyDescent="0.2">
      <c r="C43" s="185" t="s">
        <v>304</v>
      </c>
      <c r="D43" s="303">
        <f>SUM(E43:P43)</f>
        <v>3743.7829624294436</v>
      </c>
      <c r="E43" s="303">
        <f t="shared" ref="E43:P43" si="13">IF(E40+E41-E44&gt;0,IF(E49&gt;0,IF(E40+E41-E44&gt;E49,E49,E40+E41-E44),0),0)</f>
        <v>0</v>
      </c>
      <c r="F43" s="303">
        <f t="shared" si="13"/>
        <v>0</v>
      </c>
      <c r="G43" s="303">
        <f t="shared" si="13"/>
        <v>0</v>
      </c>
      <c r="H43" s="303">
        <f t="shared" si="13"/>
        <v>0</v>
      </c>
      <c r="I43" s="303">
        <f t="shared" si="13"/>
        <v>0</v>
      </c>
      <c r="J43" s="303">
        <f t="shared" si="13"/>
        <v>0</v>
      </c>
      <c r="K43" s="303">
        <f t="shared" si="13"/>
        <v>3743.7829624294436</v>
      </c>
      <c r="L43" s="303">
        <f t="shared" si="13"/>
        <v>0</v>
      </c>
      <c r="M43" s="303">
        <f t="shared" si="13"/>
        <v>0</v>
      </c>
      <c r="N43" s="303">
        <f t="shared" si="13"/>
        <v>0</v>
      </c>
      <c r="O43" s="303">
        <f t="shared" si="13"/>
        <v>0</v>
      </c>
      <c r="P43" s="303">
        <f t="shared" si="13"/>
        <v>0</v>
      </c>
    </row>
    <row r="44" spans="3:17" s="178" customFormat="1" x14ac:dyDescent="0.2">
      <c r="C44" s="185" t="s">
        <v>333</v>
      </c>
      <c r="D44" s="303">
        <f>SUM(E44:P44)</f>
        <v>87.468661696112619</v>
      </c>
      <c r="E44" s="303">
        <f>IF(E40+E41&gt;0,IF(E49&gt;0,IF((E40+E41)&gt;(E56+E57),E56+E57,E40+E41),0),0)</f>
        <v>0</v>
      </c>
      <c r="F44" s="303">
        <f t="shared" ref="F44:P44" si="14">IF(F40+F41&gt;0,IF(F49&gt;0,IF((F40+F41)&gt;(F56+F57),F56+F57,F40+F41),0),0)</f>
        <v>0</v>
      </c>
      <c r="G44" s="303">
        <f t="shared" si="14"/>
        <v>0</v>
      </c>
      <c r="H44" s="303">
        <f t="shared" si="14"/>
        <v>0</v>
      </c>
      <c r="I44" s="303">
        <f t="shared" si="14"/>
        <v>0</v>
      </c>
      <c r="J44" s="303">
        <f t="shared" si="14"/>
        <v>0</v>
      </c>
      <c r="K44" s="303">
        <f t="shared" si="14"/>
        <v>87.468661696112619</v>
      </c>
      <c r="L44" s="303">
        <f t="shared" si="14"/>
        <v>0</v>
      </c>
      <c r="M44" s="303">
        <f t="shared" si="14"/>
        <v>0</v>
      </c>
      <c r="N44" s="303">
        <f t="shared" si="14"/>
        <v>0</v>
      </c>
      <c r="O44" s="303">
        <f t="shared" si="14"/>
        <v>0</v>
      </c>
      <c r="P44" s="303">
        <f t="shared" si="14"/>
        <v>0</v>
      </c>
    </row>
    <row r="45" spans="3:17" s="178" customFormat="1" ht="5.0999999999999996" customHeight="1" x14ac:dyDescent="0.2">
      <c r="D45" s="303" t="s">
        <v>25</v>
      </c>
      <c r="E45" s="303"/>
      <c r="F45" s="303"/>
      <c r="G45" s="303"/>
      <c r="H45" s="303"/>
      <c r="I45" s="303"/>
      <c r="J45" s="303"/>
      <c r="K45" s="303"/>
      <c r="L45" s="303"/>
      <c r="M45" s="303"/>
      <c r="N45" s="303"/>
      <c r="O45" s="303"/>
      <c r="P45" s="303"/>
    </row>
    <row r="46" spans="3:17" s="178" customFormat="1" x14ac:dyDescent="0.2">
      <c r="C46" s="178" t="s">
        <v>295</v>
      </c>
      <c r="D46" s="303">
        <f>P46</f>
        <v>18749.959880890216</v>
      </c>
      <c r="E46" s="303">
        <f>(E40+E41+E42-E43-E44)</f>
        <v>2221.7773814689908</v>
      </c>
      <c r="F46" s="303">
        <f t="shared" ref="F46:P46" si="15">(F40+F41+F42-F43-F44)</f>
        <v>1028.6653126893043</v>
      </c>
      <c r="G46" s="303">
        <f t="shared" si="15"/>
        <v>0</v>
      </c>
      <c r="H46" s="303">
        <f t="shared" si="15"/>
        <v>0</v>
      </c>
      <c r="I46" s="303">
        <f t="shared" si="15"/>
        <v>0</v>
      </c>
      <c r="J46" s="303">
        <f t="shared" si="15"/>
        <v>0</v>
      </c>
      <c r="K46" s="303">
        <f t="shared" si="15"/>
        <v>8932.2836267104049</v>
      </c>
      <c r="L46" s="303">
        <f t="shared" si="15"/>
        <v>8195.8188775463677</v>
      </c>
      <c r="M46" s="303">
        <f t="shared" si="15"/>
        <v>7459.3541283823306</v>
      </c>
      <c r="N46" s="303">
        <f t="shared" si="15"/>
        <v>6722.8893792182917</v>
      </c>
      <c r="O46" s="303">
        <f t="shared" si="15"/>
        <v>5986.4246300542536</v>
      </c>
      <c r="P46" s="303">
        <f t="shared" si="15"/>
        <v>18749.959880890216</v>
      </c>
    </row>
    <row r="47" spans="3:17" s="178" customFormat="1" x14ac:dyDescent="0.2">
      <c r="C47" s="178" t="s">
        <v>25</v>
      </c>
      <c r="D47" s="303" t="s">
        <v>25</v>
      </c>
      <c r="E47" s="303"/>
      <c r="F47" s="303"/>
      <c r="G47" s="303"/>
      <c r="H47" s="303"/>
      <c r="I47" s="303"/>
      <c r="J47" s="303"/>
      <c r="K47" s="303"/>
      <c r="L47" s="303"/>
      <c r="M47" s="303"/>
      <c r="N47" s="303"/>
      <c r="O47" s="303"/>
      <c r="P47" s="303"/>
    </row>
    <row r="48" spans="3:17" s="178" customFormat="1" x14ac:dyDescent="0.2">
      <c r="C48" s="178" t="s">
        <v>296</v>
      </c>
      <c r="D48" s="303"/>
      <c r="E48" s="303"/>
      <c r="F48" s="303"/>
      <c r="G48" s="303"/>
      <c r="H48" s="303"/>
      <c r="I48" s="303"/>
      <c r="J48" s="303"/>
      <c r="K48" s="303"/>
      <c r="L48" s="303"/>
      <c r="M48" s="303"/>
      <c r="N48" s="303"/>
      <c r="O48" s="303"/>
      <c r="P48" s="303"/>
    </row>
    <row r="49" spans="2:17" s="178" customFormat="1" x14ac:dyDescent="0.2">
      <c r="C49" s="185" t="s">
        <v>297</v>
      </c>
      <c r="D49" s="303"/>
      <c r="E49" s="303">
        <f>D27</f>
        <v>0</v>
      </c>
      <c r="F49" s="303">
        <f>E53</f>
        <v>0</v>
      </c>
      <c r="G49" s="303">
        <f t="shared" ref="G49:P49" si="16">F53</f>
        <v>0</v>
      </c>
      <c r="H49" s="303">
        <f t="shared" si="16"/>
        <v>164.44675609038404</v>
      </c>
      <c r="I49" s="303">
        <f t="shared" si="16"/>
        <v>1357.5588248700706</v>
      </c>
      <c r="J49" s="303">
        <f t="shared" si="16"/>
        <v>2550.6708936497571</v>
      </c>
      <c r="K49" s="303">
        <f t="shared" si="16"/>
        <v>3743.7829624294436</v>
      </c>
      <c r="L49" s="303">
        <f t="shared" si="16"/>
        <v>0</v>
      </c>
      <c r="M49" s="303">
        <f t="shared" si="16"/>
        <v>0</v>
      </c>
      <c r="N49" s="303">
        <f t="shared" si="16"/>
        <v>0</v>
      </c>
      <c r="O49" s="303">
        <f t="shared" si="16"/>
        <v>0</v>
      </c>
      <c r="P49" s="303">
        <f t="shared" si="16"/>
        <v>0</v>
      </c>
    </row>
    <row r="50" spans="2:17" s="178" customFormat="1" x14ac:dyDescent="0.2">
      <c r="C50" s="185" t="s">
        <v>294</v>
      </c>
      <c r="D50" s="303">
        <f>SUM(E50:P50)</f>
        <v>3743.7829624294436</v>
      </c>
      <c r="E50" s="303">
        <f>E42</f>
        <v>0</v>
      </c>
      <c r="F50" s="303">
        <f t="shared" ref="F50:P51" si="17">F42</f>
        <v>0</v>
      </c>
      <c r="G50" s="303">
        <f t="shared" si="17"/>
        <v>164.44675609038404</v>
      </c>
      <c r="H50" s="303">
        <f t="shared" si="17"/>
        <v>1193.1120687796865</v>
      </c>
      <c r="I50" s="303">
        <f t="shared" si="17"/>
        <v>1193.1120687796865</v>
      </c>
      <c r="J50" s="303">
        <f t="shared" si="17"/>
        <v>1193.1120687796865</v>
      </c>
      <c r="K50" s="303">
        <f t="shared" si="17"/>
        <v>0</v>
      </c>
      <c r="L50" s="303">
        <f t="shared" si="17"/>
        <v>0</v>
      </c>
      <c r="M50" s="303">
        <f t="shared" si="17"/>
        <v>0</v>
      </c>
      <c r="N50" s="303">
        <f t="shared" si="17"/>
        <v>0</v>
      </c>
      <c r="O50" s="303">
        <f t="shared" si="17"/>
        <v>0</v>
      </c>
      <c r="P50" s="303">
        <f t="shared" si="17"/>
        <v>0</v>
      </c>
    </row>
    <row r="51" spans="2:17" s="178" customFormat="1" x14ac:dyDescent="0.2">
      <c r="C51" s="185" t="s">
        <v>298</v>
      </c>
      <c r="D51" s="303">
        <f>SUM(E51:P51)</f>
        <v>3743.7829624294436</v>
      </c>
      <c r="E51" s="303">
        <f>E43</f>
        <v>0</v>
      </c>
      <c r="F51" s="303">
        <f t="shared" si="17"/>
        <v>0</v>
      </c>
      <c r="G51" s="303">
        <f t="shared" si="17"/>
        <v>0</v>
      </c>
      <c r="H51" s="303">
        <f t="shared" si="17"/>
        <v>0</v>
      </c>
      <c r="I51" s="303">
        <f t="shared" si="17"/>
        <v>0</v>
      </c>
      <c r="J51" s="303">
        <f t="shared" si="17"/>
        <v>0</v>
      </c>
      <c r="K51" s="303">
        <f t="shared" si="17"/>
        <v>3743.7829624294436</v>
      </c>
      <c r="L51" s="303">
        <f t="shared" si="17"/>
        <v>0</v>
      </c>
      <c r="M51" s="303">
        <f t="shared" si="17"/>
        <v>0</v>
      </c>
      <c r="N51" s="303">
        <f t="shared" si="17"/>
        <v>0</v>
      </c>
      <c r="O51" s="303">
        <f t="shared" si="17"/>
        <v>0</v>
      </c>
      <c r="P51" s="303">
        <f t="shared" si="17"/>
        <v>0</v>
      </c>
    </row>
    <row r="52" spans="2:17" s="178" customFormat="1" ht="5.0999999999999996" customHeight="1" x14ac:dyDescent="0.2">
      <c r="D52" s="303" t="s">
        <v>25</v>
      </c>
      <c r="E52" s="303"/>
      <c r="F52" s="303"/>
      <c r="G52" s="303"/>
      <c r="H52" s="303"/>
      <c r="I52" s="303"/>
      <c r="J52" s="303"/>
      <c r="K52" s="303"/>
      <c r="L52" s="303"/>
      <c r="M52" s="303"/>
      <c r="N52" s="303"/>
      <c r="O52" s="303"/>
      <c r="P52" s="303"/>
    </row>
    <row r="53" spans="2:17" s="178" customFormat="1" x14ac:dyDescent="0.2">
      <c r="C53" s="178" t="s">
        <v>299</v>
      </c>
      <c r="D53" s="303">
        <f>P53</f>
        <v>0</v>
      </c>
      <c r="E53" s="303">
        <f>E49+E50-E51</f>
        <v>0</v>
      </c>
      <c r="F53" s="303">
        <f t="shared" ref="F53:P53" si="18">F49+F50-F51</f>
        <v>0</v>
      </c>
      <c r="G53" s="303">
        <f t="shared" si="18"/>
        <v>164.44675609038404</v>
      </c>
      <c r="H53" s="303">
        <f t="shared" si="18"/>
        <v>1357.5588248700706</v>
      </c>
      <c r="I53" s="303">
        <f t="shared" si="18"/>
        <v>2550.6708936497571</v>
      </c>
      <c r="J53" s="303">
        <f t="shared" si="18"/>
        <v>3743.7829624294436</v>
      </c>
      <c r="K53" s="303">
        <f t="shared" si="18"/>
        <v>0</v>
      </c>
      <c r="L53" s="303">
        <f t="shared" si="18"/>
        <v>0</v>
      </c>
      <c r="M53" s="303">
        <f t="shared" si="18"/>
        <v>0</v>
      </c>
      <c r="N53" s="303">
        <f t="shared" si="18"/>
        <v>0</v>
      </c>
      <c r="O53" s="303">
        <f t="shared" si="18"/>
        <v>0</v>
      </c>
      <c r="P53" s="303">
        <f t="shared" si="18"/>
        <v>0</v>
      </c>
    </row>
    <row r="54" spans="2:17" s="178" customFormat="1" x14ac:dyDescent="0.2">
      <c r="D54" s="303" t="s">
        <v>25</v>
      </c>
      <c r="E54" s="303"/>
      <c r="F54" s="303"/>
      <c r="G54" s="303"/>
      <c r="H54" s="303"/>
      <c r="I54" s="303"/>
      <c r="J54" s="303"/>
      <c r="K54" s="303"/>
      <c r="L54" s="303"/>
      <c r="M54" s="303"/>
      <c r="N54" s="303"/>
      <c r="O54" s="303"/>
      <c r="P54" s="303"/>
    </row>
    <row r="55" spans="2:17" s="178" customFormat="1" x14ac:dyDescent="0.2">
      <c r="C55" s="178" t="s">
        <v>300</v>
      </c>
      <c r="D55" s="303"/>
      <c r="E55" s="303"/>
      <c r="F55" s="303"/>
      <c r="G55" s="303"/>
      <c r="H55" s="303"/>
      <c r="I55" s="303"/>
      <c r="J55" s="303"/>
      <c r="K55" s="303"/>
      <c r="L55" s="303"/>
      <c r="M55" s="303"/>
      <c r="N55" s="303"/>
      <c r="O55" s="303"/>
      <c r="P55" s="303"/>
    </row>
    <row r="56" spans="2:17" s="178" customFormat="1" x14ac:dyDescent="0.2">
      <c r="C56" s="185" t="s">
        <v>297</v>
      </c>
      <c r="D56" s="303"/>
      <c r="E56" s="303">
        <f>D34</f>
        <v>0</v>
      </c>
      <c r="F56" s="303">
        <f>E60</f>
        <v>0</v>
      </c>
      <c r="G56" s="303">
        <f t="shared" ref="G56:P56" si="19">F60</f>
        <v>0</v>
      </c>
      <c r="H56" s="303">
        <f t="shared" si="19"/>
        <v>1.2333506706778803</v>
      </c>
      <c r="I56" s="303">
        <f t="shared" si="19"/>
        <v>11.424291987233493</v>
      </c>
      <c r="J56" s="303">
        <f t="shared" si="19"/>
        <v>30.640005879510923</v>
      </c>
      <c r="K56" s="303">
        <f t="shared" si="19"/>
        <v>58.94817814182808</v>
      </c>
      <c r="L56" s="303">
        <f t="shared" si="19"/>
        <v>0</v>
      </c>
      <c r="M56" s="303">
        <f t="shared" si="19"/>
        <v>0</v>
      </c>
      <c r="N56" s="303">
        <f t="shared" si="19"/>
        <v>0</v>
      </c>
      <c r="O56" s="303">
        <f t="shared" si="19"/>
        <v>0</v>
      </c>
      <c r="P56" s="303">
        <f t="shared" si="19"/>
        <v>0</v>
      </c>
    </row>
    <row r="57" spans="2:17" s="178" customFormat="1" x14ac:dyDescent="0.2">
      <c r="C57" s="185" t="s">
        <v>301</v>
      </c>
      <c r="D57" s="303">
        <f>SUM(E57:P57)</f>
        <v>87.468661696112619</v>
      </c>
      <c r="E57" s="303">
        <f>((E49+E50)*(DataInput!$F$127/12))+(E56*(DataInput!$F$127/12))</f>
        <v>0</v>
      </c>
      <c r="F57" s="303">
        <f>((F49+F50)*(DataInput!$F$127/12))+(E60*(DataInput!$F$127/12))</f>
        <v>0</v>
      </c>
      <c r="G57" s="303">
        <f>((G49+G50)*(DataInput!$F$127/12))+(F60*(DataInput!$F$127/12))</f>
        <v>1.2333506706778803</v>
      </c>
      <c r="H57" s="303">
        <f>((H49+H50)*(DataInput!$F$127/12))+(G60*(DataInput!$F$127/12))</f>
        <v>10.190941316555612</v>
      </c>
      <c r="I57" s="303">
        <f>((I49+I50)*(DataInput!$F$127/12))+(H60*(DataInput!$F$127/12))</f>
        <v>19.215713892277428</v>
      </c>
      <c r="J57" s="303">
        <f>((J49+J50)*(DataInput!$F$127/12))+(I60*(DataInput!$F$127/12))</f>
        <v>28.308172262317157</v>
      </c>
      <c r="K57" s="303">
        <f>((K49+K50)*(DataInput!$F$127/12))+(J60*(DataInput!$F$127/12))</f>
        <v>28.520483554284535</v>
      </c>
      <c r="L57" s="303">
        <f>((L49+L50)*(DataInput!$F$127/12))+(K60*(DataInput!$F$127/12))</f>
        <v>0</v>
      </c>
      <c r="M57" s="303">
        <f>((M49+M50)*(DataInput!$F$127/12))+(L60*(DataInput!$F$127/12))</f>
        <v>0</v>
      </c>
      <c r="N57" s="303">
        <f>((N49+N50)*(DataInput!$F$127/12))+(M60*(DataInput!$F$127/12))</f>
        <v>0</v>
      </c>
      <c r="O57" s="303">
        <f>((O49+O50)*(DataInput!$F$127/12))+(N60*(DataInput!$F$127/12))</f>
        <v>0</v>
      </c>
      <c r="P57" s="303">
        <f>((P49+P50)*(DataInput!$F$127/12))+(O60*(DataInput!$F$127/12))</f>
        <v>0</v>
      </c>
    </row>
    <row r="58" spans="2:17" s="178" customFormat="1" x14ac:dyDescent="0.2">
      <c r="C58" s="185" t="s">
        <v>302</v>
      </c>
      <c r="D58" s="303">
        <f>SUM(E58:P58)</f>
        <v>87.468661696112619</v>
      </c>
      <c r="E58" s="303">
        <f>E44</f>
        <v>0</v>
      </c>
      <c r="F58" s="303">
        <f t="shared" ref="F58:P58" si="20">F44</f>
        <v>0</v>
      </c>
      <c r="G58" s="303">
        <f t="shared" si="20"/>
        <v>0</v>
      </c>
      <c r="H58" s="303">
        <f t="shared" si="20"/>
        <v>0</v>
      </c>
      <c r="I58" s="303">
        <f t="shared" si="20"/>
        <v>0</v>
      </c>
      <c r="J58" s="303">
        <f t="shared" si="20"/>
        <v>0</v>
      </c>
      <c r="K58" s="303">
        <f t="shared" si="20"/>
        <v>87.468661696112619</v>
      </c>
      <c r="L58" s="303">
        <f t="shared" si="20"/>
        <v>0</v>
      </c>
      <c r="M58" s="303">
        <f t="shared" si="20"/>
        <v>0</v>
      </c>
      <c r="N58" s="303">
        <f t="shared" si="20"/>
        <v>0</v>
      </c>
      <c r="O58" s="303">
        <f t="shared" si="20"/>
        <v>0</v>
      </c>
      <c r="P58" s="303">
        <f t="shared" si="20"/>
        <v>0</v>
      </c>
    </row>
    <row r="59" spans="2:17" s="178" customFormat="1" ht="5.0999999999999996" customHeight="1" x14ac:dyDescent="0.2">
      <c r="D59" s="303" t="s">
        <v>25</v>
      </c>
      <c r="E59" s="303"/>
      <c r="F59" s="303"/>
      <c r="G59" s="303"/>
      <c r="H59" s="303"/>
      <c r="I59" s="303"/>
      <c r="J59" s="303"/>
      <c r="K59" s="303"/>
      <c r="L59" s="303"/>
      <c r="M59" s="303"/>
      <c r="N59" s="303"/>
      <c r="O59" s="303"/>
      <c r="P59" s="303"/>
    </row>
    <row r="60" spans="2:17" s="178" customFormat="1" x14ac:dyDescent="0.2">
      <c r="C60" s="178" t="s">
        <v>303</v>
      </c>
      <c r="D60" s="303">
        <f>P60</f>
        <v>0</v>
      </c>
      <c r="E60" s="303">
        <f>E56+E57-E58</f>
        <v>0</v>
      </c>
      <c r="F60" s="303">
        <f t="shared" ref="F60:P60" si="21">F56+F57-F58</f>
        <v>0</v>
      </c>
      <c r="G60" s="303">
        <f t="shared" si="21"/>
        <v>1.2333506706778803</v>
      </c>
      <c r="H60" s="303">
        <f t="shared" si="21"/>
        <v>11.424291987233493</v>
      </c>
      <c r="I60" s="303">
        <f t="shared" si="21"/>
        <v>30.640005879510923</v>
      </c>
      <c r="J60" s="303">
        <f t="shared" si="21"/>
        <v>58.94817814182808</v>
      </c>
      <c r="K60" s="303">
        <f t="shared" si="21"/>
        <v>0</v>
      </c>
      <c r="L60" s="303">
        <f t="shared" si="21"/>
        <v>0</v>
      </c>
      <c r="M60" s="303">
        <f t="shared" si="21"/>
        <v>0</v>
      </c>
      <c r="N60" s="303">
        <f t="shared" si="21"/>
        <v>0</v>
      </c>
      <c r="O60" s="303">
        <f t="shared" si="21"/>
        <v>0</v>
      </c>
      <c r="P60" s="303">
        <f t="shared" si="21"/>
        <v>0</v>
      </c>
    </row>
    <row r="61" spans="2:17" s="178" customFormat="1" x14ac:dyDescent="0.2"/>
    <row r="62" spans="2:17" s="178" customFormat="1" ht="12.75" customHeight="1" x14ac:dyDescent="0.3">
      <c r="B62" s="362"/>
      <c r="C62" s="363"/>
      <c r="D62" s="363"/>
      <c r="E62" s="363"/>
      <c r="F62" s="363"/>
      <c r="G62" s="363"/>
      <c r="H62" s="363"/>
      <c r="I62" s="363"/>
      <c r="J62" s="363"/>
      <c r="K62" s="363"/>
      <c r="L62" s="363"/>
      <c r="M62" s="363"/>
      <c r="N62" s="363"/>
      <c r="O62" s="363"/>
      <c r="P62" s="363"/>
      <c r="Q62" s="364"/>
    </row>
    <row r="63" spans="2:17" s="178" customFormat="1" x14ac:dyDescent="0.2"/>
    <row r="64" spans="2:17" s="178" customFormat="1" ht="18" x14ac:dyDescent="0.25">
      <c r="C64" s="381" t="s">
        <v>334</v>
      </c>
      <c r="D64" s="381"/>
      <c r="E64" s="381"/>
      <c r="F64" s="381"/>
      <c r="G64" s="381"/>
      <c r="H64" s="381"/>
      <c r="I64" s="381"/>
      <c r="J64" s="381"/>
      <c r="K64" s="381"/>
      <c r="L64" s="381"/>
      <c r="M64" s="381"/>
      <c r="N64" s="381"/>
      <c r="O64" s="381"/>
      <c r="P64" s="381"/>
      <c r="Q64" s="178" t="s">
        <v>25</v>
      </c>
    </row>
    <row r="65" spans="3:17" s="178" customFormat="1" ht="5.0999999999999996" customHeight="1" x14ac:dyDescent="0.25">
      <c r="C65" s="311"/>
      <c r="D65" s="311"/>
      <c r="E65" s="311"/>
      <c r="F65" s="311"/>
      <c r="G65" s="311"/>
      <c r="H65" s="311"/>
      <c r="I65" s="311"/>
      <c r="J65" s="311"/>
      <c r="K65" s="311"/>
      <c r="L65" s="311"/>
      <c r="M65" s="311"/>
      <c r="N65" s="311"/>
      <c r="O65" s="311"/>
      <c r="P65" s="311"/>
    </row>
    <row r="66" spans="3:17" s="178" customFormat="1" x14ac:dyDescent="0.2">
      <c r="C66" s="380" t="str">
        <f>DataInput!$F$5</f>
        <v>Sample Farm</v>
      </c>
      <c r="D66" s="380"/>
      <c r="E66" s="380"/>
      <c r="F66" s="380"/>
      <c r="G66" s="380"/>
      <c r="H66" s="380"/>
      <c r="I66" s="380"/>
      <c r="J66" s="380"/>
      <c r="K66" s="380"/>
      <c r="L66" s="380"/>
      <c r="M66" s="380"/>
      <c r="N66" s="380"/>
      <c r="O66" s="380"/>
      <c r="P66" s="380"/>
    </row>
    <row r="67" spans="3:17" s="178" customFormat="1" x14ac:dyDescent="0.2">
      <c r="C67" s="380" t="str">
        <f>IF(DataInput!F63="yes",DataInput!F66&amp;" Head Contract Finishing Facility (at $"&amp;DataInput!F64&amp;" per pig space)",DataInput!F66&amp;" Head Contract Finishing Facility")</f>
        <v>2400 Head Contract Finishing Facility (at $37 per pig space)</v>
      </c>
      <c r="D67" s="380"/>
      <c r="E67" s="380"/>
      <c r="F67" s="380"/>
      <c r="G67" s="380"/>
      <c r="H67" s="380"/>
      <c r="I67" s="380"/>
      <c r="J67" s="380"/>
      <c r="K67" s="380"/>
      <c r="L67" s="380"/>
      <c r="M67" s="380"/>
      <c r="N67" s="380"/>
      <c r="O67" s="380"/>
      <c r="P67" s="380"/>
    </row>
    <row r="68" spans="3:17" s="178" customFormat="1" x14ac:dyDescent="0.2">
      <c r="C68" s="178" t="s">
        <v>46</v>
      </c>
      <c r="D68" s="244">
        <f>DataInput!$F$127</f>
        <v>0.09</v>
      </c>
    </row>
    <row r="69" spans="3:17" s="178" customFormat="1" x14ac:dyDescent="0.2">
      <c r="E69" s="244"/>
    </row>
    <row r="70" spans="3:17" x14ac:dyDescent="0.2">
      <c r="C70" s="77" t="s">
        <v>38</v>
      </c>
      <c r="D70" s="154" t="s">
        <v>291</v>
      </c>
      <c r="E70" s="187">
        <f>CashFlows!E127</f>
        <v>40634</v>
      </c>
      <c r="F70" s="187">
        <f>CashFlows!F127</f>
        <v>40664</v>
      </c>
      <c r="G70" s="187">
        <f>CashFlows!G127</f>
        <v>40695</v>
      </c>
      <c r="H70" s="187">
        <f>CashFlows!H127</f>
        <v>40725</v>
      </c>
      <c r="I70" s="187">
        <f>CashFlows!I127</f>
        <v>40756</v>
      </c>
      <c r="J70" s="187">
        <f>CashFlows!J127</f>
        <v>40787</v>
      </c>
      <c r="K70" s="187">
        <f>CashFlows!K127</f>
        <v>40817</v>
      </c>
      <c r="L70" s="187">
        <f>CashFlows!L127</f>
        <v>40848</v>
      </c>
      <c r="M70" s="187">
        <f>CashFlows!M127</f>
        <v>40878</v>
      </c>
      <c r="N70" s="187">
        <f>CashFlows!N127</f>
        <v>40909</v>
      </c>
      <c r="O70" s="187">
        <f>CashFlows!O127</f>
        <v>40940</v>
      </c>
      <c r="P70" s="187">
        <f>CashFlows!P127</f>
        <v>40969</v>
      </c>
      <c r="Q70" s="245"/>
    </row>
    <row r="71" spans="3:17" x14ac:dyDescent="0.2">
      <c r="C71" s="178"/>
      <c r="D71" s="186"/>
      <c r="E71" s="186"/>
      <c r="F71" s="186"/>
      <c r="G71" s="186"/>
      <c r="H71" s="186"/>
      <c r="I71" s="186"/>
      <c r="J71" s="186"/>
      <c r="K71" s="186"/>
      <c r="L71" s="186"/>
      <c r="M71" s="186"/>
      <c r="N71" s="186"/>
      <c r="O71" s="186"/>
      <c r="P71" s="186"/>
    </row>
    <row r="72" spans="3:17" s="178" customFormat="1" x14ac:dyDescent="0.2">
      <c r="C72" s="178" t="s">
        <v>290</v>
      </c>
      <c r="D72" s="243"/>
      <c r="E72" s="243"/>
      <c r="F72" s="243"/>
      <c r="G72" s="243"/>
      <c r="H72" s="243"/>
      <c r="I72" s="243"/>
      <c r="J72" s="243"/>
      <c r="K72" s="243"/>
      <c r="L72" s="243"/>
      <c r="M72" s="243"/>
      <c r="N72" s="243"/>
      <c r="O72" s="243"/>
      <c r="P72" s="243"/>
    </row>
    <row r="73" spans="3:17" s="178" customFormat="1" x14ac:dyDescent="0.2">
      <c r="C73" s="185" t="s">
        <v>292</v>
      </c>
      <c r="D73" s="298" t="s">
        <v>25</v>
      </c>
      <c r="E73" s="298">
        <f>D46</f>
        <v>18749.959880890216</v>
      </c>
      <c r="F73" s="298">
        <f t="shared" ref="F73:P73" si="22">E79</f>
        <v>18013.49513172618</v>
      </c>
      <c r="G73" s="298">
        <f t="shared" si="22"/>
        <v>17277.030382562141</v>
      </c>
      <c r="H73" s="298">
        <f t="shared" si="22"/>
        <v>16540.565633398102</v>
      </c>
      <c r="I73" s="298">
        <f t="shared" si="22"/>
        <v>15804.100884234065</v>
      </c>
      <c r="J73" s="298">
        <f t="shared" si="22"/>
        <v>15067.636135070028</v>
      </c>
      <c r="K73" s="298">
        <f t="shared" si="22"/>
        <v>14331.171385905989</v>
      </c>
      <c r="L73" s="298">
        <f t="shared" si="22"/>
        <v>27094.70663674195</v>
      </c>
      <c r="M73" s="298">
        <f t="shared" si="22"/>
        <v>26358.241887577911</v>
      </c>
      <c r="N73" s="298">
        <f t="shared" si="22"/>
        <v>25621.777138413876</v>
      </c>
      <c r="O73" s="298">
        <f t="shared" si="22"/>
        <v>24885.312389249841</v>
      </c>
      <c r="P73" s="298">
        <f t="shared" si="22"/>
        <v>24148.847640085802</v>
      </c>
      <c r="Q73" s="178" t="s">
        <v>25</v>
      </c>
    </row>
    <row r="74" spans="3:17" s="178" customFormat="1" x14ac:dyDescent="0.2">
      <c r="C74" s="185" t="s">
        <v>293</v>
      </c>
      <c r="D74" s="298">
        <f>SUM(E74:P74)</f>
        <v>18162.423010031544</v>
      </c>
      <c r="E74" s="298">
        <f>CashFlows!E163</f>
        <v>-736.46474916403713</v>
      </c>
      <c r="F74" s="298">
        <f>CashFlows!F163</f>
        <v>-736.46474916403804</v>
      </c>
      <c r="G74" s="298">
        <f>CashFlows!G163</f>
        <v>-736.46474916403895</v>
      </c>
      <c r="H74" s="298">
        <f>CashFlows!H163</f>
        <v>-736.46474916403713</v>
      </c>
      <c r="I74" s="298">
        <f>CashFlows!I163</f>
        <v>-736.46474916403713</v>
      </c>
      <c r="J74" s="298">
        <f>CashFlows!J163</f>
        <v>-736.46474916403895</v>
      </c>
      <c r="K74" s="298">
        <f>CashFlows!K163</f>
        <v>12763.535250835961</v>
      </c>
      <c r="L74" s="298">
        <f>CashFlows!L163</f>
        <v>-736.46474916403804</v>
      </c>
      <c r="M74" s="298">
        <f>CashFlows!M163</f>
        <v>-736.46474916403713</v>
      </c>
      <c r="N74" s="298">
        <f>CashFlows!N163</f>
        <v>-736.46474916403713</v>
      </c>
      <c r="O74" s="298">
        <f>CashFlows!O163</f>
        <v>-736.46474916403895</v>
      </c>
      <c r="P74" s="298">
        <f>CashFlows!P163</f>
        <v>12763.535250835961</v>
      </c>
      <c r="Q74" s="178" t="s">
        <v>25</v>
      </c>
    </row>
    <row r="75" spans="3:17" s="178" customFormat="1" x14ac:dyDescent="0.2">
      <c r="C75" s="185" t="s">
        <v>294</v>
      </c>
      <c r="D75" s="298">
        <f>SUM(E75:P75)</f>
        <v>0</v>
      </c>
      <c r="E75" s="298">
        <f t="shared" ref="E75:P75" si="23">IF(E73+E74&gt;0,0,(0-(E73+E74)))</f>
        <v>0</v>
      </c>
      <c r="F75" s="298">
        <f t="shared" si="23"/>
        <v>0</v>
      </c>
      <c r="G75" s="298">
        <f t="shared" si="23"/>
        <v>0</v>
      </c>
      <c r="H75" s="298">
        <f t="shared" si="23"/>
        <v>0</v>
      </c>
      <c r="I75" s="298">
        <f t="shared" si="23"/>
        <v>0</v>
      </c>
      <c r="J75" s="298">
        <f t="shared" si="23"/>
        <v>0</v>
      </c>
      <c r="K75" s="298">
        <f t="shared" si="23"/>
        <v>0</v>
      </c>
      <c r="L75" s="298">
        <f t="shared" si="23"/>
        <v>0</v>
      </c>
      <c r="M75" s="298">
        <f t="shared" si="23"/>
        <v>0</v>
      </c>
      <c r="N75" s="298">
        <f t="shared" si="23"/>
        <v>0</v>
      </c>
      <c r="O75" s="298">
        <f t="shared" si="23"/>
        <v>0</v>
      </c>
      <c r="P75" s="298">
        <f t="shared" si="23"/>
        <v>0</v>
      </c>
    </row>
    <row r="76" spans="3:17" s="178" customFormat="1" x14ac:dyDescent="0.2">
      <c r="C76" s="185" t="s">
        <v>304</v>
      </c>
      <c r="D76" s="298">
        <f>SUM(E76:P76)</f>
        <v>0</v>
      </c>
      <c r="E76" s="298">
        <f t="shared" ref="E76:P76" si="24">IF(E73+E74-E77&gt;0,IF(E82&gt;0,IF(E73+E74-E77&gt;E82,E82,E73+E74-E77),0),0)</f>
        <v>0</v>
      </c>
      <c r="F76" s="298">
        <f t="shared" si="24"/>
        <v>0</v>
      </c>
      <c r="G76" s="298">
        <f t="shared" si="24"/>
        <v>0</v>
      </c>
      <c r="H76" s="298">
        <f t="shared" si="24"/>
        <v>0</v>
      </c>
      <c r="I76" s="298">
        <f t="shared" si="24"/>
        <v>0</v>
      </c>
      <c r="J76" s="298">
        <f t="shared" si="24"/>
        <v>0</v>
      </c>
      <c r="K76" s="298">
        <f t="shared" si="24"/>
        <v>0</v>
      </c>
      <c r="L76" s="298">
        <f t="shared" si="24"/>
        <v>0</v>
      </c>
      <c r="M76" s="298">
        <f t="shared" si="24"/>
        <v>0</v>
      </c>
      <c r="N76" s="298">
        <f t="shared" si="24"/>
        <v>0</v>
      </c>
      <c r="O76" s="298">
        <f t="shared" si="24"/>
        <v>0</v>
      </c>
      <c r="P76" s="298">
        <f t="shared" si="24"/>
        <v>0</v>
      </c>
    </row>
    <row r="77" spans="3:17" s="178" customFormat="1" x14ac:dyDescent="0.2">
      <c r="C77" s="185" t="s">
        <v>333</v>
      </c>
      <c r="D77" s="298">
        <f>SUM(E77:P77)</f>
        <v>0</v>
      </c>
      <c r="E77" s="298">
        <f>IF(E73+E74&gt;0,IF(E82&gt;0,IF((E73+E74)&gt;(E89+E90),E89+E90,E73+E74),0),0)</f>
        <v>0</v>
      </c>
      <c r="F77" s="298">
        <f t="shared" ref="F77:P77" si="25">IF(F73+F74&gt;0,IF(F82&gt;0,IF((F73+F74)&gt;(F89+F90),F89+F90,F73+F74),0),0)</f>
        <v>0</v>
      </c>
      <c r="G77" s="298">
        <f t="shared" si="25"/>
        <v>0</v>
      </c>
      <c r="H77" s="298">
        <f t="shared" si="25"/>
        <v>0</v>
      </c>
      <c r="I77" s="298">
        <f t="shared" si="25"/>
        <v>0</v>
      </c>
      <c r="J77" s="298">
        <f t="shared" si="25"/>
        <v>0</v>
      </c>
      <c r="K77" s="298">
        <f t="shared" si="25"/>
        <v>0</v>
      </c>
      <c r="L77" s="298">
        <f t="shared" si="25"/>
        <v>0</v>
      </c>
      <c r="M77" s="298">
        <f t="shared" si="25"/>
        <v>0</v>
      </c>
      <c r="N77" s="298">
        <f t="shared" si="25"/>
        <v>0</v>
      </c>
      <c r="O77" s="298">
        <f t="shared" si="25"/>
        <v>0</v>
      </c>
      <c r="P77" s="298">
        <f t="shared" si="25"/>
        <v>0</v>
      </c>
      <c r="Q77" s="178" t="s">
        <v>25</v>
      </c>
    </row>
    <row r="78" spans="3:17" s="178" customFormat="1" ht="5.0999999999999996" customHeight="1" x14ac:dyDescent="0.2">
      <c r="D78" s="298" t="s">
        <v>25</v>
      </c>
      <c r="E78" s="298"/>
      <c r="F78" s="298"/>
      <c r="G78" s="298"/>
      <c r="H78" s="298"/>
      <c r="I78" s="298"/>
      <c r="J78" s="298"/>
      <c r="K78" s="298"/>
      <c r="L78" s="298"/>
      <c r="M78" s="298"/>
      <c r="N78" s="298"/>
      <c r="O78" s="298"/>
      <c r="P78" s="298"/>
    </row>
    <row r="79" spans="3:17" s="178" customFormat="1" x14ac:dyDescent="0.2">
      <c r="C79" s="178" t="s">
        <v>295</v>
      </c>
      <c r="D79" s="298">
        <f>P79</f>
        <v>36912.382890921763</v>
      </c>
      <c r="E79" s="298">
        <f>(E73+E74+E75-E76-E77)</f>
        <v>18013.49513172618</v>
      </c>
      <c r="F79" s="298">
        <f t="shared" ref="F79:P79" si="26">(F73+F74+F75-F76-F77)</f>
        <v>17277.030382562141</v>
      </c>
      <c r="G79" s="298">
        <f t="shared" si="26"/>
        <v>16540.565633398102</v>
      </c>
      <c r="H79" s="298">
        <f t="shared" si="26"/>
        <v>15804.100884234065</v>
      </c>
      <c r="I79" s="298">
        <f t="shared" si="26"/>
        <v>15067.636135070028</v>
      </c>
      <c r="J79" s="298">
        <f t="shared" si="26"/>
        <v>14331.171385905989</v>
      </c>
      <c r="K79" s="298">
        <f t="shared" si="26"/>
        <v>27094.70663674195</v>
      </c>
      <c r="L79" s="298">
        <f t="shared" si="26"/>
        <v>26358.241887577911</v>
      </c>
      <c r="M79" s="298">
        <f t="shared" si="26"/>
        <v>25621.777138413876</v>
      </c>
      <c r="N79" s="298">
        <f t="shared" si="26"/>
        <v>24885.312389249841</v>
      </c>
      <c r="O79" s="298">
        <f t="shared" si="26"/>
        <v>24148.847640085802</v>
      </c>
      <c r="P79" s="298">
        <f t="shared" si="26"/>
        <v>36912.382890921763</v>
      </c>
    </row>
    <row r="80" spans="3:17" s="178" customFormat="1" x14ac:dyDescent="0.2">
      <c r="C80" s="178" t="s">
        <v>25</v>
      </c>
      <c r="D80" s="298" t="s">
        <v>25</v>
      </c>
      <c r="E80" s="298"/>
      <c r="F80" s="298"/>
      <c r="G80" s="298"/>
      <c r="H80" s="298"/>
      <c r="I80" s="298"/>
      <c r="J80" s="298"/>
      <c r="K80" s="298"/>
      <c r="L80" s="298"/>
      <c r="M80" s="298"/>
      <c r="N80" s="298"/>
      <c r="O80" s="298"/>
      <c r="P80" s="298"/>
    </row>
    <row r="81" spans="3:17" s="178" customFormat="1" x14ac:dyDescent="0.2">
      <c r="C81" s="178" t="s">
        <v>296</v>
      </c>
      <c r="D81" s="298"/>
      <c r="E81" s="298"/>
      <c r="F81" s="298"/>
      <c r="G81" s="298"/>
      <c r="H81" s="298"/>
      <c r="I81" s="298"/>
      <c r="J81" s="298"/>
      <c r="K81" s="298"/>
      <c r="L81" s="298"/>
      <c r="M81" s="298"/>
      <c r="N81" s="298"/>
      <c r="O81" s="298"/>
      <c r="P81" s="298"/>
    </row>
    <row r="82" spans="3:17" s="178" customFormat="1" x14ac:dyDescent="0.2">
      <c r="C82" s="185" t="s">
        <v>297</v>
      </c>
      <c r="D82" s="298"/>
      <c r="E82" s="298">
        <f>D53</f>
        <v>0</v>
      </c>
      <c r="F82" s="298">
        <f t="shared" ref="F82:P82" si="27">E86</f>
        <v>0</v>
      </c>
      <c r="G82" s="298">
        <f t="shared" si="27"/>
        <v>0</v>
      </c>
      <c r="H82" s="298">
        <f t="shared" si="27"/>
        <v>0</v>
      </c>
      <c r="I82" s="298">
        <f t="shared" si="27"/>
        <v>0</v>
      </c>
      <c r="J82" s="298">
        <f t="shared" si="27"/>
        <v>0</v>
      </c>
      <c r="K82" s="298">
        <f t="shared" si="27"/>
        <v>0</v>
      </c>
      <c r="L82" s="298">
        <f t="shared" si="27"/>
        <v>0</v>
      </c>
      <c r="M82" s="298">
        <f t="shared" si="27"/>
        <v>0</v>
      </c>
      <c r="N82" s="298">
        <f t="shared" si="27"/>
        <v>0</v>
      </c>
      <c r="O82" s="298">
        <f t="shared" si="27"/>
        <v>0</v>
      </c>
      <c r="P82" s="298">
        <f t="shared" si="27"/>
        <v>0</v>
      </c>
    </row>
    <row r="83" spans="3:17" s="178" customFormat="1" x14ac:dyDescent="0.2">
      <c r="C83" s="185" t="s">
        <v>294</v>
      </c>
      <c r="D83" s="298">
        <f>SUM(E83:P83)</f>
        <v>0</v>
      </c>
      <c r="E83" s="298">
        <f>E75</f>
        <v>0</v>
      </c>
      <c r="F83" s="298">
        <f t="shared" ref="F83:P84" si="28">F75</f>
        <v>0</v>
      </c>
      <c r="G83" s="298">
        <f t="shared" si="28"/>
        <v>0</v>
      </c>
      <c r="H83" s="298">
        <f t="shared" si="28"/>
        <v>0</v>
      </c>
      <c r="I83" s="298">
        <f t="shared" si="28"/>
        <v>0</v>
      </c>
      <c r="J83" s="298">
        <f t="shared" si="28"/>
        <v>0</v>
      </c>
      <c r="K83" s="298">
        <f t="shared" si="28"/>
        <v>0</v>
      </c>
      <c r="L83" s="298">
        <f t="shared" si="28"/>
        <v>0</v>
      </c>
      <c r="M83" s="298">
        <f t="shared" si="28"/>
        <v>0</v>
      </c>
      <c r="N83" s="298">
        <f t="shared" si="28"/>
        <v>0</v>
      </c>
      <c r="O83" s="298">
        <f t="shared" si="28"/>
        <v>0</v>
      </c>
      <c r="P83" s="298">
        <f t="shared" si="28"/>
        <v>0</v>
      </c>
    </row>
    <row r="84" spans="3:17" s="178" customFormat="1" x14ac:dyDescent="0.2">
      <c r="C84" s="185" t="s">
        <v>298</v>
      </c>
      <c r="D84" s="298">
        <f>SUM(E84:P84)</f>
        <v>0</v>
      </c>
      <c r="E84" s="298">
        <f>E76</f>
        <v>0</v>
      </c>
      <c r="F84" s="298">
        <f t="shared" si="28"/>
        <v>0</v>
      </c>
      <c r="G84" s="298">
        <f t="shared" si="28"/>
        <v>0</v>
      </c>
      <c r="H84" s="298">
        <f t="shared" si="28"/>
        <v>0</v>
      </c>
      <c r="I84" s="298">
        <f t="shared" si="28"/>
        <v>0</v>
      </c>
      <c r="J84" s="298">
        <f t="shared" si="28"/>
        <v>0</v>
      </c>
      <c r="K84" s="298">
        <f t="shared" si="28"/>
        <v>0</v>
      </c>
      <c r="L84" s="298">
        <f t="shared" si="28"/>
        <v>0</v>
      </c>
      <c r="M84" s="298">
        <f t="shared" si="28"/>
        <v>0</v>
      </c>
      <c r="N84" s="298">
        <f t="shared" si="28"/>
        <v>0</v>
      </c>
      <c r="O84" s="298">
        <f t="shared" si="28"/>
        <v>0</v>
      </c>
      <c r="P84" s="298">
        <f t="shared" si="28"/>
        <v>0</v>
      </c>
      <c r="Q84" s="178" t="s">
        <v>25</v>
      </c>
    </row>
    <row r="85" spans="3:17" s="178" customFormat="1" ht="5.0999999999999996" customHeight="1" x14ac:dyDescent="0.2">
      <c r="D85" s="298" t="s">
        <v>25</v>
      </c>
      <c r="E85" s="298"/>
      <c r="F85" s="298"/>
      <c r="G85" s="298"/>
      <c r="H85" s="298"/>
      <c r="I85" s="298"/>
      <c r="J85" s="298"/>
      <c r="K85" s="298"/>
      <c r="L85" s="298"/>
      <c r="M85" s="298"/>
      <c r="N85" s="298"/>
      <c r="O85" s="298"/>
      <c r="P85" s="298"/>
    </row>
    <row r="86" spans="3:17" s="178" customFormat="1" x14ac:dyDescent="0.2">
      <c r="C86" s="178" t="s">
        <v>299</v>
      </c>
      <c r="D86" s="298">
        <f>P86</f>
        <v>0</v>
      </c>
      <c r="E86" s="298">
        <f>E82+E83-E84</f>
        <v>0</v>
      </c>
      <c r="F86" s="298">
        <f t="shared" ref="F86:P86" si="29">F82+F83-F84</f>
        <v>0</v>
      </c>
      <c r="G86" s="298">
        <f t="shared" si="29"/>
        <v>0</v>
      </c>
      <c r="H86" s="298">
        <f t="shared" si="29"/>
        <v>0</v>
      </c>
      <c r="I86" s="298">
        <f t="shared" si="29"/>
        <v>0</v>
      </c>
      <c r="J86" s="298">
        <f t="shared" si="29"/>
        <v>0</v>
      </c>
      <c r="K86" s="298">
        <f t="shared" si="29"/>
        <v>0</v>
      </c>
      <c r="L86" s="298">
        <f t="shared" si="29"/>
        <v>0</v>
      </c>
      <c r="M86" s="298">
        <f t="shared" si="29"/>
        <v>0</v>
      </c>
      <c r="N86" s="298">
        <f t="shared" si="29"/>
        <v>0</v>
      </c>
      <c r="O86" s="298">
        <f t="shared" si="29"/>
        <v>0</v>
      </c>
      <c r="P86" s="298">
        <f t="shared" si="29"/>
        <v>0</v>
      </c>
      <c r="Q86" s="178" t="s">
        <v>25</v>
      </c>
    </row>
    <row r="87" spans="3:17" s="178" customFormat="1" x14ac:dyDescent="0.2">
      <c r="C87" s="178" t="s">
        <v>25</v>
      </c>
      <c r="D87" s="298" t="s">
        <v>25</v>
      </c>
      <c r="E87" s="298"/>
      <c r="F87" s="298"/>
      <c r="G87" s="298"/>
      <c r="H87" s="298"/>
      <c r="I87" s="298"/>
      <c r="J87" s="298"/>
      <c r="K87" s="298"/>
      <c r="L87" s="298"/>
      <c r="M87" s="298"/>
      <c r="N87" s="298"/>
      <c r="O87" s="298"/>
      <c r="P87" s="298"/>
    </row>
    <row r="88" spans="3:17" s="178" customFormat="1" x14ac:dyDescent="0.2">
      <c r="C88" s="178" t="s">
        <v>300</v>
      </c>
      <c r="D88" s="298"/>
      <c r="E88" s="298"/>
      <c r="F88" s="298"/>
      <c r="G88" s="298"/>
      <c r="H88" s="298"/>
      <c r="I88" s="298"/>
      <c r="J88" s="298"/>
      <c r="K88" s="298"/>
      <c r="L88" s="298"/>
      <c r="M88" s="298"/>
      <c r="N88" s="298"/>
      <c r="O88" s="298"/>
      <c r="P88" s="298"/>
    </row>
    <row r="89" spans="3:17" s="178" customFormat="1" x14ac:dyDescent="0.2">
      <c r="C89" s="185" t="s">
        <v>297</v>
      </c>
      <c r="D89" s="298"/>
      <c r="E89" s="298">
        <f>D60</f>
        <v>0</v>
      </c>
      <c r="F89" s="298">
        <f t="shared" ref="F89:P89" si="30">E93</f>
        <v>0</v>
      </c>
      <c r="G89" s="298">
        <f t="shared" si="30"/>
        <v>0</v>
      </c>
      <c r="H89" s="298">
        <f t="shared" si="30"/>
        <v>0</v>
      </c>
      <c r="I89" s="298">
        <f t="shared" si="30"/>
        <v>0</v>
      </c>
      <c r="J89" s="298">
        <f t="shared" si="30"/>
        <v>0</v>
      </c>
      <c r="K89" s="298">
        <f t="shared" si="30"/>
        <v>0</v>
      </c>
      <c r="L89" s="298">
        <f t="shared" si="30"/>
        <v>0</v>
      </c>
      <c r="M89" s="298">
        <f t="shared" si="30"/>
        <v>0</v>
      </c>
      <c r="N89" s="298">
        <f t="shared" si="30"/>
        <v>0</v>
      </c>
      <c r="O89" s="298">
        <f t="shared" si="30"/>
        <v>0</v>
      </c>
      <c r="P89" s="298">
        <f t="shared" si="30"/>
        <v>0</v>
      </c>
      <c r="Q89" s="178" t="s">
        <v>25</v>
      </c>
    </row>
    <row r="90" spans="3:17" s="178" customFormat="1" x14ac:dyDescent="0.2">
      <c r="C90" s="185" t="s">
        <v>301</v>
      </c>
      <c r="D90" s="298">
        <f>SUM(E90:P90)</f>
        <v>0</v>
      </c>
      <c r="E90" s="298">
        <f>((E82+E83)*(DataInput!$F$127/12))+(E89*(DataInput!$F$127/12))</f>
        <v>0</v>
      </c>
      <c r="F90" s="298">
        <f>((F82+F83)*(DataInput!$F$127/12))+(E93*(DataInput!$F$127/12))</f>
        <v>0</v>
      </c>
      <c r="G90" s="298">
        <f>((G82+G83)*(DataInput!$F$127/12))+(F93*(DataInput!$F$127/12))</f>
        <v>0</v>
      </c>
      <c r="H90" s="298">
        <f>((H82+H83)*(DataInput!$F$127/12))+(G93*(DataInput!$F$127/12))</f>
        <v>0</v>
      </c>
      <c r="I90" s="298">
        <f>((I82+I83)*(DataInput!$F$127/12))+(H93*(DataInput!$F$127/12))</f>
        <v>0</v>
      </c>
      <c r="J90" s="298">
        <f>((J82+J83)*(DataInput!$F$127/12))+(I93*(DataInput!$F$127/12))</f>
        <v>0</v>
      </c>
      <c r="K90" s="298">
        <f>((K82+K83)*(DataInput!$F$127/12))+(J93*(DataInput!$F$127/12))</f>
        <v>0</v>
      </c>
      <c r="L90" s="298">
        <f>((L82+L83)*(DataInput!$F$127/12))+(K93*(DataInput!$F$127/12))</f>
        <v>0</v>
      </c>
      <c r="M90" s="298">
        <f>((M82+M83)*(DataInput!$F$127/12))+(L93*(DataInput!$F$127/12))</f>
        <v>0</v>
      </c>
      <c r="N90" s="298">
        <f>((N82+N83)*(DataInput!$F$127/12))+(M93*(DataInput!$F$127/12))</f>
        <v>0</v>
      </c>
      <c r="O90" s="298">
        <f>((O82+O83)*(DataInput!$F$127/12))+(N93*(DataInput!$F$127/12))</f>
        <v>0</v>
      </c>
      <c r="P90" s="298">
        <f>((P82+P83)*(DataInput!$F$127/12))+(O93*(DataInput!$F$127/12))</f>
        <v>0</v>
      </c>
    </row>
    <row r="91" spans="3:17" s="178" customFormat="1" x14ac:dyDescent="0.2">
      <c r="C91" s="185" t="s">
        <v>302</v>
      </c>
      <c r="D91" s="298">
        <f>SUM(E91:P91)</f>
        <v>0</v>
      </c>
      <c r="E91" s="298">
        <f>E77</f>
        <v>0</v>
      </c>
      <c r="F91" s="298">
        <f t="shared" ref="F91:P91" si="31">F77</f>
        <v>0</v>
      </c>
      <c r="G91" s="298">
        <f t="shared" si="31"/>
        <v>0</v>
      </c>
      <c r="H91" s="298">
        <f t="shared" si="31"/>
        <v>0</v>
      </c>
      <c r="I91" s="298">
        <f t="shared" si="31"/>
        <v>0</v>
      </c>
      <c r="J91" s="298">
        <f t="shared" si="31"/>
        <v>0</v>
      </c>
      <c r="K91" s="298">
        <f t="shared" si="31"/>
        <v>0</v>
      </c>
      <c r="L91" s="298">
        <f t="shared" si="31"/>
        <v>0</v>
      </c>
      <c r="M91" s="298">
        <f t="shared" si="31"/>
        <v>0</v>
      </c>
      <c r="N91" s="298">
        <f t="shared" si="31"/>
        <v>0</v>
      </c>
      <c r="O91" s="298">
        <f t="shared" si="31"/>
        <v>0</v>
      </c>
      <c r="P91" s="298">
        <f t="shared" si="31"/>
        <v>0</v>
      </c>
      <c r="Q91" s="178" t="s">
        <v>25</v>
      </c>
    </row>
    <row r="92" spans="3:17" s="178" customFormat="1" ht="5.0999999999999996" customHeight="1" x14ac:dyDescent="0.2">
      <c r="D92" s="298" t="s">
        <v>25</v>
      </c>
      <c r="E92" s="298"/>
      <c r="F92" s="298"/>
      <c r="G92" s="298"/>
      <c r="H92" s="298"/>
      <c r="I92" s="298"/>
      <c r="J92" s="298"/>
      <c r="K92" s="298"/>
      <c r="L92" s="298"/>
      <c r="M92" s="298"/>
      <c r="N92" s="298"/>
      <c r="O92" s="298"/>
      <c r="P92" s="298"/>
    </row>
    <row r="93" spans="3:17" s="178" customFormat="1" x14ac:dyDescent="0.2">
      <c r="C93" s="178" t="s">
        <v>303</v>
      </c>
      <c r="D93" s="298">
        <f>P93</f>
        <v>0</v>
      </c>
      <c r="E93" s="298">
        <f>E89+E90-E91</f>
        <v>0</v>
      </c>
      <c r="F93" s="298">
        <f t="shared" ref="F93:P93" si="32">F89+F90-F91</f>
        <v>0</v>
      </c>
      <c r="G93" s="298">
        <f t="shared" si="32"/>
        <v>0</v>
      </c>
      <c r="H93" s="298">
        <f t="shared" si="32"/>
        <v>0</v>
      </c>
      <c r="I93" s="298">
        <f t="shared" si="32"/>
        <v>0</v>
      </c>
      <c r="J93" s="298">
        <f t="shared" si="32"/>
        <v>0</v>
      </c>
      <c r="K93" s="298">
        <f t="shared" si="32"/>
        <v>0</v>
      </c>
      <c r="L93" s="298">
        <f t="shared" si="32"/>
        <v>0</v>
      </c>
      <c r="M93" s="298">
        <f t="shared" si="32"/>
        <v>0</v>
      </c>
      <c r="N93" s="298">
        <f t="shared" si="32"/>
        <v>0</v>
      </c>
      <c r="O93" s="298">
        <f t="shared" si="32"/>
        <v>0</v>
      </c>
      <c r="P93" s="298">
        <f t="shared" si="32"/>
        <v>0</v>
      </c>
      <c r="Q93" s="178" t="s">
        <v>25</v>
      </c>
    </row>
    <row r="94" spans="3:17" s="178" customFormat="1" x14ac:dyDescent="0.2"/>
    <row r="95" spans="3:17" s="178" customFormat="1" x14ac:dyDescent="0.2"/>
    <row r="96" spans="3:17" x14ac:dyDescent="0.2">
      <c r="C96" s="77" t="s">
        <v>39</v>
      </c>
      <c r="D96" s="154" t="s">
        <v>291</v>
      </c>
      <c r="E96" s="187">
        <f>CashFlows!E179</f>
        <v>41000</v>
      </c>
      <c r="F96" s="187">
        <f>CashFlows!F179</f>
        <v>41030</v>
      </c>
      <c r="G96" s="187">
        <f>CashFlows!G179</f>
        <v>41061</v>
      </c>
      <c r="H96" s="187">
        <f>CashFlows!H179</f>
        <v>41091</v>
      </c>
      <c r="I96" s="187">
        <f>CashFlows!I179</f>
        <v>41122</v>
      </c>
      <c r="J96" s="187">
        <f>CashFlows!J179</f>
        <v>41153</v>
      </c>
      <c r="K96" s="187">
        <f>CashFlows!K179</f>
        <v>41183</v>
      </c>
      <c r="L96" s="187">
        <f>CashFlows!L179</f>
        <v>41214</v>
      </c>
      <c r="M96" s="187">
        <f>CashFlows!M179</f>
        <v>41244</v>
      </c>
      <c r="N96" s="187">
        <f>CashFlows!N179</f>
        <v>41275</v>
      </c>
      <c r="O96" s="187">
        <f>CashFlows!O179</f>
        <v>41306</v>
      </c>
      <c r="P96" s="187">
        <f>CashFlows!P179</f>
        <v>41334</v>
      </c>
    </row>
    <row r="97" spans="3:16" x14ac:dyDescent="0.2">
      <c r="C97" s="178"/>
      <c r="D97" s="186"/>
      <c r="E97" s="186"/>
      <c r="F97" s="186"/>
      <c r="G97" s="186"/>
      <c r="H97" s="186"/>
      <c r="I97" s="186"/>
      <c r="J97" s="186"/>
      <c r="K97" s="186"/>
      <c r="L97" s="186"/>
      <c r="M97" s="186"/>
      <c r="N97" s="186"/>
      <c r="O97" s="186"/>
      <c r="P97" s="186"/>
    </row>
    <row r="98" spans="3:16" x14ac:dyDescent="0.2">
      <c r="C98" s="178" t="s">
        <v>290</v>
      </c>
      <c r="D98" s="243"/>
      <c r="E98" s="243"/>
      <c r="F98" s="243"/>
      <c r="G98" s="243"/>
      <c r="H98" s="243"/>
      <c r="I98" s="243"/>
      <c r="J98" s="243"/>
      <c r="K98" s="243"/>
      <c r="L98" s="243"/>
      <c r="M98" s="243"/>
      <c r="N98" s="243"/>
      <c r="O98" s="243"/>
      <c r="P98" s="243"/>
    </row>
    <row r="99" spans="3:16" x14ac:dyDescent="0.2">
      <c r="C99" s="185" t="s">
        <v>292</v>
      </c>
      <c r="D99" s="298" t="s">
        <v>25</v>
      </c>
      <c r="E99" s="298">
        <f>D79</f>
        <v>36912.382890921763</v>
      </c>
      <c r="F99" s="298">
        <f t="shared" ref="F99:P99" si="33">E105</f>
        <v>36175.918141757727</v>
      </c>
      <c r="G99" s="298">
        <f t="shared" si="33"/>
        <v>35439.453392593692</v>
      </c>
      <c r="H99" s="298">
        <f t="shared" si="33"/>
        <v>34702.988643429657</v>
      </c>
      <c r="I99" s="298">
        <f t="shared" si="33"/>
        <v>33966.523894265621</v>
      </c>
      <c r="J99" s="298">
        <f t="shared" si="33"/>
        <v>33230.059145101586</v>
      </c>
      <c r="K99" s="298">
        <f t="shared" si="33"/>
        <v>32493.594395937547</v>
      </c>
      <c r="L99" s="298">
        <f t="shared" si="33"/>
        <v>45257.129646773508</v>
      </c>
      <c r="M99" s="298">
        <f t="shared" si="33"/>
        <v>44520.664897609473</v>
      </c>
      <c r="N99" s="298">
        <f t="shared" si="33"/>
        <v>43784.200148445438</v>
      </c>
      <c r="O99" s="298">
        <f t="shared" si="33"/>
        <v>43047.735399281402</v>
      </c>
      <c r="P99" s="298">
        <f t="shared" si="33"/>
        <v>42311.270650117367</v>
      </c>
    </row>
    <row r="100" spans="3:16" x14ac:dyDescent="0.2">
      <c r="C100" s="185" t="s">
        <v>293</v>
      </c>
      <c r="D100" s="298">
        <f>SUM(E100:P100)</f>
        <v>18162.423010031547</v>
      </c>
      <c r="E100" s="298">
        <f>CashFlows!E215</f>
        <v>-736.46474916403804</v>
      </c>
      <c r="F100" s="298">
        <f>CashFlows!F215</f>
        <v>-736.46474916403713</v>
      </c>
      <c r="G100" s="298">
        <f>CashFlows!G215</f>
        <v>-736.46474916403713</v>
      </c>
      <c r="H100" s="298">
        <f>CashFlows!H215</f>
        <v>-736.46474916403804</v>
      </c>
      <c r="I100" s="298">
        <f>CashFlows!I215</f>
        <v>-736.46474916403804</v>
      </c>
      <c r="J100" s="298">
        <f>CashFlows!J215</f>
        <v>-736.46474916403895</v>
      </c>
      <c r="K100" s="298">
        <f>CashFlows!K215</f>
        <v>12763.535250835961</v>
      </c>
      <c r="L100" s="298">
        <f>CashFlows!L215</f>
        <v>-736.46474916403713</v>
      </c>
      <c r="M100" s="298">
        <f>CashFlows!M215</f>
        <v>-736.46474916403713</v>
      </c>
      <c r="N100" s="298">
        <f>CashFlows!N215</f>
        <v>-736.46474916403713</v>
      </c>
      <c r="O100" s="298">
        <f>CashFlows!O215</f>
        <v>-736.46474916403804</v>
      </c>
      <c r="P100" s="298">
        <f>CashFlows!P215</f>
        <v>12763.535250835961</v>
      </c>
    </row>
    <row r="101" spans="3:16" x14ac:dyDescent="0.2">
      <c r="C101" s="185" t="s">
        <v>294</v>
      </c>
      <c r="D101" s="298">
        <f>SUM(E101:P101)</f>
        <v>0</v>
      </c>
      <c r="E101" s="298">
        <f t="shared" ref="E101:P101" si="34">IF(E99+E100&gt;0,0,(0-(E99+E100)))</f>
        <v>0</v>
      </c>
      <c r="F101" s="298">
        <f t="shared" si="34"/>
        <v>0</v>
      </c>
      <c r="G101" s="298">
        <f t="shared" si="34"/>
        <v>0</v>
      </c>
      <c r="H101" s="298">
        <f t="shared" si="34"/>
        <v>0</v>
      </c>
      <c r="I101" s="298">
        <f t="shared" si="34"/>
        <v>0</v>
      </c>
      <c r="J101" s="298">
        <f t="shared" si="34"/>
        <v>0</v>
      </c>
      <c r="K101" s="298">
        <f t="shared" si="34"/>
        <v>0</v>
      </c>
      <c r="L101" s="298">
        <f t="shared" si="34"/>
        <v>0</v>
      </c>
      <c r="M101" s="298">
        <f t="shared" si="34"/>
        <v>0</v>
      </c>
      <c r="N101" s="298">
        <f t="shared" si="34"/>
        <v>0</v>
      </c>
      <c r="O101" s="298">
        <f t="shared" si="34"/>
        <v>0</v>
      </c>
      <c r="P101" s="298">
        <f t="shared" si="34"/>
        <v>0</v>
      </c>
    </row>
    <row r="102" spans="3:16" x14ac:dyDescent="0.2">
      <c r="C102" s="185" t="s">
        <v>304</v>
      </c>
      <c r="D102" s="298">
        <f>SUM(E102:P102)</f>
        <v>0</v>
      </c>
      <c r="E102" s="298">
        <f t="shared" ref="E102:P102" si="35">IF(E99+E100-E103&gt;0,IF(E108&gt;0,IF(E99+E100-E103&gt;E108,E108,E99+E100-E103),0),0)</f>
        <v>0</v>
      </c>
      <c r="F102" s="298">
        <f t="shared" si="35"/>
        <v>0</v>
      </c>
      <c r="G102" s="298">
        <f t="shared" si="35"/>
        <v>0</v>
      </c>
      <c r="H102" s="298">
        <f t="shared" si="35"/>
        <v>0</v>
      </c>
      <c r="I102" s="298">
        <f t="shared" si="35"/>
        <v>0</v>
      </c>
      <c r="J102" s="298">
        <f t="shared" si="35"/>
        <v>0</v>
      </c>
      <c r="K102" s="298">
        <f t="shared" si="35"/>
        <v>0</v>
      </c>
      <c r="L102" s="298">
        <f t="shared" si="35"/>
        <v>0</v>
      </c>
      <c r="M102" s="298">
        <f t="shared" si="35"/>
        <v>0</v>
      </c>
      <c r="N102" s="298">
        <f t="shared" si="35"/>
        <v>0</v>
      </c>
      <c r="O102" s="298">
        <f t="shared" si="35"/>
        <v>0</v>
      </c>
      <c r="P102" s="298">
        <f t="shared" si="35"/>
        <v>0</v>
      </c>
    </row>
    <row r="103" spans="3:16" x14ac:dyDescent="0.2">
      <c r="C103" s="185" t="s">
        <v>333</v>
      </c>
      <c r="D103" s="298">
        <f>SUM(E103:P103)</f>
        <v>0</v>
      </c>
      <c r="E103" s="298">
        <f>IF(E99+E100&gt;0,IF(E108&gt;0,IF((E99+E100)&gt;(E115+E116),E115+E116,E99+E100),0),0)</f>
        <v>0</v>
      </c>
      <c r="F103" s="298">
        <f t="shared" ref="F103:P103" si="36">IF(F99+F100&gt;0,IF(F108&gt;0,IF((F99+F100)&gt;(F115+F116),F115+F116,F99+F100),0),0)</f>
        <v>0</v>
      </c>
      <c r="G103" s="298">
        <f t="shared" si="36"/>
        <v>0</v>
      </c>
      <c r="H103" s="298">
        <f t="shared" si="36"/>
        <v>0</v>
      </c>
      <c r="I103" s="298">
        <f t="shared" si="36"/>
        <v>0</v>
      </c>
      <c r="J103" s="298">
        <f t="shared" si="36"/>
        <v>0</v>
      </c>
      <c r="K103" s="298">
        <f t="shared" si="36"/>
        <v>0</v>
      </c>
      <c r="L103" s="298">
        <f t="shared" si="36"/>
        <v>0</v>
      </c>
      <c r="M103" s="298">
        <f t="shared" si="36"/>
        <v>0</v>
      </c>
      <c r="N103" s="298">
        <f t="shared" si="36"/>
        <v>0</v>
      </c>
      <c r="O103" s="298">
        <f t="shared" si="36"/>
        <v>0</v>
      </c>
      <c r="P103" s="298">
        <f t="shared" si="36"/>
        <v>0</v>
      </c>
    </row>
    <row r="104" spans="3:16" ht="5.0999999999999996" customHeight="1" x14ac:dyDescent="0.2">
      <c r="C104" s="178"/>
      <c r="D104" s="298" t="s">
        <v>25</v>
      </c>
      <c r="E104" s="298"/>
      <c r="F104" s="298"/>
      <c r="G104" s="298"/>
      <c r="H104" s="298"/>
      <c r="I104" s="298"/>
      <c r="J104" s="298"/>
      <c r="K104" s="298"/>
      <c r="L104" s="298"/>
      <c r="M104" s="298"/>
      <c r="N104" s="298"/>
      <c r="O104" s="298"/>
      <c r="P104" s="298"/>
    </row>
    <row r="105" spans="3:16" x14ac:dyDescent="0.2">
      <c r="C105" s="178" t="s">
        <v>295</v>
      </c>
      <c r="D105" s="298">
        <f>P105</f>
        <v>55074.805900953332</v>
      </c>
      <c r="E105" s="298">
        <f>(E99+E100+E101-E102-E103)</f>
        <v>36175.918141757727</v>
      </c>
      <c r="F105" s="298">
        <f t="shared" ref="F105:P105" si="37">(F99+F100+F101-F102-F103)</f>
        <v>35439.453392593692</v>
      </c>
      <c r="G105" s="298">
        <f t="shared" si="37"/>
        <v>34702.988643429657</v>
      </c>
      <c r="H105" s="298">
        <f t="shared" si="37"/>
        <v>33966.523894265621</v>
      </c>
      <c r="I105" s="298">
        <f t="shared" si="37"/>
        <v>33230.059145101586</v>
      </c>
      <c r="J105" s="298">
        <f t="shared" si="37"/>
        <v>32493.594395937547</v>
      </c>
      <c r="K105" s="298">
        <f t="shared" si="37"/>
        <v>45257.129646773508</v>
      </c>
      <c r="L105" s="298">
        <f t="shared" si="37"/>
        <v>44520.664897609473</v>
      </c>
      <c r="M105" s="298">
        <f t="shared" si="37"/>
        <v>43784.200148445438</v>
      </c>
      <c r="N105" s="298">
        <f t="shared" si="37"/>
        <v>43047.735399281402</v>
      </c>
      <c r="O105" s="298">
        <f t="shared" si="37"/>
        <v>42311.270650117367</v>
      </c>
      <c r="P105" s="298">
        <f t="shared" si="37"/>
        <v>55074.805900953332</v>
      </c>
    </row>
    <row r="106" spans="3:16" x14ac:dyDescent="0.2">
      <c r="C106" s="178" t="s">
        <v>25</v>
      </c>
      <c r="D106" s="298" t="s">
        <v>25</v>
      </c>
      <c r="E106" s="298"/>
      <c r="F106" s="298"/>
      <c r="G106" s="298"/>
      <c r="H106" s="298"/>
      <c r="I106" s="298"/>
      <c r="J106" s="298"/>
      <c r="K106" s="298"/>
      <c r="L106" s="298"/>
      <c r="M106" s="298"/>
      <c r="N106" s="298"/>
      <c r="O106" s="298"/>
      <c r="P106" s="298"/>
    </row>
    <row r="107" spans="3:16" x14ac:dyDescent="0.2">
      <c r="C107" s="178" t="s">
        <v>296</v>
      </c>
      <c r="D107" s="298"/>
      <c r="E107" s="298"/>
      <c r="F107" s="298"/>
      <c r="G107" s="298"/>
      <c r="H107" s="298"/>
      <c r="I107" s="298"/>
      <c r="J107" s="298"/>
      <c r="K107" s="298"/>
      <c r="L107" s="298"/>
      <c r="M107" s="298"/>
      <c r="N107" s="298"/>
      <c r="O107" s="298"/>
      <c r="P107" s="298"/>
    </row>
    <row r="108" spans="3:16" x14ac:dyDescent="0.2">
      <c r="C108" s="185" t="s">
        <v>297</v>
      </c>
      <c r="D108" s="298"/>
      <c r="E108" s="298">
        <f>D86</f>
        <v>0</v>
      </c>
      <c r="F108" s="298">
        <f t="shared" ref="F108:P108" si="38">E112</f>
        <v>0</v>
      </c>
      <c r="G108" s="298">
        <f t="shared" si="38"/>
        <v>0</v>
      </c>
      <c r="H108" s="298">
        <f t="shared" si="38"/>
        <v>0</v>
      </c>
      <c r="I108" s="298">
        <f t="shared" si="38"/>
        <v>0</v>
      </c>
      <c r="J108" s="298">
        <f t="shared" si="38"/>
        <v>0</v>
      </c>
      <c r="K108" s="298">
        <f t="shared" si="38"/>
        <v>0</v>
      </c>
      <c r="L108" s="298">
        <f t="shared" si="38"/>
        <v>0</v>
      </c>
      <c r="M108" s="298">
        <f t="shared" si="38"/>
        <v>0</v>
      </c>
      <c r="N108" s="298">
        <f t="shared" si="38"/>
        <v>0</v>
      </c>
      <c r="O108" s="298">
        <f t="shared" si="38"/>
        <v>0</v>
      </c>
      <c r="P108" s="298">
        <f t="shared" si="38"/>
        <v>0</v>
      </c>
    </row>
    <row r="109" spans="3:16" x14ac:dyDescent="0.2">
      <c r="C109" s="185" t="s">
        <v>294</v>
      </c>
      <c r="D109" s="298">
        <f>SUM(E109:P109)</f>
        <v>0</v>
      </c>
      <c r="E109" s="298">
        <f>E101</f>
        <v>0</v>
      </c>
      <c r="F109" s="298">
        <f t="shared" ref="F109:P110" si="39">F101</f>
        <v>0</v>
      </c>
      <c r="G109" s="298">
        <f t="shared" si="39"/>
        <v>0</v>
      </c>
      <c r="H109" s="298">
        <f t="shared" si="39"/>
        <v>0</v>
      </c>
      <c r="I109" s="298">
        <f t="shared" si="39"/>
        <v>0</v>
      </c>
      <c r="J109" s="298">
        <f t="shared" si="39"/>
        <v>0</v>
      </c>
      <c r="K109" s="298">
        <f t="shared" si="39"/>
        <v>0</v>
      </c>
      <c r="L109" s="298">
        <f t="shared" si="39"/>
        <v>0</v>
      </c>
      <c r="M109" s="298">
        <f t="shared" si="39"/>
        <v>0</v>
      </c>
      <c r="N109" s="298">
        <f t="shared" si="39"/>
        <v>0</v>
      </c>
      <c r="O109" s="298">
        <f t="shared" si="39"/>
        <v>0</v>
      </c>
      <c r="P109" s="298">
        <f t="shared" si="39"/>
        <v>0</v>
      </c>
    </row>
    <row r="110" spans="3:16" x14ac:dyDescent="0.2">
      <c r="C110" s="185" t="s">
        <v>298</v>
      </c>
      <c r="D110" s="298">
        <f>SUM(E110:P110)</f>
        <v>0</v>
      </c>
      <c r="E110" s="298">
        <f>E102</f>
        <v>0</v>
      </c>
      <c r="F110" s="298">
        <f t="shared" si="39"/>
        <v>0</v>
      </c>
      <c r="G110" s="298">
        <f t="shared" si="39"/>
        <v>0</v>
      </c>
      <c r="H110" s="298">
        <f t="shared" si="39"/>
        <v>0</v>
      </c>
      <c r="I110" s="298">
        <f t="shared" si="39"/>
        <v>0</v>
      </c>
      <c r="J110" s="298">
        <f t="shared" si="39"/>
        <v>0</v>
      </c>
      <c r="K110" s="298">
        <f t="shared" si="39"/>
        <v>0</v>
      </c>
      <c r="L110" s="298">
        <f t="shared" si="39"/>
        <v>0</v>
      </c>
      <c r="M110" s="298">
        <f t="shared" si="39"/>
        <v>0</v>
      </c>
      <c r="N110" s="298">
        <f t="shared" si="39"/>
        <v>0</v>
      </c>
      <c r="O110" s="298">
        <f t="shared" si="39"/>
        <v>0</v>
      </c>
      <c r="P110" s="298">
        <f t="shared" si="39"/>
        <v>0</v>
      </c>
    </row>
    <row r="111" spans="3:16" ht="5.0999999999999996" customHeight="1" x14ac:dyDescent="0.2">
      <c r="C111" s="178"/>
      <c r="D111" s="298" t="s">
        <v>25</v>
      </c>
      <c r="E111" s="298"/>
      <c r="F111" s="298"/>
      <c r="G111" s="298"/>
      <c r="H111" s="298"/>
      <c r="I111" s="298"/>
      <c r="J111" s="298"/>
      <c r="K111" s="298"/>
      <c r="L111" s="298"/>
      <c r="M111" s="298"/>
      <c r="N111" s="298"/>
      <c r="O111" s="298"/>
      <c r="P111" s="298"/>
    </row>
    <row r="112" spans="3:16" x14ac:dyDescent="0.2">
      <c r="C112" s="178" t="s">
        <v>299</v>
      </c>
      <c r="D112" s="298">
        <f>P112</f>
        <v>0</v>
      </c>
      <c r="E112" s="298">
        <f>E108+E109-E110</f>
        <v>0</v>
      </c>
      <c r="F112" s="298">
        <f t="shared" ref="F112:P112" si="40">F108+F109-F110</f>
        <v>0</v>
      </c>
      <c r="G112" s="298">
        <f t="shared" si="40"/>
        <v>0</v>
      </c>
      <c r="H112" s="298">
        <f t="shared" si="40"/>
        <v>0</v>
      </c>
      <c r="I112" s="298">
        <f t="shared" si="40"/>
        <v>0</v>
      </c>
      <c r="J112" s="298">
        <f t="shared" si="40"/>
        <v>0</v>
      </c>
      <c r="K112" s="298">
        <f t="shared" si="40"/>
        <v>0</v>
      </c>
      <c r="L112" s="298">
        <f t="shared" si="40"/>
        <v>0</v>
      </c>
      <c r="M112" s="298">
        <f t="shared" si="40"/>
        <v>0</v>
      </c>
      <c r="N112" s="298">
        <f t="shared" si="40"/>
        <v>0</v>
      </c>
      <c r="O112" s="298">
        <f t="shared" si="40"/>
        <v>0</v>
      </c>
      <c r="P112" s="298">
        <f t="shared" si="40"/>
        <v>0</v>
      </c>
    </row>
    <row r="113" spans="2:17" x14ac:dyDescent="0.2">
      <c r="C113" s="178"/>
      <c r="D113" s="298" t="s">
        <v>25</v>
      </c>
      <c r="E113" s="298"/>
      <c r="F113" s="298"/>
      <c r="G113" s="298"/>
      <c r="H113" s="298"/>
      <c r="I113" s="298"/>
      <c r="J113" s="298"/>
      <c r="K113" s="298"/>
      <c r="L113" s="298"/>
      <c r="M113" s="298"/>
      <c r="N113" s="298"/>
      <c r="O113" s="298"/>
      <c r="P113" s="298"/>
    </row>
    <row r="114" spans="2:17" x14ac:dyDescent="0.2">
      <c r="C114" s="178" t="s">
        <v>300</v>
      </c>
      <c r="D114" s="298"/>
      <c r="E114" s="298"/>
      <c r="F114" s="298"/>
      <c r="G114" s="298"/>
      <c r="H114" s="298"/>
      <c r="I114" s="298"/>
      <c r="J114" s="298"/>
      <c r="K114" s="298"/>
      <c r="L114" s="298"/>
      <c r="M114" s="298"/>
      <c r="N114" s="298"/>
      <c r="O114" s="298"/>
      <c r="P114" s="298"/>
    </row>
    <row r="115" spans="2:17" x14ac:dyDescent="0.2">
      <c r="C115" s="185" t="s">
        <v>297</v>
      </c>
      <c r="D115" s="298"/>
      <c r="E115" s="298">
        <f>D93</f>
        <v>0</v>
      </c>
      <c r="F115" s="298">
        <f t="shared" ref="F115:P115" si="41">E119</f>
        <v>0</v>
      </c>
      <c r="G115" s="298">
        <f t="shared" si="41"/>
        <v>0</v>
      </c>
      <c r="H115" s="298">
        <f t="shared" si="41"/>
        <v>0</v>
      </c>
      <c r="I115" s="298">
        <f t="shared" si="41"/>
        <v>0</v>
      </c>
      <c r="J115" s="298">
        <f t="shared" si="41"/>
        <v>0</v>
      </c>
      <c r="K115" s="298">
        <f t="shared" si="41"/>
        <v>0</v>
      </c>
      <c r="L115" s="298">
        <f t="shared" si="41"/>
        <v>0</v>
      </c>
      <c r="M115" s="298">
        <f t="shared" si="41"/>
        <v>0</v>
      </c>
      <c r="N115" s="298">
        <f t="shared" si="41"/>
        <v>0</v>
      </c>
      <c r="O115" s="298">
        <f t="shared" si="41"/>
        <v>0</v>
      </c>
      <c r="P115" s="298">
        <f t="shared" si="41"/>
        <v>0</v>
      </c>
    </row>
    <row r="116" spans="2:17" x14ac:dyDescent="0.2">
      <c r="C116" s="185" t="s">
        <v>301</v>
      </c>
      <c r="D116" s="298">
        <f>SUM(E116:P116)</f>
        <v>0</v>
      </c>
      <c r="E116" s="298">
        <f>((E108+E109)*(DataInput!$F$127/12))+(E115*(DataInput!$F$127/12))</f>
        <v>0</v>
      </c>
      <c r="F116" s="298">
        <f>((F108+F109)*(DataInput!$F$127/12))+(E119*(DataInput!$F$127/12))</f>
        <v>0</v>
      </c>
      <c r="G116" s="298">
        <f>((G108+G109)*(DataInput!$F$127/12))+(F119*(DataInput!$F$127/12))</f>
        <v>0</v>
      </c>
      <c r="H116" s="298">
        <f>((H108+H109)*(DataInput!$F$127/12))+(G119*(DataInput!$F$127/12))</f>
        <v>0</v>
      </c>
      <c r="I116" s="298">
        <f>((I108+I109)*(DataInput!$F$127/12))+(H119*(DataInput!$F$127/12))</f>
        <v>0</v>
      </c>
      <c r="J116" s="298">
        <f>((J108+J109)*(DataInput!$F$127/12))+(I119*(DataInput!$F$127/12))</f>
        <v>0</v>
      </c>
      <c r="K116" s="298">
        <f>((K108+K109)*(DataInput!$F$127/12))+(J119*(DataInput!$F$127/12))</f>
        <v>0</v>
      </c>
      <c r="L116" s="298">
        <f>((L108+L109)*(DataInput!$F$127/12))+(K119*(DataInput!$F$127/12))</f>
        <v>0</v>
      </c>
      <c r="M116" s="298">
        <f>((M108+M109)*(DataInput!$F$127/12))+(L119*(DataInput!$F$127/12))</f>
        <v>0</v>
      </c>
      <c r="N116" s="298">
        <f>((N108+N109)*(DataInput!$F$127/12))+(M119*(DataInput!$F$127/12))</f>
        <v>0</v>
      </c>
      <c r="O116" s="298">
        <f>((O108+O109)*(DataInput!$F$127/12))+(N119*(DataInput!$F$127/12))</f>
        <v>0</v>
      </c>
      <c r="P116" s="298">
        <f>((P108+P109)*(DataInput!$F$127/12))+(O119*(DataInput!$F$127/12))</f>
        <v>0</v>
      </c>
    </row>
    <row r="117" spans="2:17" s="178" customFormat="1" x14ac:dyDescent="0.2">
      <c r="C117" s="185" t="s">
        <v>302</v>
      </c>
      <c r="D117" s="298">
        <f>SUM(E117:P117)</f>
        <v>0</v>
      </c>
      <c r="E117" s="298">
        <f>E103</f>
        <v>0</v>
      </c>
      <c r="F117" s="298">
        <f t="shared" ref="F117:P117" si="42">F103</f>
        <v>0</v>
      </c>
      <c r="G117" s="298">
        <f t="shared" si="42"/>
        <v>0</v>
      </c>
      <c r="H117" s="298">
        <f t="shared" si="42"/>
        <v>0</v>
      </c>
      <c r="I117" s="298">
        <f t="shared" si="42"/>
        <v>0</v>
      </c>
      <c r="J117" s="298">
        <f t="shared" si="42"/>
        <v>0</v>
      </c>
      <c r="K117" s="298">
        <f t="shared" si="42"/>
        <v>0</v>
      </c>
      <c r="L117" s="298">
        <f t="shared" si="42"/>
        <v>0</v>
      </c>
      <c r="M117" s="298">
        <f t="shared" si="42"/>
        <v>0</v>
      </c>
      <c r="N117" s="298">
        <f t="shared" si="42"/>
        <v>0</v>
      </c>
      <c r="O117" s="298">
        <f t="shared" si="42"/>
        <v>0</v>
      </c>
      <c r="P117" s="298">
        <f t="shared" si="42"/>
        <v>0</v>
      </c>
    </row>
    <row r="118" spans="2:17" s="178" customFormat="1" ht="5.0999999999999996" customHeight="1" x14ac:dyDescent="0.2">
      <c r="D118" s="298" t="s">
        <v>25</v>
      </c>
      <c r="E118" s="298"/>
      <c r="F118" s="298"/>
      <c r="G118" s="298"/>
      <c r="H118" s="298"/>
      <c r="I118" s="298"/>
      <c r="J118" s="298"/>
      <c r="K118" s="298"/>
      <c r="L118" s="298"/>
      <c r="M118" s="298"/>
      <c r="N118" s="298"/>
      <c r="O118" s="298"/>
      <c r="P118" s="298"/>
    </row>
    <row r="119" spans="2:17" s="178" customFormat="1" x14ac:dyDescent="0.2">
      <c r="C119" s="178" t="s">
        <v>303</v>
      </c>
      <c r="D119" s="298">
        <f>P119</f>
        <v>0</v>
      </c>
      <c r="E119" s="298">
        <f>E115+E116-E117</f>
        <v>0</v>
      </c>
      <c r="F119" s="298">
        <f t="shared" ref="F119:P119" si="43">F115+F116-F117</f>
        <v>0</v>
      </c>
      <c r="G119" s="298">
        <f t="shared" si="43"/>
        <v>0</v>
      </c>
      <c r="H119" s="298">
        <f t="shared" si="43"/>
        <v>0</v>
      </c>
      <c r="I119" s="298">
        <f t="shared" si="43"/>
        <v>0</v>
      </c>
      <c r="J119" s="298">
        <f t="shared" si="43"/>
        <v>0</v>
      </c>
      <c r="K119" s="298">
        <f t="shared" si="43"/>
        <v>0</v>
      </c>
      <c r="L119" s="298">
        <f t="shared" si="43"/>
        <v>0</v>
      </c>
      <c r="M119" s="298">
        <f t="shared" si="43"/>
        <v>0</v>
      </c>
      <c r="N119" s="298">
        <f t="shared" si="43"/>
        <v>0</v>
      </c>
      <c r="O119" s="298">
        <f t="shared" si="43"/>
        <v>0</v>
      </c>
      <c r="P119" s="298">
        <f t="shared" si="43"/>
        <v>0</v>
      </c>
    </row>
    <row r="120" spans="2:17" s="178" customFormat="1" x14ac:dyDescent="0.2"/>
    <row r="121" spans="2:17" s="178" customFormat="1" ht="12.75" customHeight="1" x14ac:dyDescent="0.3">
      <c r="B121" s="362"/>
      <c r="C121" s="363"/>
      <c r="D121" s="363"/>
      <c r="E121" s="363"/>
      <c r="F121" s="363"/>
      <c r="G121" s="363"/>
      <c r="H121" s="363"/>
      <c r="I121" s="363"/>
      <c r="J121" s="363"/>
      <c r="K121" s="363"/>
      <c r="L121" s="363"/>
      <c r="M121" s="363"/>
      <c r="N121" s="363"/>
      <c r="O121" s="363"/>
      <c r="P121" s="363"/>
      <c r="Q121" s="364"/>
    </row>
    <row r="122" spans="2:17" s="178" customFormat="1" x14ac:dyDescent="0.2">
      <c r="Q122" s="178" t="s">
        <v>25</v>
      </c>
    </row>
    <row r="123" spans="2:17" s="178" customFormat="1" ht="18" x14ac:dyDescent="0.25">
      <c r="C123" s="381" t="s">
        <v>334</v>
      </c>
      <c r="D123" s="381"/>
      <c r="E123" s="381"/>
      <c r="F123" s="381"/>
      <c r="G123" s="381"/>
      <c r="H123" s="381"/>
      <c r="I123" s="381"/>
      <c r="J123" s="381"/>
      <c r="K123" s="381"/>
      <c r="L123" s="381"/>
      <c r="M123" s="381"/>
      <c r="N123" s="381"/>
      <c r="O123" s="381"/>
      <c r="P123" s="381"/>
      <c r="Q123" s="178" t="s">
        <v>25</v>
      </c>
    </row>
    <row r="124" spans="2:17" s="178" customFormat="1" ht="5.0999999999999996" customHeight="1" x14ac:dyDescent="0.25">
      <c r="C124" s="311"/>
      <c r="D124" s="311"/>
      <c r="E124" s="311"/>
      <c r="F124" s="311"/>
      <c r="G124" s="311"/>
      <c r="H124" s="311"/>
      <c r="I124" s="311"/>
      <c r="J124" s="311"/>
      <c r="K124" s="311"/>
      <c r="L124" s="311"/>
      <c r="M124" s="311"/>
      <c r="N124" s="311"/>
      <c r="O124" s="311"/>
      <c r="P124" s="311"/>
    </row>
    <row r="125" spans="2:17" s="178" customFormat="1" x14ac:dyDescent="0.2">
      <c r="C125" s="380" t="str">
        <f>DataInput!$F$5</f>
        <v>Sample Farm</v>
      </c>
      <c r="D125" s="380"/>
      <c r="E125" s="380"/>
      <c r="F125" s="380"/>
      <c r="G125" s="380"/>
      <c r="H125" s="380"/>
      <c r="I125" s="380"/>
      <c r="J125" s="380"/>
      <c r="K125" s="380"/>
      <c r="L125" s="380"/>
      <c r="M125" s="380"/>
      <c r="N125" s="380"/>
      <c r="O125" s="380"/>
      <c r="P125" s="380"/>
    </row>
    <row r="126" spans="2:17" s="178" customFormat="1" x14ac:dyDescent="0.2">
      <c r="C126" s="380" t="str">
        <f>IF(DataInput!F63="yes",DataInput!F66&amp;" Head Contract Finishing Facility (at $"&amp;DataInput!F64&amp;" per pig space)",DataInput!F66&amp;" Head Contract Finishing Facility")</f>
        <v>2400 Head Contract Finishing Facility (at $37 per pig space)</v>
      </c>
      <c r="D126" s="380"/>
      <c r="E126" s="380"/>
      <c r="F126" s="380"/>
      <c r="G126" s="380"/>
      <c r="H126" s="380"/>
      <c r="I126" s="380"/>
      <c r="J126" s="380"/>
      <c r="K126" s="380"/>
      <c r="L126" s="380"/>
      <c r="M126" s="380"/>
      <c r="N126" s="380"/>
      <c r="O126" s="380"/>
      <c r="P126" s="380"/>
    </row>
    <row r="127" spans="2:17" s="178" customFormat="1" x14ac:dyDescent="0.2">
      <c r="C127" s="178" t="s">
        <v>46</v>
      </c>
      <c r="D127" s="244">
        <f>DataInput!$F$127</f>
        <v>0.09</v>
      </c>
    </row>
    <row r="128" spans="2:17" s="178" customFormat="1" x14ac:dyDescent="0.2">
      <c r="D128" s="186"/>
      <c r="E128" s="186"/>
      <c r="F128" s="186"/>
      <c r="G128" s="186"/>
      <c r="H128" s="186"/>
      <c r="I128" s="186"/>
      <c r="J128" s="186"/>
      <c r="K128" s="186"/>
      <c r="L128" s="186"/>
      <c r="M128" s="186"/>
      <c r="N128" s="186"/>
      <c r="O128" s="186"/>
      <c r="P128" s="186"/>
      <c r="Q128" s="178" t="s">
        <v>25</v>
      </c>
    </row>
    <row r="129" spans="3:17" x14ac:dyDescent="0.2">
      <c r="C129" s="77" t="s">
        <v>40</v>
      </c>
      <c r="D129" s="154" t="s">
        <v>291</v>
      </c>
      <c r="E129" s="187">
        <f>CashFlows!E231</f>
        <v>41365</v>
      </c>
      <c r="F129" s="187">
        <f>CashFlows!F231</f>
        <v>41395</v>
      </c>
      <c r="G129" s="187">
        <f>CashFlows!G231</f>
        <v>41426</v>
      </c>
      <c r="H129" s="187">
        <f>CashFlows!H231</f>
        <v>41456</v>
      </c>
      <c r="I129" s="187">
        <f>CashFlows!I231</f>
        <v>41487</v>
      </c>
      <c r="J129" s="187">
        <f>CashFlows!J231</f>
        <v>41518</v>
      </c>
      <c r="K129" s="187">
        <f>CashFlows!K231</f>
        <v>41548</v>
      </c>
      <c r="L129" s="187">
        <f>CashFlows!L231</f>
        <v>41579</v>
      </c>
      <c r="M129" s="187">
        <f>CashFlows!M231</f>
        <v>41609</v>
      </c>
      <c r="N129" s="187">
        <f>CashFlows!N231</f>
        <v>41640</v>
      </c>
      <c r="O129" s="187">
        <f>CashFlows!O231</f>
        <v>41671</v>
      </c>
      <c r="P129" s="187">
        <f>CashFlows!P231</f>
        <v>41699</v>
      </c>
    </row>
    <row r="130" spans="3:17" x14ac:dyDescent="0.2">
      <c r="C130" s="178"/>
      <c r="D130" s="186"/>
      <c r="E130" s="186"/>
      <c r="F130" s="186"/>
      <c r="G130" s="186"/>
      <c r="H130" s="186"/>
      <c r="I130" s="186"/>
      <c r="J130" s="186"/>
      <c r="K130" s="186"/>
      <c r="L130" s="186"/>
      <c r="M130" s="186"/>
      <c r="N130" s="186"/>
      <c r="O130" s="186"/>
      <c r="P130" s="186"/>
    </row>
    <row r="131" spans="3:17" s="178" customFormat="1" x14ac:dyDescent="0.2">
      <c r="C131" s="178" t="s">
        <v>290</v>
      </c>
      <c r="D131" s="243"/>
      <c r="E131" s="243"/>
      <c r="F131" s="243"/>
      <c r="G131" s="243"/>
      <c r="H131" s="243"/>
      <c r="I131" s="243"/>
      <c r="J131" s="243"/>
      <c r="K131" s="243"/>
      <c r="L131" s="243"/>
      <c r="M131" s="243"/>
      <c r="N131" s="243"/>
      <c r="O131" s="243"/>
      <c r="P131" s="243"/>
    </row>
    <row r="132" spans="3:17" s="178" customFormat="1" x14ac:dyDescent="0.2">
      <c r="C132" s="185" t="s">
        <v>292</v>
      </c>
      <c r="D132" s="298" t="s">
        <v>25</v>
      </c>
      <c r="E132" s="298">
        <f>D105</f>
        <v>55074.805900953332</v>
      </c>
      <c r="F132" s="298">
        <f t="shared" ref="F132:P132" si="44">E138</f>
        <v>54338.341151789296</v>
      </c>
      <c r="G132" s="298">
        <f t="shared" si="44"/>
        <v>53601.876402625261</v>
      </c>
      <c r="H132" s="298">
        <f t="shared" si="44"/>
        <v>52865.411653461226</v>
      </c>
      <c r="I132" s="298">
        <f t="shared" si="44"/>
        <v>52128.94690429719</v>
      </c>
      <c r="J132" s="298">
        <f t="shared" si="44"/>
        <v>51392.482155133155</v>
      </c>
      <c r="K132" s="298">
        <f t="shared" si="44"/>
        <v>50656.01740596912</v>
      </c>
      <c r="L132" s="298">
        <f t="shared" si="44"/>
        <v>63419.552656805085</v>
      </c>
      <c r="M132" s="298">
        <f t="shared" si="44"/>
        <v>62683.087907641049</v>
      </c>
      <c r="N132" s="298">
        <f t="shared" si="44"/>
        <v>61946.623158477014</v>
      </c>
      <c r="O132" s="298">
        <f t="shared" si="44"/>
        <v>61210.158409312979</v>
      </c>
      <c r="P132" s="298">
        <f t="shared" si="44"/>
        <v>60473.693660148943</v>
      </c>
      <c r="Q132" s="178" t="s">
        <v>25</v>
      </c>
    </row>
    <row r="133" spans="3:17" s="178" customFormat="1" x14ac:dyDescent="0.2">
      <c r="C133" s="185" t="s">
        <v>293</v>
      </c>
      <c r="D133" s="298">
        <f>SUM(E133:P133)</f>
        <v>18162.423010031547</v>
      </c>
      <c r="E133" s="298">
        <f>CashFlows!E267</f>
        <v>-736.46474916403804</v>
      </c>
      <c r="F133" s="298">
        <f>CashFlows!F267</f>
        <v>-736.46474916403713</v>
      </c>
      <c r="G133" s="298">
        <f>CashFlows!G267</f>
        <v>-736.46474916403713</v>
      </c>
      <c r="H133" s="298">
        <f>CashFlows!H267</f>
        <v>-736.46474916403895</v>
      </c>
      <c r="I133" s="298">
        <f>CashFlows!I267</f>
        <v>-736.46474916403804</v>
      </c>
      <c r="J133" s="298">
        <f>CashFlows!J267</f>
        <v>-736.46474916403713</v>
      </c>
      <c r="K133" s="298">
        <f>CashFlows!K267</f>
        <v>12763.535250835961</v>
      </c>
      <c r="L133" s="298">
        <f>CashFlows!L267</f>
        <v>-736.46474916403713</v>
      </c>
      <c r="M133" s="298">
        <f>CashFlows!M267</f>
        <v>-736.46474916403713</v>
      </c>
      <c r="N133" s="298">
        <f>CashFlows!N267</f>
        <v>-736.46474916403895</v>
      </c>
      <c r="O133" s="298">
        <f>CashFlows!O267</f>
        <v>-736.46474916403713</v>
      </c>
      <c r="P133" s="298">
        <f>CashFlows!P267</f>
        <v>12763.535250835961</v>
      </c>
      <c r="Q133" s="178" t="s">
        <v>25</v>
      </c>
    </row>
    <row r="134" spans="3:17" s="178" customFormat="1" x14ac:dyDescent="0.2">
      <c r="C134" s="185" t="s">
        <v>294</v>
      </c>
      <c r="D134" s="298">
        <f>SUM(E134:P134)</f>
        <v>0</v>
      </c>
      <c r="E134" s="298">
        <f t="shared" ref="E134:P134" si="45">IF(E132+E133&gt;0,0,(0-(E132+E133)))</f>
        <v>0</v>
      </c>
      <c r="F134" s="298">
        <f t="shared" si="45"/>
        <v>0</v>
      </c>
      <c r="G134" s="298">
        <f t="shared" si="45"/>
        <v>0</v>
      </c>
      <c r="H134" s="298">
        <f t="shared" si="45"/>
        <v>0</v>
      </c>
      <c r="I134" s="298">
        <f t="shared" si="45"/>
        <v>0</v>
      </c>
      <c r="J134" s="298">
        <f t="shared" si="45"/>
        <v>0</v>
      </c>
      <c r="K134" s="298">
        <f t="shared" si="45"/>
        <v>0</v>
      </c>
      <c r="L134" s="298">
        <f t="shared" si="45"/>
        <v>0</v>
      </c>
      <c r="M134" s="298">
        <f t="shared" si="45"/>
        <v>0</v>
      </c>
      <c r="N134" s="298">
        <f t="shared" si="45"/>
        <v>0</v>
      </c>
      <c r="O134" s="298">
        <f t="shared" si="45"/>
        <v>0</v>
      </c>
      <c r="P134" s="298">
        <f t="shared" si="45"/>
        <v>0</v>
      </c>
    </row>
    <row r="135" spans="3:17" s="178" customFormat="1" x14ac:dyDescent="0.2">
      <c r="C135" s="185" t="s">
        <v>304</v>
      </c>
      <c r="D135" s="298">
        <f>SUM(E135:P135)</f>
        <v>0</v>
      </c>
      <c r="E135" s="298">
        <f t="shared" ref="E135:P135" si="46">IF(E132+E133-E136&gt;0,IF(E141&gt;0,IF(E132+E133-E136&gt;E141,E141,E132+E133-E136),0),0)</f>
        <v>0</v>
      </c>
      <c r="F135" s="298">
        <f t="shared" si="46"/>
        <v>0</v>
      </c>
      <c r="G135" s="298">
        <f t="shared" si="46"/>
        <v>0</v>
      </c>
      <c r="H135" s="298">
        <f t="shared" si="46"/>
        <v>0</v>
      </c>
      <c r="I135" s="298">
        <f t="shared" si="46"/>
        <v>0</v>
      </c>
      <c r="J135" s="298">
        <f t="shared" si="46"/>
        <v>0</v>
      </c>
      <c r="K135" s="298">
        <f t="shared" si="46"/>
        <v>0</v>
      </c>
      <c r="L135" s="298">
        <f t="shared" si="46"/>
        <v>0</v>
      </c>
      <c r="M135" s="298">
        <f t="shared" si="46"/>
        <v>0</v>
      </c>
      <c r="N135" s="298">
        <f t="shared" si="46"/>
        <v>0</v>
      </c>
      <c r="O135" s="298">
        <f t="shared" si="46"/>
        <v>0</v>
      </c>
      <c r="P135" s="298">
        <f t="shared" si="46"/>
        <v>0</v>
      </c>
    </row>
    <row r="136" spans="3:17" s="178" customFormat="1" x14ac:dyDescent="0.2">
      <c r="C136" s="185" t="s">
        <v>333</v>
      </c>
      <c r="D136" s="298">
        <f>SUM(E136:P136)</f>
        <v>0</v>
      </c>
      <c r="E136" s="298">
        <f>IF(E132+E133&gt;0,IF(E141&gt;0,IF((E132+E133)&gt;(E148+E149),E148+E149,E132+E133),0),0)</f>
        <v>0</v>
      </c>
      <c r="F136" s="298">
        <f t="shared" ref="F136:P136" si="47">IF(F132+F133&gt;0,IF(F141&gt;0,IF((F132+F133)&gt;(F148+F149),F148+F149,F132+F133),0),0)</f>
        <v>0</v>
      </c>
      <c r="G136" s="298">
        <f t="shared" si="47"/>
        <v>0</v>
      </c>
      <c r="H136" s="298">
        <f t="shared" si="47"/>
        <v>0</v>
      </c>
      <c r="I136" s="298">
        <f t="shared" si="47"/>
        <v>0</v>
      </c>
      <c r="J136" s="298">
        <f t="shared" si="47"/>
        <v>0</v>
      </c>
      <c r="K136" s="298">
        <f t="shared" si="47"/>
        <v>0</v>
      </c>
      <c r="L136" s="298">
        <f t="shared" si="47"/>
        <v>0</v>
      </c>
      <c r="M136" s="298">
        <f t="shared" si="47"/>
        <v>0</v>
      </c>
      <c r="N136" s="298">
        <f t="shared" si="47"/>
        <v>0</v>
      </c>
      <c r="O136" s="298">
        <f t="shared" si="47"/>
        <v>0</v>
      </c>
      <c r="P136" s="298">
        <f t="shared" si="47"/>
        <v>0</v>
      </c>
      <c r="Q136" s="178" t="s">
        <v>25</v>
      </c>
    </row>
    <row r="137" spans="3:17" s="178" customFormat="1" ht="5.0999999999999996" customHeight="1" x14ac:dyDescent="0.2">
      <c r="D137" s="298" t="s">
        <v>25</v>
      </c>
      <c r="E137" s="298"/>
      <c r="F137" s="298"/>
      <c r="G137" s="298"/>
      <c r="H137" s="298"/>
      <c r="I137" s="298"/>
      <c r="J137" s="298"/>
      <c r="K137" s="298"/>
      <c r="L137" s="298"/>
      <c r="M137" s="298"/>
      <c r="N137" s="298"/>
      <c r="O137" s="298"/>
      <c r="P137" s="298"/>
    </row>
    <row r="138" spans="3:17" s="178" customFormat="1" x14ac:dyDescent="0.2">
      <c r="C138" s="178" t="s">
        <v>295</v>
      </c>
      <c r="D138" s="298">
        <f>P138</f>
        <v>73237.228910984908</v>
      </c>
      <c r="E138" s="298">
        <f>(E132+E133+E134-E135-E136)</f>
        <v>54338.341151789296</v>
      </c>
      <c r="F138" s="298">
        <f t="shared" ref="F138:P138" si="48">(F132+F133+F134-F135-F136)</f>
        <v>53601.876402625261</v>
      </c>
      <c r="G138" s="298">
        <f t="shared" si="48"/>
        <v>52865.411653461226</v>
      </c>
      <c r="H138" s="298">
        <f t="shared" si="48"/>
        <v>52128.94690429719</v>
      </c>
      <c r="I138" s="298">
        <f t="shared" si="48"/>
        <v>51392.482155133155</v>
      </c>
      <c r="J138" s="298">
        <f t="shared" si="48"/>
        <v>50656.01740596912</v>
      </c>
      <c r="K138" s="298">
        <f t="shared" si="48"/>
        <v>63419.552656805085</v>
      </c>
      <c r="L138" s="298">
        <f t="shared" si="48"/>
        <v>62683.087907641049</v>
      </c>
      <c r="M138" s="298">
        <f t="shared" si="48"/>
        <v>61946.623158477014</v>
      </c>
      <c r="N138" s="298">
        <f t="shared" si="48"/>
        <v>61210.158409312979</v>
      </c>
      <c r="O138" s="298">
        <f t="shared" si="48"/>
        <v>60473.693660148943</v>
      </c>
      <c r="P138" s="298">
        <f t="shared" si="48"/>
        <v>73237.228910984908</v>
      </c>
    </row>
    <row r="139" spans="3:17" s="178" customFormat="1" x14ac:dyDescent="0.2">
      <c r="C139" s="178" t="s">
        <v>25</v>
      </c>
      <c r="D139" s="298" t="s">
        <v>25</v>
      </c>
      <c r="E139" s="298"/>
      <c r="F139" s="298"/>
      <c r="G139" s="298"/>
      <c r="H139" s="298"/>
      <c r="I139" s="298"/>
      <c r="J139" s="298"/>
      <c r="K139" s="298"/>
      <c r="L139" s="298"/>
      <c r="M139" s="298"/>
      <c r="N139" s="298"/>
      <c r="O139" s="298"/>
      <c r="P139" s="298"/>
    </row>
    <row r="140" spans="3:17" s="178" customFormat="1" x14ac:dyDescent="0.2">
      <c r="C140" s="178" t="s">
        <v>296</v>
      </c>
      <c r="D140" s="298"/>
      <c r="E140" s="298"/>
      <c r="F140" s="298"/>
      <c r="G140" s="298"/>
      <c r="H140" s="298"/>
      <c r="I140" s="298"/>
      <c r="J140" s="298"/>
      <c r="K140" s="298"/>
      <c r="L140" s="298"/>
      <c r="M140" s="298"/>
      <c r="N140" s="298"/>
      <c r="O140" s="298"/>
      <c r="P140" s="298"/>
    </row>
    <row r="141" spans="3:17" s="178" customFormat="1" x14ac:dyDescent="0.2">
      <c r="C141" s="185" t="s">
        <v>297</v>
      </c>
      <c r="D141" s="298"/>
      <c r="E141" s="298">
        <f>D112</f>
        <v>0</v>
      </c>
      <c r="F141" s="298">
        <f t="shared" ref="F141:P141" si="49">E145</f>
        <v>0</v>
      </c>
      <c r="G141" s="298">
        <f t="shared" si="49"/>
        <v>0</v>
      </c>
      <c r="H141" s="298">
        <f t="shared" si="49"/>
        <v>0</v>
      </c>
      <c r="I141" s="298">
        <f t="shared" si="49"/>
        <v>0</v>
      </c>
      <c r="J141" s="298">
        <f t="shared" si="49"/>
        <v>0</v>
      </c>
      <c r="K141" s="298">
        <f t="shared" si="49"/>
        <v>0</v>
      </c>
      <c r="L141" s="298">
        <f t="shared" si="49"/>
        <v>0</v>
      </c>
      <c r="M141" s="298">
        <f t="shared" si="49"/>
        <v>0</v>
      </c>
      <c r="N141" s="298">
        <f t="shared" si="49"/>
        <v>0</v>
      </c>
      <c r="O141" s="298">
        <f t="shared" si="49"/>
        <v>0</v>
      </c>
      <c r="P141" s="298">
        <f t="shared" si="49"/>
        <v>0</v>
      </c>
    </row>
    <row r="142" spans="3:17" s="178" customFormat="1" x14ac:dyDescent="0.2">
      <c r="C142" s="185" t="s">
        <v>294</v>
      </c>
      <c r="D142" s="298">
        <f>SUM(E142:P142)</f>
        <v>0</v>
      </c>
      <c r="E142" s="298">
        <f>E134</f>
        <v>0</v>
      </c>
      <c r="F142" s="298">
        <f t="shared" ref="F142:P143" si="50">F134</f>
        <v>0</v>
      </c>
      <c r="G142" s="298">
        <f t="shared" si="50"/>
        <v>0</v>
      </c>
      <c r="H142" s="298">
        <f t="shared" si="50"/>
        <v>0</v>
      </c>
      <c r="I142" s="298">
        <f t="shared" si="50"/>
        <v>0</v>
      </c>
      <c r="J142" s="298">
        <f t="shared" si="50"/>
        <v>0</v>
      </c>
      <c r="K142" s="298">
        <f t="shared" si="50"/>
        <v>0</v>
      </c>
      <c r="L142" s="298">
        <f t="shared" si="50"/>
        <v>0</v>
      </c>
      <c r="M142" s="298">
        <f t="shared" si="50"/>
        <v>0</v>
      </c>
      <c r="N142" s="298">
        <f t="shared" si="50"/>
        <v>0</v>
      </c>
      <c r="O142" s="298">
        <f t="shared" si="50"/>
        <v>0</v>
      </c>
      <c r="P142" s="298">
        <f t="shared" si="50"/>
        <v>0</v>
      </c>
    </row>
    <row r="143" spans="3:17" s="178" customFormat="1" x14ac:dyDescent="0.2">
      <c r="C143" s="185" t="s">
        <v>298</v>
      </c>
      <c r="D143" s="298">
        <f>SUM(E143:P143)</f>
        <v>0</v>
      </c>
      <c r="E143" s="298">
        <f>E135</f>
        <v>0</v>
      </c>
      <c r="F143" s="298">
        <f t="shared" si="50"/>
        <v>0</v>
      </c>
      <c r="G143" s="298">
        <f t="shared" si="50"/>
        <v>0</v>
      </c>
      <c r="H143" s="298">
        <f t="shared" si="50"/>
        <v>0</v>
      </c>
      <c r="I143" s="298">
        <f t="shared" si="50"/>
        <v>0</v>
      </c>
      <c r="J143" s="298">
        <f t="shared" si="50"/>
        <v>0</v>
      </c>
      <c r="K143" s="298">
        <f t="shared" si="50"/>
        <v>0</v>
      </c>
      <c r="L143" s="298">
        <f t="shared" si="50"/>
        <v>0</v>
      </c>
      <c r="M143" s="298">
        <f t="shared" si="50"/>
        <v>0</v>
      </c>
      <c r="N143" s="298">
        <f t="shared" si="50"/>
        <v>0</v>
      </c>
      <c r="O143" s="298">
        <f t="shared" si="50"/>
        <v>0</v>
      </c>
      <c r="P143" s="298">
        <f t="shared" si="50"/>
        <v>0</v>
      </c>
      <c r="Q143" s="178" t="s">
        <v>25</v>
      </c>
    </row>
    <row r="144" spans="3:17" s="178" customFormat="1" ht="5.0999999999999996" customHeight="1" x14ac:dyDescent="0.2">
      <c r="D144" s="298" t="s">
        <v>25</v>
      </c>
      <c r="E144" s="298"/>
      <c r="F144" s="298"/>
      <c r="G144" s="298"/>
      <c r="H144" s="298"/>
      <c r="I144" s="298"/>
      <c r="J144" s="298"/>
      <c r="K144" s="298"/>
      <c r="L144" s="298"/>
      <c r="M144" s="298"/>
      <c r="N144" s="298"/>
      <c r="O144" s="298"/>
      <c r="P144" s="298"/>
    </row>
    <row r="145" spans="3:17" s="178" customFormat="1" x14ac:dyDescent="0.2">
      <c r="C145" s="178" t="s">
        <v>299</v>
      </c>
      <c r="D145" s="298">
        <f>P145</f>
        <v>0</v>
      </c>
      <c r="E145" s="298">
        <f>E141+E142-E143</f>
        <v>0</v>
      </c>
      <c r="F145" s="298">
        <f t="shared" ref="F145:P145" si="51">F141+F142-F143</f>
        <v>0</v>
      </c>
      <c r="G145" s="298">
        <f t="shared" si="51"/>
        <v>0</v>
      </c>
      <c r="H145" s="298">
        <f t="shared" si="51"/>
        <v>0</v>
      </c>
      <c r="I145" s="298">
        <f t="shared" si="51"/>
        <v>0</v>
      </c>
      <c r="J145" s="298">
        <f t="shared" si="51"/>
        <v>0</v>
      </c>
      <c r="K145" s="298">
        <f t="shared" si="51"/>
        <v>0</v>
      </c>
      <c r="L145" s="298">
        <f t="shared" si="51"/>
        <v>0</v>
      </c>
      <c r="M145" s="298">
        <f t="shared" si="51"/>
        <v>0</v>
      </c>
      <c r="N145" s="298">
        <f t="shared" si="51"/>
        <v>0</v>
      </c>
      <c r="O145" s="298">
        <f t="shared" si="51"/>
        <v>0</v>
      </c>
      <c r="P145" s="298">
        <f t="shared" si="51"/>
        <v>0</v>
      </c>
      <c r="Q145" s="178" t="s">
        <v>25</v>
      </c>
    </row>
    <row r="146" spans="3:17" s="178" customFormat="1" x14ac:dyDescent="0.2">
      <c r="C146" s="178" t="s">
        <v>25</v>
      </c>
      <c r="D146" s="298" t="s">
        <v>25</v>
      </c>
      <c r="E146" s="298"/>
      <c r="F146" s="298"/>
      <c r="G146" s="298"/>
      <c r="H146" s="298"/>
      <c r="I146" s="298"/>
      <c r="J146" s="298"/>
      <c r="K146" s="298"/>
      <c r="L146" s="298"/>
      <c r="M146" s="298"/>
      <c r="N146" s="298"/>
      <c r="O146" s="298"/>
      <c r="P146" s="298"/>
    </row>
    <row r="147" spans="3:17" s="178" customFormat="1" x14ac:dyDescent="0.2">
      <c r="C147" s="178" t="s">
        <v>300</v>
      </c>
      <c r="D147" s="298"/>
      <c r="E147" s="298"/>
      <c r="F147" s="298"/>
      <c r="G147" s="298"/>
      <c r="H147" s="298"/>
      <c r="I147" s="298"/>
      <c r="J147" s="298"/>
      <c r="K147" s="298"/>
      <c r="L147" s="298"/>
      <c r="M147" s="298"/>
      <c r="N147" s="298"/>
      <c r="O147" s="298"/>
      <c r="P147" s="298"/>
    </row>
    <row r="148" spans="3:17" s="178" customFormat="1" x14ac:dyDescent="0.2">
      <c r="C148" s="185" t="s">
        <v>297</v>
      </c>
      <c r="D148" s="298"/>
      <c r="E148" s="298">
        <f>D119</f>
        <v>0</v>
      </c>
      <c r="F148" s="298">
        <f t="shared" ref="F148:P148" si="52">E152</f>
        <v>0</v>
      </c>
      <c r="G148" s="298">
        <f t="shared" si="52"/>
        <v>0</v>
      </c>
      <c r="H148" s="298">
        <f t="shared" si="52"/>
        <v>0</v>
      </c>
      <c r="I148" s="298">
        <f t="shared" si="52"/>
        <v>0</v>
      </c>
      <c r="J148" s="298">
        <f t="shared" si="52"/>
        <v>0</v>
      </c>
      <c r="K148" s="298">
        <f t="shared" si="52"/>
        <v>0</v>
      </c>
      <c r="L148" s="298">
        <f t="shared" si="52"/>
        <v>0</v>
      </c>
      <c r="M148" s="298">
        <f t="shared" si="52"/>
        <v>0</v>
      </c>
      <c r="N148" s="298">
        <f t="shared" si="52"/>
        <v>0</v>
      </c>
      <c r="O148" s="298">
        <f t="shared" si="52"/>
        <v>0</v>
      </c>
      <c r="P148" s="298">
        <f t="shared" si="52"/>
        <v>0</v>
      </c>
      <c r="Q148" s="178" t="s">
        <v>25</v>
      </c>
    </row>
    <row r="149" spans="3:17" s="178" customFormat="1" x14ac:dyDescent="0.2">
      <c r="C149" s="185" t="s">
        <v>301</v>
      </c>
      <c r="D149" s="298">
        <f>SUM(E149:P149)</f>
        <v>0</v>
      </c>
      <c r="E149" s="298">
        <f>((E141+E142)*(DataInput!$F$127/12))+(E148*(DataInput!$F$127/12))</f>
        <v>0</v>
      </c>
      <c r="F149" s="298">
        <f>((F141+F142)*(DataInput!$F$127/12))+(E152*(DataInput!$F$127/12))</f>
        <v>0</v>
      </c>
      <c r="G149" s="298">
        <f>((G141+G142)*(DataInput!$F$127/12))+(F152*(DataInput!$F$127/12))</f>
        <v>0</v>
      </c>
      <c r="H149" s="298">
        <f>((H141+H142)*(DataInput!$F$127/12))+(G152*(DataInput!$F$127/12))</f>
        <v>0</v>
      </c>
      <c r="I149" s="298">
        <f>((I141+I142)*(DataInput!$F$127/12))+(H152*(DataInput!$F$127/12))</f>
        <v>0</v>
      </c>
      <c r="J149" s="298">
        <f>((J141+J142)*(DataInput!$F$127/12))+(I152*(DataInput!$F$127/12))</f>
        <v>0</v>
      </c>
      <c r="K149" s="298">
        <f>((K141+K142)*(DataInput!$F$127/12))+(J152*(DataInput!$F$127/12))</f>
        <v>0</v>
      </c>
      <c r="L149" s="298">
        <f>((L141+L142)*(DataInput!$F$127/12))+(K152*(DataInput!$F$127/12))</f>
        <v>0</v>
      </c>
      <c r="M149" s="298">
        <f>((M141+M142)*(DataInput!$F$127/12))+(L152*(DataInput!$F$127/12))</f>
        <v>0</v>
      </c>
      <c r="N149" s="298">
        <f>((N141+N142)*(DataInput!$F$127/12))+(M152*(DataInput!$F$127/12))</f>
        <v>0</v>
      </c>
      <c r="O149" s="298">
        <f>((O141+O142)*(DataInput!$F$127/12))+(N152*(DataInput!$F$127/12))</f>
        <v>0</v>
      </c>
      <c r="P149" s="298">
        <f>((P141+P142)*(DataInput!$F$127/12))+(O152*(DataInput!$F$127/12))</f>
        <v>0</v>
      </c>
    </row>
    <row r="150" spans="3:17" s="178" customFormat="1" x14ac:dyDescent="0.2">
      <c r="C150" s="185" t="s">
        <v>302</v>
      </c>
      <c r="D150" s="298">
        <f>SUM(E150:P150)</f>
        <v>0</v>
      </c>
      <c r="E150" s="298">
        <f>E136</f>
        <v>0</v>
      </c>
      <c r="F150" s="298">
        <f t="shared" ref="F150:P150" si="53">F136</f>
        <v>0</v>
      </c>
      <c r="G150" s="298">
        <f t="shared" si="53"/>
        <v>0</v>
      </c>
      <c r="H150" s="298">
        <f t="shared" si="53"/>
        <v>0</v>
      </c>
      <c r="I150" s="298">
        <f t="shared" si="53"/>
        <v>0</v>
      </c>
      <c r="J150" s="298">
        <f t="shared" si="53"/>
        <v>0</v>
      </c>
      <c r="K150" s="298">
        <f t="shared" si="53"/>
        <v>0</v>
      </c>
      <c r="L150" s="298">
        <f t="shared" si="53"/>
        <v>0</v>
      </c>
      <c r="M150" s="298">
        <f t="shared" si="53"/>
        <v>0</v>
      </c>
      <c r="N150" s="298">
        <f t="shared" si="53"/>
        <v>0</v>
      </c>
      <c r="O150" s="298">
        <f t="shared" si="53"/>
        <v>0</v>
      </c>
      <c r="P150" s="298">
        <f t="shared" si="53"/>
        <v>0</v>
      </c>
      <c r="Q150" s="178" t="s">
        <v>25</v>
      </c>
    </row>
    <row r="151" spans="3:17" s="178" customFormat="1" ht="5.0999999999999996" customHeight="1" x14ac:dyDescent="0.2">
      <c r="D151" s="298" t="s">
        <v>25</v>
      </c>
      <c r="E151" s="298"/>
      <c r="F151" s="298"/>
      <c r="G151" s="298"/>
      <c r="H151" s="298"/>
      <c r="I151" s="298"/>
      <c r="J151" s="298"/>
      <c r="K151" s="298"/>
      <c r="L151" s="298"/>
      <c r="M151" s="298"/>
      <c r="N151" s="298"/>
      <c r="O151" s="298"/>
      <c r="P151" s="298"/>
    </row>
    <row r="152" spans="3:17" s="178" customFormat="1" x14ac:dyDescent="0.2">
      <c r="C152" s="178" t="s">
        <v>303</v>
      </c>
      <c r="D152" s="298">
        <f>P152</f>
        <v>0</v>
      </c>
      <c r="E152" s="298">
        <f>E148+E149-E150</f>
        <v>0</v>
      </c>
      <c r="F152" s="298">
        <f t="shared" ref="F152:P152" si="54">F148+F149-F150</f>
        <v>0</v>
      </c>
      <c r="G152" s="298">
        <f t="shared" si="54"/>
        <v>0</v>
      </c>
      <c r="H152" s="298">
        <f t="shared" si="54"/>
        <v>0</v>
      </c>
      <c r="I152" s="298">
        <f t="shared" si="54"/>
        <v>0</v>
      </c>
      <c r="J152" s="298">
        <f t="shared" si="54"/>
        <v>0</v>
      </c>
      <c r="K152" s="298">
        <f t="shared" si="54"/>
        <v>0</v>
      </c>
      <c r="L152" s="298">
        <f t="shared" si="54"/>
        <v>0</v>
      </c>
      <c r="M152" s="298">
        <f t="shared" si="54"/>
        <v>0</v>
      </c>
      <c r="N152" s="298">
        <f t="shared" si="54"/>
        <v>0</v>
      </c>
      <c r="O152" s="298">
        <f t="shared" si="54"/>
        <v>0</v>
      </c>
      <c r="P152" s="298">
        <f t="shared" si="54"/>
        <v>0</v>
      </c>
      <c r="Q152" s="178" t="s">
        <v>25</v>
      </c>
    </row>
    <row r="153" spans="3:17" s="178" customFormat="1" x14ac:dyDescent="0.2"/>
    <row r="154" spans="3:17" s="178" customFormat="1" x14ac:dyDescent="0.2"/>
    <row r="155" spans="3:17" x14ac:dyDescent="0.2">
      <c r="C155" s="77" t="s">
        <v>41</v>
      </c>
      <c r="D155" s="154" t="s">
        <v>291</v>
      </c>
      <c r="E155" s="187">
        <f>CashFlows!E283</f>
        <v>41730</v>
      </c>
      <c r="F155" s="187">
        <f>CashFlows!F283</f>
        <v>41760</v>
      </c>
      <c r="G155" s="187">
        <f>CashFlows!G283</f>
        <v>41791</v>
      </c>
      <c r="H155" s="187">
        <f>CashFlows!H283</f>
        <v>41821</v>
      </c>
      <c r="I155" s="187">
        <f>CashFlows!I283</f>
        <v>41852</v>
      </c>
      <c r="J155" s="187">
        <f>CashFlows!J283</f>
        <v>41883</v>
      </c>
      <c r="K155" s="187">
        <f>CashFlows!K283</f>
        <v>41913</v>
      </c>
      <c r="L155" s="187">
        <f>CashFlows!L283</f>
        <v>41944</v>
      </c>
      <c r="M155" s="187">
        <f>CashFlows!M283</f>
        <v>41974</v>
      </c>
      <c r="N155" s="187">
        <f>CashFlows!N283</f>
        <v>42005</v>
      </c>
      <c r="O155" s="187">
        <f>CashFlows!O283</f>
        <v>42036</v>
      </c>
      <c r="P155" s="187">
        <f>CashFlows!P283</f>
        <v>42064</v>
      </c>
    </row>
    <row r="156" spans="3:17" x14ac:dyDescent="0.2">
      <c r="C156" s="178"/>
      <c r="D156" s="186"/>
      <c r="E156" s="186"/>
      <c r="F156" s="186"/>
      <c r="G156" s="186"/>
      <c r="H156" s="186"/>
      <c r="I156" s="186"/>
      <c r="J156" s="186"/>
      <c r="K156" s="186"/>
      <c r="L156" s="186"/>
      <c r="M156" s="186"/>
      <c r="N156" s="186"/>
      <c r="O156" s="186"/>
      <c r="P156" s="186"/>
    </row>
    <row r="157" spans="3:17" s="178" customFormat="1" x14ac:dyDescent="0.2">
      <c r="C157" s="178" t="s">
        <v>290</v>
      </c>
      <c r="D157" s="243"/>
      <c r="E157" s="243"/>
      <c r="F157" s="243"/>
      <c r="G157" s="243"/>
      <c r="H157" s="243"/>
      <c r="I157" s="243"/>
      <c r="J157" s="243"/>
      <c r="K157" s="243"/>
      <c r="L157" s="243"/>
      <c r="M157" s="243"/>
      <c r="N157" s="243"/>
      <c r="O157" s="243"/>
      <c r="P157" s="243"/>
    </row>
    <row r="158" spans="3:17" s="178" customFormat="1" x14ac:dyDescent="0.2">
      <c r="C158" s="185" t="s">
        <v>292</v>
      </c>
      <c r="D158" s="298" t="s">
        <v>25</v>
      </c>
      <c r="E158" s="298">
        <f>D138</f>
        <v>73237.228910984908</v>
      </c>
      <c r="F158" s="298">
        <f t="shared" ref="F158:P158" si="55">E164</f>
        <v>72500.764161820873</v>
      </c>
      <c r="G158" s="298">
        <f t="shared" si="55"/>
        <v>71764.299412656837</v>
      </c>
      <c r="H158" s="298">
        <f t="shared" si="55"/>
        <v>71027.834663492802</v>
      </c>
      <c r="I158" s="298">
        <f t="shared" si="55"/>
        <v>70291.369914328767</v>
      </c>
      <c r="J158" s="298">
        <f t="shared" si="55"/>
        <v>69554.905165164731</v>
      </c>
      <c r="K158" s="298">
        <f t="shared" si="55"/>
        <v>68818.440416000696</v>
      </c>
      <c r="L158" s="298">
        <f t="shared" si="55"/>
        <v>81581.975666836661</v>
      </c>
      <c r="M158" s="298">
        <f t="shared" si="55"/>
        <v>80845.510917672626</v>
      </c>
      <c r="N158" s="298">
        <f t="shared" si="55"/>
        <v>80109.04616850859</v>
      </c>
      <c r="O158" s="298">
        <f t="shared" si="55"/>
        <v>79372.581419344555</v>
      </c>
      <c r="P158" s="298">
        <f t="shared" si="55"/>
        <v>78636.11667018052</v>
      </c>
    </row>
    <row r="159" spans="3:17" s="178" customFormat="1" x14ac:dyDescent="0.2">
      <c r="C159" s="185" t="s">
        <v>293</v>
      </c>
      <c r="D159" s="298">
        <f>SUM(E159:P159)</f>
        <v>18162.423010031547</v>
      </c>
      <c r="E159" s="298">
        <f>CashFlows!E319</f>
        <v>-736.46474916403713</v>
      </c>
      <c r="F159" s="298">
        <f>CashFlows!F319</f>
        <v>-736.46474916403804</v>
      </c>
      <c r="G159" s="298">
        <f>CashFlows!G319</f>
        <v>-736.46474916403713</v>
      </c>
      <c r="H159" s="298">
        <f>CashFlows!H319</f>
        <v>-736.46474916403713</v>
      </c>
      <c r="I159" s="298">
        <f>CashFlows!I319</f>
        <v>-736.46474916403895</v>
      </c>
      <c r="J159" s="298">
        <f>CashFlows!J319</f>
        <v>-736.46474916403804</v>
      </c>
      <c r="K159" s="298">
        <f>CashFlows!K319</f>
        <v>12763.535250835963</v>
      </c>
      <c r="L159" s="298">
        <f>CashFlows!L319</f>
        <v>-736.46474916403713</v>
      </c>
      <c r="M159" s="298">
        <f>CashFlows!M319</f>
        <v>-736.46474916403713</v>
      </c>
      <c r="N159" s="298">
        <f>CashFlows!N319</f>
        <v>-736.46474916403713</v>
      </c>
      <c r="O159" s="298">
        <f>CashFlows!O319</f>
        <v>-736.46474916403713</v>
      </c>
      <c r="P159" s="298">
        <f>CashFlows!P319</f>
        <v>12763.535250835961</v>
      </c>
    </row>
    <row r="160" spans="3:17" s="178" customFormat="1" x14ac:dyDescent="0.2">
      <c r="C160" s="185" t="s">
        <v>294</v>
      </c>
      <c r="D160" s="298">
        <f>SUM(E160:P160)</f>
        <v>0</v>
      </c>
      <c r="E160" s="298">
        <f t="shared" ref="E160:P160" si="56">IF(E158+E159&gt;0,0,(0-(E158+E159)))</f>
        <v>0</v>
      </c>
      <c r="F160" s="298">
        <f t="shared" si="56"/>
        <v>0</v>
      </c>
      <c r="G160" s="298">
        <f t="shared" si="56"/>
        <v>0</v>
      </c>
      <c r="H160" s="298">
        <f t="shared" si="56"/>
        <v>0</v>
      </c>
      <c r="I160" s="298">
        <f t="shared" si="56"/>
        <v>0</v>
      </c>
      <c r="J160" s="298">
        <f t="shared" si="56"/>
        <v>0</v>
      </c>
      <c r="K160" s="298">
        <f t="shared" si="56"/>
        <v>0</v>
      </c>
      <c r="L160" s="298">
        <f t="shared" si="56"/>
        <v>0</v>
      </c>
      <c r="M160" s="298">
        <f t="shared" si="56"/>
        <v>0</v>
      </c>
      <c r="N160" s="298">
        <f t="shared" si="56"/>
        <v>0</v>
      </c>
      <c r="O160" s="298">
        <f t="shared" si="56"/>
        <v>0</v>
      </c>
      <c r="P160" s="298">
        <f t="shared" si="56"/>
        <v>0</v>
      </c>
    </row>
    <row r="161" spans="3:16" x14ac:dyDescent="0.2">
      <c r="C161" s="185" t="s">
        <v>304</v>
      </c>
      <c r="D161" s="298">
        <f>SUM(E161:P161)</f>
        <v>0</v>
      </c>
      <c r="E161" s="298">
        <f t="shared" ref="E161:P161" si="57">IF(E158+E159-E162&gt;0,IF(E167&gt;0,IF(E158+E159-E162&gt;E167,E167,E158+E159-E162),0),0)</f>
        <v>0</v>
      </c>
      <c r="F161" s="298">
        <f t="shared" si="57"/>
        <v>0</v>
      </c>
      <c r="G161" s="298">
        <f t="shared" si="57"/>
        <v>0</v>
      </c>
      <c r="H161" s="298">
        <f t="shared" si="57"/>
        <v>0</v>
      </c>
      <c r="I161" s="298">
        <f t="shared" si="57"/>
        <v>0</v>
      </c>
      <c r="J161" s="298">
        <f t="shared" si="57"/>
        <v>0</v>
      </c>
      <c r="K161" s="298">
        <f t="shared" si="57"/>
        <v>0</v>
      </c>
      <c r="L161" s="298">
        <f t="shared" si="57"/>
        <v>0</v>
      </c>
      <c r="M161" s="298">
        <f t="shared" si="57"/>
        <v>0</v>
      </c>
      <c r="N161" s="298">
        <f t="shared" si="57"/>
        <v>0</v>
      </c>
      <c r="O161" s="298">
        <f t="shared" si="57"/>
        <v>0</v>
      </c>
      <c r="P161" s="298">
        <f t="shared" si="57"/>
        <v>0</v>
      </c>
    </row>
    <row r="162" spans="3:16" x14ac:dyDescent="0.2">
      <c r="C162" s="185" t="s">
        <v>333</v>
      </c>
      <c r="D162" s="298">
        <f>SUM(E162:P162)</f>
        <v>0</v>
      </c>
      <c r="E162" s="298">
        <f>IF(E158+E159&gt;0,IF(E167&gt;0,IF((E158+E159)&gt;(E174+E175),E174+E175,E158+E159),0),0)</f>
        <v>0</v>
      </c>
      <c r="F162" s="298">
        <f t="shared" ref="F162:P162" si="58">IF(F158+F159&gt;0,IF(F167&gt;0,IF((F158+F159)&gt;(F174+F175),F174+F175,F158+F159),0),0)</f>
        <v>0</v>
      </c>
      <c r="G162" s="298">
        <f t="shared" si="58"/>
        <v>0</v>
      </c>
      <c r="H162" s="298">
        <f t="shared" si="58"/>
        <v>0</v>
      </c>
      <c r="I162" s="298">
        <f t="shared" si="58"/>
        <v>0</v>
      </c>
      <c r="J162" s="298">
        <f t="shared" si="58"/>
        <v>0</v>
      </c>
      <c r="K162" s="298">
        <f t="shared" si="58"/>
        <v>0</v>
      </c>
      <c r="L162" s="298">
        <f t="shared" si="58"/>
        <v>0</v>
      </c>
      <c r="M162" s="298">
        <f t="shared" si="58"/>
        <v>0</v>
      </c>
      <c r="N162" s="298">
        <f t="shared" si="58"/>
        <v>0</v>
      </c>
      <c r="O162" s="298">
        <f t="shared" si="58"/>
        <v>0</v>
      </c>
      <c r="P162" s="298">
        <f t="shared" si="58"/>
        <v>0</v>
      </c>
    </row>
    <row r="163" spans="3:16" ht="5.0999999999999996" customHeight="1" x14ac:dyDescent="0.2">
      <c r="C163" s="178"/>
      <c r="D163" s="298" t="s">
        <v>25</v>
      </c>
      <c r="E163" s="298"/>
      <c r="F163" s="298"/>
      <c r="G163" s="298"/>
      <c r="H163" s="298"/>
      <c r="I163" s="298"/>
      <c r="J163" s="298"/>
      <c r="K163" s="298"/>
      <c r="L163" s="298"/>
      <c r="M163" s="298"/>
      <c r="N163" s="298"/>
      <c r="O163" s="298"/>
      <c r="P163" s="298"/>
    </row>
    <row r="164" spans="3:16" x14ac:dyDescent="0.2">
      <c r="C164" s="178" t="s">
        <v>295</v>
      </c>
      <c r="D164" s="298">
        <f>P164</f>
        <v>91399.651921016484</v>
      </c>
      <c r="E164" s="298">
        <f>(E158+E159+E160-E161-E162)</f>
        <v>72500.764161820873</v>
      </c>
      <c r="F164" s="298">
        <f t="shared" ref="F164:P164" si="59">(F158+F159+F160-F161-F162)</f>
        <v>71764.299412656837</v>
      </c>
      <c r="G164" s="298">
        <f t="shared" si="59"/>
        <v>71027.834663492802</v>
      </c>
      <c r="H164" s="298">
        <f t="shared" si="59"/>
        <v>70291.369914328767</v>
      </c>
      <c r="I164" s="298">
        <f t="shared" si="59"/>
        <v>69554.905165164731</v>
      </c>
      <c r="J164" s="298">
        <f t="shared" si="59"/>
        <v>68818.440416000696</v>
      </c>
      <c r="K164" s="298">
        <f t="shared" si="59"/>
        <v>81581.975666836661</v>
      </c>
      <c r="L164" s="298">
        <f t="shared" si="59"/>
        <v>80845.510917672626</v>
      </c>
      <c r="M164" s="298">
        <f t="shared" si="59"/>
        <v>80109.04616850859</v>
      </c>
      <c r="N164" s="298">
        <f t="shared" si="59"/>
        <v>79372.581419344555</v>
      </c>
      <c r="O164" s="298">
        <f t="shared" si="59"/>
        <v>78636.11667018052</v>
      </c>
      <c r="P164" s="298">
        <f t="shared" si="59"/>
        <v>91399.651921016484</v>
      </c>
    </row>
    <row r="165" spans="3:16" x14ac:dyDescent="0.2">
      <c r="C165" s="178" t="s">
        <v>25</v>
      </c>
      <c r="D165" s="298" t="s">
        <v>25</v>
      </c>
      <c r="E165" s="298"/>
      <c r="F165" s="298"/>
      <c r="G165" s="298"/>
      <c r="H165" s="298"/>
      <c r="I165" s="298"/>
      <c r="J165" s="298"/>
      <c r="K165" s="298"/>
      <c r="L165" s="298"/>
      <c r="M165" s="298"/>
      <c r="N165" s="298"/>
      <c r="O165" s="298"/>
      <c r="P165" s="298"/>
    </row>
    <row r="166" spans="3:16" x14ac:dyDescent="0.2">
      <c r="C166" s="178" t="s">
        <v>296</v>
      </c>
      <c r="D166" s="298"/>
      <c r="E166" s="298"/>
      <c r="F166" s="298"/>
      <c r="G166" s="298"/>
      <c r="H166" s="298"/>
      <c r="I166" s="298"/>
      <c r="J166" s="298"/>
      <c r="K166" s="298"/>
      <c r="L166" s="298"/>
      <c r="M166" s="298"/>
      <c r="N166" s="298"/>
      <c r="O166" s="298"/>
      <c r="P166" s="298"/>
    </row>
    <row r="167" spans="3:16" x14ac:dyDescent="0.2">
      <c r="C167" s="185" t="s">
        <v>297</v>
      </c>
      <c r="D167" s="298"/>
      <c r="E167" s="298">
        <f>D145</f>
        <v>0</v>
      </c>
      <c r="F167" s="298">
        <f t="shared" ref="F167:P167" si="60">E171</f>
        <v>0</v>
      </c>
      <c r="G167" s="298">
        <f t="shared" si="60"/>
        <v>0</v>
      </c>
      <c r="H167" s="298">
        <f t="shared" si="60"/>
        <v>0</v>
      </c>
      <c r="I167" s="298">
        <f t="shared" si="60"/>
        <v>0</v>
      </c>
      <c r="J167" s="298">
        <f t="shared" si="60"/>
        <v>0</v>
      </c>
      <c r="K167" s="298">
        <f t="shared" si="60"/>
        <v>0</v>
      </c>
      <c r="L167" s="298">
        <f t="shared" si="60"/>
        <v>0</v>
      </c>
      <c r="M167" s="298">
        <f t="shared" si="60"/>
        <v>0</v>
      </c>
      <c r="N167" s="298">
        <f t="shared" si="60"/>
        <v>0</v>
      </c>
      <c r="O167" s="298">
        <f t="shared" si="60"/>
        <v>0</v>
      </c>
      <c r="P167" s="298">
        <f t="shared" si="60"/>
        <v>0</v>
      </c>
    </row>
    <row r="168" spans="3:16" x14ac:dyDescent="0.2">
      <c r="C168" s="185" t="s">
        <v>294</v>
      </c>
      <c r="D168" s="298">
        <f>SUM(E168:P168)</f>
        <v>0</v>
      </c>
      <c r="E168" s="298">
        <f>E160</f>
        <v>0</v>
      </c>
      <c r="F168" s="298">
        <f t="shared" ref="F168:P169" si="61">F160</f>
        <v>0</v>
      </c>
      <c r="G168" s="298">
        <f t="shared" si="61"/>
        <v>0</v>
      </c>
      <c r="H168" s="298">
        <f t="shared" si="61"/>
        <v>0</v>
      </c>
      <c r="I168" s="298">
        <f t="shared" si="61"/>
        <v>0</v>
      </c>
      <c r="J168" s="298">
        <f t="shared" si="61"/>
        <v>0</v>
      </c>
      <c r="K168" s="298">
        <f t="shared" si="61"/>
        <v>0</v>
      </c>
      <c r="L168" s="298">
        <f t="shared" si="61"/>
        <v>0</v>
      </c>
      <c r="M168" s="298">
        <f t="shared" si="61"/>
        <v>0</v>
      </c>
      <c r="N168" s="298">
        <f t="shared" si="61"/>
        <v>0</v>
      </c>
      <c r="O168" s="298">
        <f t="shared" si="61"/>
        <v>0</v>
      </c>
      <c r="P168" s="298">
        <f t="shared" si="61"/>
        <v>0</v>
      </c>
    </row>
    <row r="169" spans="3:16" x14ac:dyDescent="0.2">
      <c r="C169" s="185" t="s">
        <v>298</v>
      </c>
      <c r="D169" s="298">
        <f>SUM(E169:P169)</f>
        <v>0</v>
      </c>
      <c r="E169" s="298">
        <f>E161</f>
        <v>0</v>
      </c>
      <c r="F169" s="298">
        <f t="shared" si="61"/>
        <v>0</v>
      </c>
      <c r="G169" s="298">
        <f t="shared" si="61"/>
        <v>0</v>
      </c>
      <c r="H169" s="298">
        <f t="shared" si="61"/>
        <v>0</v>
      </c>
      <c r="I169" s="298">
        <f t="shared" si="61"/>
        <v>0</v>
      </c>
      <c r="J169" s="298">
        <f t="shared" si="61"/>
        <v>0</v>
      </c>
      <c r="K169" s="298">
        <f t="shared" si="61"/>
        <v>0</v>
      </c>
      <c r="L169" s="298">
        <f t="shared" si="61"/>
        <v>0</v>
      </c>
      <c r="M169" s="298">
        <f t="shared" si="61"/>
        <v>0</v>
      </c>
      <c r="N169" s="298">
        <f t="shared" si="61"/>
        <v>0</v>
      </c>
      <c r="O169" s="298">
        <f t="shared" si="61"/>
        <v>0</v>
      </c>
      <c r="P169" s="298">
        <f t="shared" si="61"/>
        <v>0</v>
      </c>
    </row>
    <row r="170" spans="3:16" ht="5.0999999999999996" customHeight="1" x14ac:dyDescent="0.2">
      <c r="C170" s="178"/>
      <c r="D170" s="298" t="s">
        <v>25</v>
      </c>
      <c r="E170" s="298"/>
      <c r="F170" s="298"/>
      <c r="G170" s="298"/>
      <c r="H170" s="298"/>
      <c r="I170" s="298"/>
      <c r="J170" s="298"/>
      <c r="K170" s="298"/>
      <c r="L170" s="298"/>
      <c r="M170" s="298"/>
      <c r="N170" s="298"/>
      <c r="O170" s="298"/>
      <c r="P170" s="298"/>
    </row>
    <row r="171" spans="3:16" x14ac:dyDescent="0.2">
      <c r="C171" s="178" t="s">
        <v>299</v>
      </c>
      <c r="D171" s="298">
        <f>P171</f>
        <v>0</v>
      </c>
      <c r="E171" s="298">
        <f>E167+E168-E169</f>
        <v>0</v>
      </c>
      <c r="F171" s="298">
        <f t="shared" ref="F171:P171" si="62">F167+F168-F169</f>
        <v>0</v>
      </c>
      <c r="G171" s="298">
        <f t="shared" si="62"/>
        <v>0</v>
      </c>
      <c r="H171" s="298">
        <f t="shared" si="62"/>
        <v>0</v>
      </c>
      <c r="I171" s="298">
        <f t="shared" si="62"/>
        <v>0</v>
      </c>
      <c r="J171" s="298">
        <f t="shared" si="62"/>
        <v>0</v>
      </c>
      <c r="K171" s="298">
        <f t="shared" si="62"/>
        <v>0</v>
      </c>
      <c r="L171" s="298">
        <f t="shared" si="62"/>
        <v>0</v>
      </c>
      <c r="M171" s="298">
        <f t="shared" si="62"/>
        <v>0</v>
      </c>
      <c r="N171" s="298">
        <f t="shared" si="62"/>
        <v>0</v>
      </c>
      <c r="O171" s="298">
        <f t="shared" si="62"/>
        <v>0</v>
      </c>
      <c r="P171" s="298">
        <f t="shared" si="62"/>
        <v>0</v>
      </c>
    </row>
    <row r="172" spans="3:16" x14ac:dyDescent="0.2">
      <c r="C172" s="178"/>
      <c r="D172" s="298" t="s">
        <v>25</v>
      </c>
      <c r="E172" s="298"/>
      <c r="F172" s="298"/>
      <c r="G172" s="298"/>
      <c r="H172" s="298"/>
      <c r="I172" s="298"/>
      <c r="J172" s="298"/>
      <c r="K172" s="298"/>
      <c r="L172" s="298"/>
      <c r="M172" s="298"/>
      <c r="N172" s="298"/>
      <c r="O172" s="298"/>
      <c r="P172" s="298"/>
    </row>
    <row r="173" spans="3:16" x14ac:dyDescent="0.2">
      <c r="C173" s="178" t="s">
        <v>300</v>
      </c>
      <c r="D173" s="298"/>
      <c r="E173" s="298"/>
      <c r="F173" s="298"/>
      <c r="G173" s="298"/>
      <c r="H173" s="298"/>
      <c r="I173" s="298"/>
      <c r="J173" s="298"/>
      <c r="K173" s="298"/>
      <c r="L173" s="298"/>
      <c r="M173" s="298"/>
      <c r="N173" s="298"/>
      <c r="O173" s="298"/>
      <c r="P173" s="298"/>
    </row>
    <row r="174" spans="3:16" x14ac:dyDescent="0.2">
      <c r="C174" s="185" t="s">
        <v>297</v>
      </c>
      <c r="D174" s="298"/>
      <c r="E174" s="298">
        <f>D152</f>
        <v>0</v>
      </c>
      <c r="F174" s="298">
        <f t="shared" ref="F174:P174" si="63">E178</f>
        <v>0</v>
      </c>
      <c r="G174" s="298">
        <f t="shared" si="63"/>
        <v>0</v>
      </c>
      <c r="H174" s="298">
        <f t="shared" si="63"/>
        <v>0</v>
      </c>
      <c r="I174" s="298">
        <f t="shared" si="63"/>
        <v>0</v>
      </c>
      <c r="J174" s="298">
        <f t="shared" si="63"/>
        <v>0</v>
      </c>
      <c r="K174" s="298">
        <f t="shared" si="63"/>
        <v>0</v>
      </c>
      <c r="L174" s="298">
        <f t="shared" si="63"/>
        <v>0</v>
      </c>
      <c r="M174" s="298">
        <f t="shared" si="63"/>
        <v>0</v>
      </c>
      <c r="N174" s="298">
        <f t="shared" si="63"/>
        <v>0</v>
      </c>
      <c r="O174" s="298">
        <f t="shared" si="63"/>
        <v>0</v>
      </c>
      <c r="P174" s="298">
        <f t="shared" si="63"/>
        <v>0</v>
      </c>
    </row>
    <row r="175" spans="3:16" x14ac:dyDescent="0.2">
      <c r="C175" s="185" t="s">
        <v>301</v>
      </c>
      <c r="D175" s="298">
        <f>SUM(E175:P175)</f>
        <v>0</v>
      </c>
      <c r="E175" s="298">
        <f>((E167+E168)*(DataInput!$F$127/12))+(E174*(DataInput!$F$127/12))</f>
        <v>0</v>
      </c>
      <c r="F175" s="298">
        <f>((F167+F168)*(DataInput!$F$127/12))+(E178*(DataInput!$F$127/12))</f>
        <v>0</v>
      </c>
      <c r="G175" s="298">
        <f>((G167+G168)*(DataInput!$F$127/12))+(F178*(DataInput!$F$127/12))</f>
        <v>0</v>
      </c>
      <c r="H175" s="298">
        <f>((H167+H168)*(DataInput!$F$127/12))+(G178*(DataInput!$F$127/12))</f>
        <v>0</v>
      </c>
      <c r="I175" s="298">
        <f>((I167+I168)*(DataInput!$F$127/12))+(H178*(DataInput!$F$127/12))</f>
        <v>0</v>
      </c>
      <c r="J175" s="298">
        <f>((J167+J168)*(DataInput!$F$127/12))+(I178*(DataInput!$F$127/12))</f>
        <v>0</v>
      </c>
      <c r="K175" s="298">
        <f>((K167+K168)*(DataInput!$F$127/12))+(J178*(DataInput!$F$127/12))</f>
        <v>0</v>
      </c>
      <c r="L175" s="298">
        <f>((L167+L168)*(DataInput!$F$127/12))+(K178*(DataInput!$F$127/12))</f>
        <v>0</v>
      </c>
      <c r="M175" s="298">
        <f>((M167+M168)*(DataInput!$F$127/12))+(L178*(DataInput!$F$127/12))</f>
        <v>0</v>
      </c>
      <c r="N175" s="298">
        <f>((N167+N168)*(DataInput!$F$127/12))+(M178*(DataInput!$F$127/12))</f>
        <v>0</v>
      </c>
      <c r="O175" s="298">
        <f>((O167+O168)*(DataInput!$F$127/12))+(N178*(DataInput!$F$127/12))</f>
        <v>0</v>
      </c>
      <c r="P175" s="298">
        <f>((P167+P168)*(DataInput!$F$127/12))+(O178*(DataInput!$F$127/12))</f>
        <v>0</v>
      </c>
    </row>
    <row r="176" spans="3:16" x14ac:dyDescent="0.2">
      <c r="C176" s="185" t="s">
        <v>302</v>
      </c>
      <c r="D176" s="298">
        <f>SUM(E176:P176)</f>
        <v>0</v>
      </c>
      <c r="E176" s="298">
        <f>E162</f>
        <v>0</v>
      </c>
      <c r="F176" s="298">
        <f t="shared" ref="F176:P176" si="64">F162</f>
        <v>0</v>
      </c>
      <c r="G176" s="298">
        <f t="shared" si="64"/>
        <v>0</v>
      </c>
      <c r="H176" s="298">
        <f t="shared" si="64"/>
        <v>0</v>
      </c>
      <c r="I176" s="298">
        <f t="shared" si="64"/>
        <v>0</v>
      </c>
      <c r="J176" s="298">
        <f t="shared" si="64"/>
        <v>0</v>
      </c>
      <c r="K176" s="298">
        <f t="shared" si="64"/>
        <v>0</v>
      </c>
      <c r="L176" s="298">
        <f t="shared" si="64"/>
        <v>0</v>
      </c>
      <c r="M176" s="298">
        <f t="shared" si="64"/>
        <v>0</v>
      </c>
      <c r="N176" s="298">
        <f t="shared" si="64"/>
        <v>0</v>
      </c>
      <c r="O176" s="298">
        <f t="shared" si="64"/>
        <v>0</v>
      </c>
      <c r="P176" s="298">
        <f t="shared" si="64"/>
        <v>0</v>
      </c>
    </row>
    <row r="177" spans="2:17" ht="5.0999999999999996" customHeight="1" x14ac:dyDescent="0.2">
      <c r="C177" s="178"/>
      <c r="D177" s="298" t="s">
        <v>25</v>
      </c>
      <c r="E177" s="298"/>
      <c r="F177" s="298"/>
      <c r="G177" s="298"/>
      <c r="H177" s="298"/>
      <c r="I177" s="298"/>
      <c r="J177" s="298"/>
      <c r="K177" s="298"/>
      <c r="L177" s="298"/>
      <c r="M177" s="298"/>
      <c r="N177" s="298"/>
      <c r="O177" s="298"/>
      <c r="P177" s="298"/>
    </row>
    <row r="178" spans="2:17" x14ac:dyDescent="0.2">
      <c r="C178" s="178" t="s">
        <v>303</v>
      </c>
      <c r="D178" s="298">
        <f>P178</f>
        <v>0</v>
      </c>
      <c r="E178" s="298">
        <f>E174+E175-E176</f>
        <v>0</v>
      </c>
      <c r="F178" s="298">
        <f t="shared" ref="F178:P178" si="65">F174+F175-F176</f>
        <v>0</v>
      </c>
      <c r="G178" s="298">
        <f t="shared" si="65"/>
        <v>0</v>
      </c>
      <c r="H178" s="298">
        <f t="shared" si="65"/>
        <v>0</v>
      </c>
      <c r="I178" s="298">
        <f t="shared" si="65"/>
        <v>0</v>
      </c>
      <c r="J178" s="298">
        <f t="shared" si="65"/>
        <v>0</v>
      </c>
      <c r="K178" s="298">
        <f t="shared" si="65"/>
        <v>0</v>
      </c>
      <c r="L178" s="298">
        <f t="shared" si="65"/>
        <v>0</v>
      </c>
      <c r="M178" s="298">
        <f t="shared" si="65"/>
        <v>0</v>
      </c>
      <c r="N178" s="298">
        <f t="shared" si="65"/>
        <v>0</v>
      </c>
      <c r="O178" s="298">
        <f t="shared" si="65"/>
        <v>0</v>
      </c>
      <c r="P178" s="298">
        <f t="shared" si="65"/>
        <v>0</v>
      </c>
    </row>
    <row r="179" spans="2:17" x14ac:dyDescent="0.2">
      <c r="C179" s="178"/>
      <c r="D179" s="178"/>
      <c r="E179" s="178"/>
      <c r="F179" s="178"/>
      <c r="G179" s="178"/>
      <c r="H179" s="178"/>
      <c r="I179" s="178"/>
      <c r="J179" s="178"/>
      <c r="K179" s="178"/>
      <c r="L179" s="178"/>
      <c r="M179" s="178"/>
      <c r="N179" s="178"/>
      <c r="O179" s="178"/>
      <c r="P179" s="178"/>
    </row>
    <row r="180" spans="2:17" s="178" customFormat="1" ht="12.75" customHeight="1" x14ac:dyDescent="0.3">
      <c r="B180" s="362"/>
      <c r="C180" s="363"/>
      <c r="D180" s="363"/>
      <c r="E180" s="363"/>
      <c r="F180" s="363"/>
      <c r="G180" s="363"/>
      <c r="H180" s="363"/>
      <c r="I180" s="363"/>
      <c r="J180" s="363"/>
      <c r="K180" s="363"/>
      <c r="L180" s="363"/>
      <c r="M180" s="363"/>
      <c r="N180" s="363"/>
      <c r="O180" s="363"/>
      <c r="P180" s="363"/>
      <c r="Q180" s="364"/>
    </row>
    <row r="181" spans="2:17" s="178" customFormat="1" x14ac:dyDescent="0.2">
      <c r="Q181" s="178" t="s">
        <v>25</v>
      </c>
    </row>
    <row r="182" spans="2:17" s="178" customFormat="1" ht="18" x14ac:dyDescent="0.25">
      <c r="C182" s="381" t="s">
        <v>334</v>
      </c>
      <c r="D182" s="381"/>
      <c r="E182" s="381"/>
      <c r="F182" s="381"/>
      <c r="G182" s="381"/>
      <c r="H182" s="381"/>
      <c r="I182" s="381"/>
      <c r="J182" s="381"/>
      <c r="K182" s="381"/>
      <c r="L182" s="381"/>
      <c r="M182" s="381"/>
      <c r="N182" s="381"/>
      <c r="O182" s="381"/>
      <c r="P182" s="381"/>
      <c r="Q182" s="178" t="s">
        <v>25</v>
      </c>
    </row>
    <row r="183" spans="2:17" s="178" customFormat="1" ht="5.0999999999999996" customHeight="1" x14ac:dyDescent="0.25">
      <c r="C183" s="311"/>
      <c r="D183" s="311"/>
      <c r="E183" s="311"/>
      <c r="F183" s="311"/>
      <c r="G183" s="311"/>
      <c r="H183" s="311"/>
      <c r="I183" s="311"/>
      <c r="J183" s="311"/>
      <c r="K183" s="311"/>
      <c r="L183" s="311"/>
      <c r="M183" s="311"/>
      <c r="N183" s="311"/>
      <c r="O183" s="311"/>
      <c r="P183" s="311"/>
    </row>
    <row r="184" spans="2:17" s="178" customFormat="1" x14ac:dyDescent="0.2">
      <c r="C184" s="380" t="str">
        <f>DataInput!$F$5</f>
        <v>Sample Farm</v>
      </c>
      <c r="D184" s="380"/>
      <c r="E184" s="380"/>
      <c r="F184" s="380"/>
      <c r="G184" s="380"/>
      <c r="H184" s="380"/>
      <c r="I184" s="380"/>
      <c r="J184" s="380"/>
      <c r="K184" s="380"/>
      <c r="L184" s="380"/>
      <c r="M184" s="380"/>
      <c r="N184" s="380"/>
      <c r="O184" s="380"/>
      <c r="P184" s="380"/>
    </row>
    <row r="185" spans="2:17" s="178" customFormat="1" x14ac:dyDescent="0.2">
      <c r="C185" s="380" t="str">
        <f>IF(DataInput!F63="yes",DataInput!F66&amp;" Head Contract Finishing Facility (at $"&amp;DataInput!F64&amp;" per pig space)",DataInput!F66&amp;" Head Contract Finishing Facility")</f>
        <v>2400 Head Contract Finishing Facility (at $37 per pig space)</v>
      </c>
      <c r="D185" s="380"/>
      <c r="E185" s="380"/>
      <c r="F185" s="380"/>
      <c r="G185" s="380"/>
      <c r="H185" s="380"/>
      <c r="I185" s="380"/>
      <c r="J185" s="380"/>
      <c r="K185" s="380"/>
      <c r="L185" s="380"/>
      <c r="M185" s="380"/>
      <c r="N185" s="380"/>
      <c r="O185" s="380"/>
      <c r="P185" s="380"/>
    </row>
    <row r="186" spans="2:17" s="178" customFormat="1" x14ac:dyDescent="0.2">
      <c r="C186" s="178" t="s">
        <v>46</v>
      </c>
      <c r="D186" s="244">
        <f>DataInput!$F$127</f>
        <v>0.09</v>
      </c>
    </row>
    <row r="187" spans="2:17" s="178" customFormat="1" x14ac:dyDescent="0.2">
      <c r="D187" s="186"/>
      <c r="E187" s="186"/>
      <c r="F187" s="186"/>
      <c r="G187" s="186"/>
      <c r="H187" s="186"/>
      <c r="I187" s="186"/>
      <c r="J187" s="186"/>
      <c r="K187" s="186"/>
      <c r="L187" s="186"/>
      <c r="M187" s="186"/>
      <c r="N187" s="186"/>
      <c r="O187" s="186"/>
      <c r="P187" s="186"/>
      <c r="Q187" s="178" t="s">
        <v>25</v>
      </c>
    </row>
    <row r="188" spans="2:17" x14ac:dyDescent="0.2">
      <c r="C188" s="77" t="s">
        <v>42</v>
      </c>
      <c r="D188" s="154" t="s">
        <v>291</v>
      </c>
      <c r="E188" s="187">
        <f>CashFlows!E335</f>
        <v>42095</v>
      </c>
      <c r="F188" s="187">
        <f>CashFlows!F335</f>
        <v>42125</v>
      </c>
      <c r="G188" s="187">
        <f>CashFlows!G335</f>
        <v>42156</v>
      </c>
      <c r="H188" s="187">
        <f>CashFlows!H335</f>
        <v>42186</v>
      </c>
      <c r="I188" s="187">
        <f>CashFlows!I335</f>
        <v>42217</v>
      </c>
      <c r="J188" s="187">
        <f>CashFlows!J335</f>
        <v>42248</v>
      </c>
      <c r="K188" s="187">
        <f>CashFlows!K335</f>
        <v>42278</v>
      </c>
      <c r="L188" s="187">
        <f>CashFlows!L335</f>
        <v>42309</v>
      </c>
      <c r="M188" s="187">
        <f>CashFlows!M335</f>
        <v>42339</v>
      </c>
      <c r="N188" s="187">
        <f>CashFlows!N335</f>
        <v>42370</v>
      </c>
      <c r="O188" s="187">
        <f>CashFlows!O335</f>
        <v>42401</v>
      </c>
      <c r="P188" s="187">
        <f>CashFlows!P335</f>
        <v>42430</v>
      </c>
    </row>
    <row r="189" spans="2:17" x14ac:dyDescent="0.2">
      <c r="C189" s="178"/>
      <c r="D189" s="186"/>
      <c r="E189" s="186"/>
      <c r="F189" s="186"/>
      <c r="G189" s="186"/>
      <c r="H189" s="186"/>
      <c r="I189" s="186"/>
      <c r="J189" s="186"/>
      <c r="K189" s="186"/>
      <c r="L189" s="186"/>
      <c r="M189" s="186"/>
      <c r="N189" s="186"/>
      <c r="O189" s="186"/>
      <c r="P189" s="186"/>
    </row>
    <row r="190" spans="2:17" s="178" customFormat="1" x14ac:dyDescent="0.2">
      <c r="C190" s="178" t="s">
        <v>290</v>
      </c>
      <c r="D190" s="243"/>
      <c r="E190" s="243"/>
      <c r="F190" s="243"/>
      <c r="G190" s="243"/>
      <c r="H190" s="243"/>
      <c r="I190" s="243"/>
      <c r="J190" s="243"/>
      <c r="K190" s="243"/>
      <c r="L190" s="243"/>
      <c r="M190" s="243"/>
      <c r="N190" s="243"/>
      <c r="O190" s="243"/>
      <c r="P190" s="243"/>
    </row>
    <row r="191" spans="2:17" s="178" customFormat="1" x14ac:dyDescent="0.2">
      <c r="C191" s="185" t="s">
        <v>292</v>
      </c>
      <c r="D191" s="298" t="s">
        <v>25</v>
      </c>
      <c r="E191" s="298">
        <f>D164</f>
        <v>91399.651921016484</v>
      </c>
      <c r="F191" s="298">
        <f t="shared" ref="F191:P191" si="66">E197</f>
        <v>90663.187171852449</v>
      </c>
      <c r="G191" s="298">
        <f t="shared" si="66"/>
        <v>89926.722422688414</v>
      </c>
      <c r="H191" s="298">
        <f t="shared" si="66"/>
        <v>89190.257673524378</v>
      </c>
      <c r="I191" s="298">
        <f t="shared" si="66"/>
        <v>88453.792924360343</v>
      </c>
      <c r="J191" s="298">
        <f t="shared" si="66"/>
        <v>87717.328175196308</v>
      </c>
      <c r="K191" s="298">
        <f t="shared" si="66"/>
        <v>86980.863426032272</v>
      </c>
      <c r="L191" s="298">
        <f t="shared" si="66"/>
        <v>99744.398676868237</v>
      </c>
      <c r="M191" s="298">
        <f t="shared" si="66"/>
        <v>99007.933927704202</v>
      </c>
      <c r="N191" s="298">
        <f t="shared" si="66"/>
        <v>98271.469178540166</v>
      </c>
      <c r="O191" s="298">
        <f t="shared" si="66"/>
        <v>97535.004429376131</v>
      </c>
      <c r="P191" s="298">
        <f t="shared" si="66"/>
        <v>96798.539680212096</v>
      </c>
      <c r="Q191" s="178" t="s">
        <v>25</v>
      </c>
    </row>
    <row r="192" spans="2:17" s="178" customFormat="1" x14ac:dyDescent="0.2">
      <c r="C192" s="185" t="s">
        <v>293</v>
      </c>
      <c r="D192" s="298">
        <f>SUM(E192:P192)</f>
        <v>18162.423010031551</v>
      </c>
      <c r="E192" s="298">
        <f>CashFlows!E378</f>
        <v>-736.46474916403804</v>
      </c>
      <c r="F192" s="298">
        <f>CashFlows!F378</f>
        <v>-736.46474916403713</v>
      </c>
      <c r="G192" s="298">
        <f>CashFlows!G378</f>
        <v>-736.46474916403713</v>
      </c>
      <c r="H192" s="298">
        <f>CashFlows!H378</f>
        <v>-736.46474916403713</v>
      </c>
      <c r="I192" s="298">
        <f>CashFlows!I378</f>
        <v>-736.46474916403713</v>
      </c>
      <c r="J192" s="298">
        <f>CashFlows!J378</f>
        <v>-736.46474916403713</v>
      </c>
      <c r="K192" s="298">
        <f>CashFlows!K378</f>
        <v>12763.535250835961</v>
      </c>
      <c r="L192" s="298">
        <f>CashFlows!L378</f>
        <v>-736.46474916403713</v>
      </c>
      <c r="M192" s="298">
        <f>CashFlows!M378</f>
        <v>-736.46474916403713</v>
      </c>
      <c r="N192" s="298">
        <f>CashFlows!N378</f>
        <v>-736.46474916403713</v>
      </c>
      <c r="O192" s="298">
        <f>CashFlows!O378</f>
        <v>-736.46474916403804</v>
      </c>
      <c r="P192" s="298">
        <f>CashFlows!P378</f>
        <v>12763.535250835961</v>
      </c>
      <c r="Q192" s="178" t="s">
        <v>25</v>
      </c>
    </row>
    <row r="193" spans="3:17" s="178" customFormat="1" x14ac:dyDescent="0.2">
      <c r="C193" s="185" t="s">
        <v>294</v>
      </c>
      <c r="D193" s="298">
        <f>SUM(E193:P193)</f>
        <v>0</v>
      </c>
      <c r="E193" s="298">
        <f t="shared" ref="E193:P193" si="67">IF(E191+E192&gt;0,0,(0-(E191+E192)))</f>
        <v>0</v>
      </c>
      <c r="F193" s="298">
        <f t="shared" si="67"/>
        <v>0</v>
      </c>
      <c r="G193" s="298">
        <f t="shared" si="67"/>
        <v>0</v>
      </c>
      <c r="H193" s="298">
        <f t="shared" si="67"/>
        <v>0</v>
      </c>
      <c r="I193" s="298">
        <f t="shared" si="67"/>
        <v>0</v>
      </c>
      <c r="J193" s="298">
        <f t="shared" si="67"/>
        <v>0</v>
      </c>
      <c r="K193" s="298">
        <f t="shared" si="67"/>
        <v>0</v>
      </c>
      <c r="L193" s="298">
        <f t="shared" si="67"/>
        <v>0</v>
      </c>
      <c r="M193" s="298">
        <f t="shared" si="67"/>
        <v>0</v>
      </c>
      <c r="N193" s="298">
        <f t="shared" si="67"/>
        <v>0</v>
      </c>
      <c r="O193" s="298">
        <f t="shared" si="67"/>
        <v>0</v>
      </c>
      <c r="P193" s="298">
        <f t="shared" si="67"/>
        <v>0</v>
      </c>
    </row>
    <row r="194" spans="3:17" s="178" customFormat="1" x14ac:dyDescent="0.2">
      <c r="C194" s="185" t="s">
        <v>304</v>
      </c>
      <c r="D194" s="298">
        <f>SUM(E194:P194)</f>
        <v>0</v>
      </c>
      <c r="E194" s="298">
        <f t="shared" ref="E194:P194" si="68">IF(E191+E192-E195&gt;0,IF(E200&gt;0,IF(E191+E192-E195&gt;E200,E200,E191+E192-E195),0),0)</f>
        <v>0</v>
      </c>
      <c r="F194" s="298">
        <f t="shared" si="68"/>
        <v>0</v>
      </c>
      <c r="G194" s="298">
        <f t="shared" si="68"/>
        <v>0</v>
      </c>
      <c r="H194" s="298">
        <f t="shared" si="68"/>
        <v>0</v>
      </c>
      <c r="I194" s="298">
        <f t="shared" si="68"/>
        <v>0</v>
      </c>
      <c r="J194" s="298">
        <f t="shared" si="68"/>
        <v>0</v>
      </c>
      <c r="K194" s="298">
        <f t="shared" si="68"/>
        <v>0</v>
      </c>
      <c r="L194" s="298">
        <f t="shared" si="68"/>
        <v>0</v>
      </c>
      <c r="M194" s="298">
        <f t="shared" si="68"/>
        <v>0</v>
      </c>
      <c r="N194" s="298">
        <f t="shared" si="68"/>
        <v>0</v>
      </c>
      <c r="O194" s="298">
        <f t="shared" si="68"/>
        <v>0</v>
      </c>
      <c r="P194" s="298">
        <f t="shared" si="68"/>
        <v>0</v>
      </c>
    </row>
    <row r="195" spans="3:17" s="178" customFormat="1" x14ac:dyDescent="0.2">
      <c r="C195" s="185" t="s">
        <v>333</v>
      </c>
      <c r="D195" s="298">
        <f>SUM(E195:P195)</f>
        <v>0</v>
      </c>
      <c r="E195" s="298">
        <f>IF(E191+E192&gt;0,IF(E200&gt;0,IF((E191+E192)&gt;(E207+E208),E207+E208,E191+E192),0),0)</f>
        <v>0</v>
      </c>
      <c r="F195" s="298">
        <f t="shared" ref="F195:P195" si="69">IF(F191+F192&gt;0,IF(F200&gt;0,IF((F191+F192)&gt;(F207+F208),F207+F208,F191+F192),0),0)</f>
        <v>0</v>
      </c>
      <c r="G195" s="298">
        <f t="shared" si="69"/>
        <v>0</v>
      </c>
      <c r="H195" s="298">
        <f t="shared" si="69"/>
        <v>0</v>
      </c>
      <c r="I195" s="298">
        <f t="shared" si="69"/>
        <v>0</v>
      </c>
      <c r="J195" s="298">
        <f t="shared" si="69"/>
        <v>0</v>
      </c>
      <c r="K195" s="298">
        <f t="shared" si="69"/>
        <v>0</v>
      </c>
      <c r="L195" s="298">
        <f t="shared" si="69"/>
        <v>0</v>
      </c>
      <c r="M195" s="298">
        <f t="shared" si="69"/>
        <v>0</v>
      </c>
      <c r="N195" s="298">
        <f t="shared" si="69"/>
        <v>0</v>
      </c>
      <c r="O195" s="298">
        <f t="shared" si="69"/>
        <v>0</v>
      </c>
      <c r="P195" s="298">
        <f t="shared" si="69"/>
        <v>0</v>
      </c>
      <c r="Q195" s="178" t="s">
        <v>25</v>
      </c>
    </row>
    <row r="196" spans="3:17" s="178" customFormat="1" ht="5.0999999999999996" customHeight="1" x14ac:dyDescent="0.2">
      <c r="D196" s="298" t="s">
        <v>25</v>
      </c>
      <c r="E196" s="298"/>
      <c r="F196" s="298"/>
      <c r="G196" s="298"/>
      <c r="H196" s="298"/>
      <c r="I196" s="298"/>
      <c r="J196" s="298"/>
      <c r="K196" s="298"/>
      <c r="L196" s="298"/>
      <c r="M196" s="298"/>
      <c r="N196" s="298"/>
      <c r="O196" s="298"/>
      <c r="P196" s="298"/>
    </row>
    <row r="197" spans="3:17" s="178" customFormat="1" x14ac:dyDescent="0.2">
      <c r="C197" s="178" t="s">
        <v>295</v>
      </c>
      <c r="D197" s="298">
        <f>P197</f>
        <v>109562.07493104806</v>
      </c>
      <c r="E197" s="298">
        <f>(E191+E192+E193-E194-E195)</f>
        <v>90663.187171852449</v>
      </c>
      <c r="F197" s="298">
        <f t="shared" ref="F197:P197" si="70">(F191+F192+F193-F194-F195)</f>
        <v>89926.722422688414</v>
      </c>
      <c r="G197" s="298">
        <f t="shared" si="70"/>
        <v>89190.257673524378</v>
      </c>
      <c r="H197" s="298">
        <f t="shared" si="70"/>
        <v>88453.792924360343</v>
      </c>
      <c r="I197" s="298">
        <f t="shared" si="70"/>
        <v>87717.328175196308</v>
      </c>
      <c r="J197" s="298">
        <f t="shared" si="70"/>
        <v>86980.863426032272</v>
      </c>
      <c r="K197" s="298">
        <f t="shared" si="70"/>
        <v>99744.398676868237</v>
      </c>
      <c r="L197" s="298">
        <f t="shared" si="70"/>
        <v>99007.933927704202</v>
      </c>
      <c r="M197" s="298">
        <f t="shared" si="70"/>
        <v>98271.469178540166</v>
      </c>
      <c r="N197" s="298">
        <f t="shared" si="70"/>
        <v>97535.004429376131</v>
      </c>
      <c r="O197" s="298">
        <f t="shared" si="70"/>
        <v>96798.539680212096</v>
      </c>
      <c r="P197" s="298">
        <f t="shared" si="70"/>
        <v>109562.07493104806</v>
      </c>
    </row>
    <row r="198" spans="3:17" s="178" customFormat="1" x14ac:dyDescent="0.2">
      <c r="C198" s="178" t="s">
        <v>25</v>
      </c>
      <c r="D198" s="298" t="s">
        <v>25</v>
      </c>
      <c r="E198" s="298"/>
      <c r="F198" s="298"/>
      <c r="G198" s="298"/>
      <c r="H198" s="298"/>
      <c r="I198" s="298"/>
      <c r="J198" s="298"/>
      <c r="K198" s="298"/>
      <c r="L198" s="298"/>
      <c r="M198" s="298"/>
      <c r="N198" s="298"/>
      <c r="O198" s="298"/>
      <c r="P198" s="298"/>
    </row>
    <row r="199" spans="3:17" s="178" customFormat="1" x14ac:dyDescent="0.2">
      <c r="C199" s="178" t="s">
        <v>296</v>
      </c>
      <c r="D199" s="298"/>
      <c r="E199" s="298"/>
      <c r="F199" s="298"/>
      <c r="G199" s="298"/>
      <c r="H199" s="298"/>
      <c r="I199" s="298"/>
      <c r="J199" s="298"/>
      <c r="K199" s="298"/>
      <c r="L199" s="298"/>
      <c r="M199" s="298"/>
      <c r="N199" s="298"/>
      <c r="O199" s="298"/>
      <c r="P199" s="298"/>
    </row>
    <row r="200" spans="3:17" s="178" customFormat="1" x14ac:dyDescent="0.2">
      <c r="C200" s="185" t="s">
        <v>297</v>
      </c>
      <c r="D200" s="298"/>
      <c r="E200" s="298">
        <f>D171</f>
        <v>0</v>
      </c>
      <c r="F200" s="298">
        <f t="shared" ref="F200:P200" si="71">E204</f>
        <v>0</v>
      </c>
      <c r="G200" s="298">
        <f t="shared" si="71"/>
        <v>0</v>
      </c>
      <c r="H200" s="298">
        <f t="shared" si="71"/>
        <v>0</v>
      </c>
      <c r="I200" s="298">
        <f t="shared" si="71"/>
        <v>0</v>
      </c>
      <c r="J200" s="298">
        <f t="shared" si="71"/>
        <v>0</v>
      </c>
      <c r="K200" s="298">
        <f t="shared" si="71"/>
        <v>0</v>
      </c>
      <c r="L200" s="298">
        <f t="shared" si="71"/>
        <v>0</v>
      </c>
      <c r="M200" s="298">
        <f t="shared" si="71"/>
        <v>0</v>
      </c>
      <c r="N200" s="298">
        <f t="shared" si="71"/>
        <v>0</v>
      </c>
      <c r="O200" s="298">
        <f t="shared" si="71"/>
        <v>0</v>
      </c>
      <c r="P200" s="298">
        <f t="shared" si="71"/>
        <v>0</v>
      </c>
    </row>
    <row r="201" spans="3:17" s="178" customFormat="1" x14ac:dyDescent="0.2">
      <c r="C201" s="185" t="s">
        <v>294</v>
      </c>
      <c r="D201" s="298">
        <f>SUM(E201:P201)</f>
        <v>0</v>
      </c>
      <c r="E201" s="298">
        <f>E193</f>
        <v>0</v>
      </c>
      <c r="F201" s="298">
        <f t="shared" ref="F201:P202" si="72">F193</f>
        <v>0</v>
      </c>
      <c r="G201" s="298">
        <f t="shared" si="72"/>
        <v>0</v>
      </c>
      <c r="H201" s="298">
        <f t="shared" si="72"/>
        <v>0</v>
      </c>
      <c r="I201" s="298">
        <f t="shared" si="72"/>
        <v>0</v>
      </c>
      <c r="J201" s="298">
        <f t="shared" si="72"/>
        <v>0</v>
      </c>
      <c r="K201" s="298">
        <f t="shared" si="72"/>
        <v>0</v>
      </c>
      <c r="L201" s="298">
        <f t="shared" si="72"/>
        <v>0</v>
      </c>
      <c r="M201" s="298">
        <f t="shared" si="72"/>
        <v>0</v>
      </c>
      <c r="N201" s="298">
        <f t="shared" si="72"/>
        <v>0</v>
      </c>
      <c r="O201" s="298">
        <f t="shared" si="72"/>
        <v>0</v>
      </c>
      <c r="P201" s="298">
        <f t="shared" si="72"/>
        <v>0</v>
      </c>
    </row>
    <row r="202" spans="3:17" s="178" customFormat="1" x14ac:dyDescent="0.2">
      <c r="C202" s="185" t="s">
        <v>298</v>
      </c>
      <c r="D202" s="298">
        <f>SUM(E202:P202)</f>
        <v>0</v>
      </c>
      <c r="E202" s="298">
        <f>E194</f>
        <v>0</v>
      </c>
      <c r="F202" s="298">
        <f t="shared" si="72"/>
        <v>0</v>
      </c>
      <c r="G202" s="298">
        <f t="shared" si="72"/>
        <v>0</v>
      </c>
      <c r="H202" s="298">
        <f t="shared" si="72"/>
        <v>0</v>
      </c>
      <c r="I202" s="298">
        <f t="shared" si="72"/>
        <v>0</v>
      </c>
      <c r="J202" s="298">
        <f t="shared" si="72"/>
        <v>0</v>
      </c>
      <c r="K202" s="298">
        <f t="shared" si="72"/>
        <v>0</v>
      </c>
      <c r="L202" s="298">
        <f t="shared" si="72"/>
        <v>0</v>
      </c>
      <c r="M202" s="298">
        <f t="shared" si="72"/>
        <v>0</v>
      </c>
      <c r="N202" s="298">
        <f t="shared" si="72"/>
        <v>0</v>
      </c>
      <c r="O202" s="298">
        <f t="shared" si="72"/>
        <v>0</v>
      </c>
      <c r="P202" s="298">
        <f t="shared" si="72"/>
        <v>0</v>
      </c>
      <c r="Q202" s="178" t="s">
        <v>25</v>
      </c>
    </row>
    <row r="203" spans="3:17" s="178" customFormat="1" ht="5.0999999999999996" customHeight="1" x14ac:dyDescent="0.2">
      <c r="D203" s="298" t="s">
        <v>25</v>
      </c>
      <c r="E203" s="298"/>
      <c r="F203" s="298"/>
      <c r="G203" s="298"/>
      <c r="H203" s="298"/>
      <c r="I203" s="298"/>
      <c r="J203" s="298"/>
      <c r="K203" s="298"/>
      <c r="L203" s="298"/>
      <c r="M203" s="298"/>
      <c r="N203" s="298"/>
      <c r="O203" s="298"/>
      <c r="P203" s="298"/>
    </row>
    <row r="204" spans="3:17" s="178" customFormat="1" x14ac:dyDescent="0.2">
      <c r="C204" s="178" t="s">
        <v>299</v>
      </c>
      <c r="D204" s="298">
        <f>P204</f>
        <v>0</v>
      </c>
      <c r="E204" s="298">
        <f>E200+E201-E202</f>
        <v>0</v>
      </c>
      <c r="F204" s="298">
        <f t="shared" ref="F204:P204" si="73">F200+F201-F202</f>
        <v>0</v>
      </c>
      <c r="G204" s="298">
        <f t="shared" si="73"/>
        <v>0</v>
      </c>
      <c r="H204" s="298">
        <f t="shared" si="73"/>
        <v>0</v>
      </c>
      <c r="I204" s="298">
        <f t="shared" si="73"/>
        <v>0</v>
      </c>
      <c r="J204" s="298">
        <f t="shared" si="73"/>
        <v>0</v>
      </c>
      <c r="K204" s="298">
        <f t="shared" si="73"/>
        <v>0</v>
      </c>
      <c r="L204" s="298">
        <f t="shared" si="73"/>
        <v>0</v>
      </c>
      <c r="M204" s="298">
        <f t="shared" si="73"/>
        <v>0</v>
      </c>
      <c r="N204" s="298">
        <f t="shared" si="73"/>
        <v>0</v>
      </c>
      <c r="O204" s="298">
        <f t="shared" si="73"/>
        <v>0</v>
      </c>
      <c r="P204" s="298">
        <f t="shared" si="73"/>
        <v>0</v>
      </c>
      <c r="Q204" s="178" t="s">
        <v>25</v>
      </c>
    </row>
    <row r="205" spans="3:17" s="178" customFormat="1" x14ac:dyDescent="0.2">
      <c r="C205" s="178" t="s">
        <v>25</v>
      </c>
      <c r="D205" s="298" t="s">
        <v>25</v>
      </c>
      <c r="E205" s="298"/>
      <c r="F205" s="298"/>
      <c r="G205" s="298"/>
      <c r="H205" s="298"/>
      <c r="I205" s="298"/>
      <c r="J205" s="298"/>
      <c r="K205" s="298"/>
      <c r="L205" s="298"/>
      <c r="M205" s="298"/>
      <c r="N205" s="298"/>
      <c r="O205" s="298"/>
      <c r="P205" s="298"/>
    </row>
    <row r="206" spans="3:17" s="178" customFormat="1" x14ac:dyDescent="0.2">
      <c r="C206" s="178" t="s">
        <v>300</v>
      </c>
      <c r="D206" s="298"/>
      <c r="E206" s="298"/>
      <c r="F206" s="298"/>
      <c r="G206" s="298"/>
      <c r="H206" s="298"/>
      <c r="I206" s="298"/>
      <c r="J206" s="298"/>
      <c r="K206" s="298"/>
      <c r="L206" s="298"/>
      <c r="M206" s="298"/>
      <c r="N206" s="298"/>
      <c r="O206" s="298"/>
      <c r="P206" s="298"/>
    </row>
    <row r="207" spans="3:17" s="178" customFormat="1" x14ac:dyDescent="0.2">
      <c r="C207" s="185" t="s">
        <v>297</v>
      </c>
      <c r="D207" s="298"/>
      <c r="E207" s="298">
        <f>D178</f>
        <v>0</v>
      </c>
      <c r="F207" s="298">
        <f t="shared" ref="F207:P207" si="74">E211</f>
        <v>0</v>
      </c>
      <c r="G207" s="298">
        <f t="shared" si="74"/>
        <v>0</v>
      </c>
      <c r="H207" s="298">
        <f t="shared" si="74"/>
        <v>0</v>
      </c>
      <c r="I207" s="298">
        <f t="shared" si="74"/>
        <v>0</v>
      </c>
      <c r="J207" s="298">
        <f t="shared" si="74"/>
        <v>0</v>
      </c>
      <c r="K207" s="298">
        <f t="shared" si="74"/>
        <v>0</v>
      </c>
      <c r="L207" s="298">
        <f t="shared" si="74"/>
        <v>0</v>
      </c>
      <c r="M207" s="298">
        <f t="shared" si="74"/>
        <v>0</v>
      </c>
      <c r="N207" s="298">
        <f t="shared" si="74"/>
        <v>0</v>
      </c>
      <c r="O207" s="298">
        <f t="shared" si="74"/>
        <v>0</v>
      </c>
      <c r="P207" s="298">
        <f t="shared" si="74"/>
        <v>0</v>
      </c>
      <c r="Q207" s="178" t="s">
        <v>25</v>
      </c>
    </row>
    <row r="208" spans="3:17" s="178" customFormat="1" x14ac:dyDescent="0.2">
      <c r="C208" s="185" t="s">
        <v>301</v>
      </c>
      <c r="D208" s="298">
        <f>SUM(E208:P208)</f>
        <v>0</v>
      </c>
      <c r="E208" s="298">
        <f>((E200+E201)*(DataInput!$F$127/12))+(E207*(DataInput!$F$127/12))</f>
        <v>0</v>
      </c>
      <c r="F208" s="298">
        <f>((F200+F201)*(DataInput!$F$127/12))+(E211*(DataInput!$F$127/12))</f>
        <v>0</v>
      </c>
      <c r="G208" s="298">
        <f>((G200+G201)*(DataInput!$F$127/12))+(F211*(DataInput!$F$127/12))</f>
        <v>0</v>
      </c>
      <c r="H208" s="298">
        <f>((H200+H201)*(DataInput!$F$127/12))+(G211*(DataInput!$F$127/12))</f>
        <v>0</v>
      </c>
      <c r="I208" s="298">
        <f>((I200+I201)*(DataInput!$F$127/12))+(H211*(DataInput!$F$127/12))</f>
        <v>0</v>
      </c>
      <c r="J208" s="298">
        <f>((J200+J201)*(DataInput!$F$127/12))+(I211*(DataInput!$F$127/12))</f>
        <v>0</v>
      </c>
      <c r="K208" s="298">
        <f>((K200+K201)*(DataInput!$F$127/12))+(J211*(DataInput!$F$127/12))</f>
        <v>0</v>
      </c>
      <c r="L208" s="298">
        <f>((L200+L201)*(DataInput!$F$127/12))+(K211*(DataInput!$F$127/12))</f>
        <v>0</v>
      </c>
      <c r="M208" s="298">
        <f>((M200+M201)*(DataInput!$F$127/12))+(L211*(DataInput!$F$127/12))</f>
        <v>0</v>
      </c>
      <c r="N208" s="298">
        <f>((N200+N201)*(DataInput!$F$127/12))+(M211*(DataInput!$F$127/12))</f>
        <v>0</v>
      </c>
      <c r="O208" s="298">
        <f>((O200+O201)*(DataInput!$F$127/12))+(N211*(DataInput!$F$127/12))</f>
        <v>0</v>
      </c>
      <c r="P208" s="298">
        <f>((P200+P201)*(DataInput!$F$127/12))+(O211*(DataInput!$F$127/12))</f>
        <v>0</v>
      </c>
    </row>
    <row r="209" spans="3:17" s="178" customFormat="1" x14ac:dyDescent="0.2">
      <c r="C209" s="185" t="s">
        <v>302</v>
      </c>
      <c r="D209" s="298">
        <f>SUM(E209:P209)</f>
        <v>0</v>
      </c>
      <c r="E209" s="298">
        <f>E195</f>
        <v>0</v>
      </c>
      <c r="F209" s="298">
        <f t="shared" ref="F209:P209" si="75">F195</f>
        <v>0</v>
      </c>
      <c r="G209" s="298">
        <f t="shared" si="75"/>
        <v>0</v>
      </c>
      <c r="H209" s="298">
        <f t="shared" si="75"/>
        <v>0</v>
      </c>
      <c r="I209" s="298">
        <f t="shared" si="75"/>
        <v>0</v>
      </c>
      <c r="J209" s="298">
        <f t="shared" si="75"/>
        <v>0</v>
      </c>
      <c r="K209" s="298">
        <f t="shared" si="75"/>
        <v>0</v>
      </c>
      <c r="L209" s="298">
        <f t="shared" si="75"/>
        <v>0</v>
      </c>
      <c r="M209" s="298">
        <f t="shared" si="75"/>
        <v>0</v>
      </c>
      <c r="N209" s="298">
        <f t="shared" si="75"/>
        <v>0</v>
      </c>
      <c r="O209" s="298">
        <f t="shared" si="75"/>
        <v>0</v>
      </c>
      <c r="P209" s="298">
        <f t="shared" si="75"/>
        <v>0</v>
      </c>
      <c r="Q209" s="178" t="s">
        <v>25</v>
      </c>
    </row>
    <row r="210" spans="3:17" s="178" customFormat="1" ht="5.0999999999999996" customHeight="1" x14ac:dyDescent="0.2">
      <c r="D210" s="298" t="s">
        <v>25</v>
      </c>
      <c r="E210" s="298"/>
      <c r="F210" s="298"/>
      <c r="G210" s="298"/>
      <c r="H210" s="298"/>
      <c r="I210" s="298"/>
      <c r="J210" s="298"/>
      <c r="K210" s="298"/>
      <c r="L210" s="298"/>
      <c r="M210" s="298"/>
      <c r="N210" s="298"/>
      <c r="O210" s="298"/>
      <c r="P210" s="298"/>
    </row>
    <row r="211" spans="3:17" s="178" customFormat="1" x14ac:dyDescent="0.2">
      <c r="C211" s="178" t="s">
        <v>303</v>
      </c>
      <c r="D211" s="298">
        <f>P211</f>
        <v>0</v>
      </c>
      <c r="E211" s="298">
        <f>E207+E208-E209</f>
        <v>0</v>
      </c>
      <c r="F211" s="298">
        <f t="shared" ref="F211:P211" si="76">F207+F208-F209</f>
        <v>0</v>
      </c>
      <c r="G211" s="298">
        <f t="shared" si="76"/>
        <v>0</v>
      </c>
      <c r="H211" s="298">
        <f t="shared" si="76"/>
        <v>0</v>
      </c>
      <c r="I211" s="298">
        <f t="shared" si="76"/>
        <v>0</v>
      </c>
      <c r="J211" s="298">
        <f t="shared" si="76"/>
        <v>0</v>
      </c>
      <c r="K211" s="298">
        <f t="shared" si="76"/>
        <v>0</v>
      </c>
      <c r="L211" s="298">
        <f t="shared" si="76"/>
        <v>0</v>
      </c>
      <c r="M211" s="298">
        <f t="shared" si="76"/>
        <v>0</v>
      </c>
      <c r="N211" s="298">
        <f t="shared" si="76"/>
        <v>0</v>
      </c>
      <c r="O211" s="298">
        <f t="shared" si="76"/>
        <v>0</v>
      </c>
      <c r="P211" s="298">
        <f t="shared" si="76"/>
        <v>0</v>
      </c>
      <c r="Q211" s="178" t="s">
        <v>25</v>
      </c>
    </row>
    <row r="212" spans="3:17" s="178" customFormat="1" x14ac:dyDescent="0.2"/>
    <row r="213" spans="3:17" x14ac:dyDescent="0.2">
      <c r="C213" s="178"/>
      <c r="D213" s="178"/>
      <c r="E213" s="178"/>
      <c r="F213" s="178"/>
      <c r="G213" s="178"/>
      <c r="H213" s="178"/>
      <c r="I213" s="178"/>
      <c r="J213" s="178"/>
      <c r="K213" s="178"/>
      <c r="L213" s="178"/>
      <c r="M213" s="178"/>
      <c r="N213" s="178"/>
      <c r="O213" s="178"/>
      <c r="P213" s="178"/>
    </row>
    <row r="214" spans="3:17" x14ac:dyDescent="0.2">
      <c r="C214" s="77" t="s">
        <v>43</v>
      </c>
      <c r="D214" s="154" t="s">
        <v>291</v>
      </c>
      <c r="E214" s="187">
        <f>CashFlows!E387</f>
        <v>42461</v>
      </c>
      <c r="F214" s="187">
        <f>CashFlows!F387</f>
        <v>42491</v>
      </c>
      <c r="G214" s="187">
        <f>CashFlows!G387</f>
        <v>42522</v>
      </c>
      <c r="H214" s="187">
        <f>CashFlows!H387</f>
        <v>42552</v>
      </c>
      <c r="I214" s="187">
        <f>CashFlows!I387</f>
        <v>42583</v>
      </c>
      <c r="J214" s="187">
        <f>CashFlows!J387</f>
        <v>42614</v>
      </c>
      <c r="K214" s="187">
        <f>CashFlows!K387</f>
        <v>42644</v>
      </c>
      <c r="L214" s="187">
        <f>CashFlows!L387</f>
        <v>42675</v>
      </c>
      <c r="M214" s="187">
        <f>CashFlows!M387</f>
        <v>42705</v>
      </c>
      <c r="N214" s="187">
        <f>CashFlows!N387</f>
        <v>42736</v>
      </c>
      <c r="O214" s="187">
        <f>CashFlows!O387</f>
        <v>42767</v>
      </c>
      <c r="P214" s="187">
        <f>CashFlows!P387</f>
        <v>42795</v>
      </c>
    </row>
    <row r="215" spans="3:17" x14ac:dyDescent="0.2">
      <c r="C215" s="178"/>
      <c r="D215" s="186"/>
      <c r="E215" s="186"/>
      <c r="F215" s="186"/>
      <c r="G215" s="186"/>
      <c r="H215" s="186"/>
      <c r="I215" s="186"/>
      <c r="J215" s="186"/>
      <c r="K215" s="186"/>
      <c r="L215" s="186"/>
      <c r="M215" s="186"/>
      <c r="N215" s="186"/>
      <c r="O215" s="186"/>
      <c r="P215" s="186"/>
    </row>
    <row r="216" spans="3:17" x14ac:dyDescent="0.2">
      <c r="C216" s="178" t="s">
        <v>290</v>
      </c>
      <c r="D216" s="298"/>
      <c r="E216" s="298"/>
      <c r="F216" s="298"/>
      <c r="G216" s="298"/>
      <c r="H216" s="298"/>
      <c r="I216" s="298"/>
      <c r="J216" s="298"/>
      <c r="K216" s="298"/>
      <c r="L216" s="298"/>
      <c r="M216" s="298"/>
      <c r="N216" s="298"/>
      <c r="O216" s="298"/>
      <c r="P216" s="298"/>
    </row>
    <row r="217" spans="3:17" x14ac:dyDescent="0.2">
      <c r="C217" s="185" t="s">
        <v>292</v>
      </c>
      <c r="D217" s="298" t="s">
        <v>25</v>
      </c>
      <c r="E217" s="298">
        <f>D197</f>
        <v>109562.07493104806</v>
      </c>
      <c r="F217" s="298">
        <f t="shared" ref="F217:P217" si="77">E223</f>
        <v>108825.61018188403</v>
      </c>
      <c r="G217" s="298">
        <f t="shared" si="77"/>
        <v>108089.14543271999</v>
      </c>
      <c r="H217" s="298">
        <f t="shared" si="77"/>
        <v>107352.68068355595</v>
      </c>
      <c r="I217" s="298">
        <f t="shared" si="77"/>
        <v>106616.21593439192</v>
      </c>
      <c r="J217" s="298">
        <f t="shared" si="77"/>
        <v>105879.75118522788</v>
      </c>
      <c r="K217" s="298">
        <f t="shared" si="77"/>
        <v>105143.28643606385</v>
      </c>
      <c r="L217" s="298">
        <f t="shared" si="77"/>
        <v>117906.82168689981</v>
      </c>
      <c r="M217" s="298">
        <f t="shared" si="77"/>
        <v>117170.35693773578</v>
      </c>
      <c r="N217" s="298">
        <f t="shared" si="77"/>
        <v>116433.89218857174</v>
      </c>
      <c r="O217" s="298">
        <f t="shared" si="77"/>
        <v>115697.42743940771</v>
      </c>
      <c r="P217" s="298">
        <f t="shared" si="77"/>
        <v>114960.96269024367</v>
      </c>
    </row>
    <row r="218" spans="3:17" x14ac:dyDescent="0.2">
      <c r="C218" s="185" t="s">
        <v>293</v>
      </c>
      <c r="D218" s="298">
        <f>SUM(E218:P218)</f>
        <v>18162.423010031547</v>
      </c>
      <c r="E218" s="298">
        <f>CashFlows!E430</f>
        <v>-736.46474916403804</v>
      </c>
      <c r="F218" s="298">
        <f>CashFlows!F430</f>
        <v>-736.46474916403804</v>
      </c>
      <c r="G218" s="298">
        <f>CashFlows!G430</f>
        <v>-736.46474916403804</v>
      </c>
      <c r="H218" s="298">
        <f>CashFlows!H430</f>
        <v>-736.46474916403895</v>
      </c>
      <c r="I218" s="298">
        <f>CashFlows!I430</f>
        <v>-736.46474916403713</v>
      </c>
      <c r="J218" s="298">
        <f>CashFlows!J430</f>
        <v>-736.46474916403804</v>
      </c>
      <c r="K218" s="298">
        <f>CashFlows!K430</f>
        <v>12763.535250835961</v>
      </c>
      <c r="L218" s="298">
        <f>CashFlows!L430</f>
        <v>-736.46474916403713</v>
      </c>
      <c r="M218" s="298">
        <f>CashFlows!M430</f>
        <v>-736.46474916403713</v>
      </c>
      <c r="N218" s="298">
        <f>CashFlows!N430</f>
        <v>-736.46474916403713</v>
      </c>
      <c r="O218" s="298">
        <f>CashFlows!O430</f>
        <v>-736.46474916403713</v>
      </c>
      <c r="P218" s="298">
        <f>CashFlows!P430</f>
        <v>12763.535250835963</v>
      </c>
    </row>
    <row r="219" spans="3:17" x14ac:dyDescent="0.2">
      <c r="C219" s="185" t="s">
        <v>294</v>
      </c>
      <c r="D219" s="298">
        <f>SUM(E219:P219)</f>
        <v>0</v>
      </c>
      <c r="E219" s="298">
        <f t="shared" ref="E219:P219" si="78">IF(E217+E218&gt;0,0,(0-(E217+E218)))</f>
        <v>0</v>
      </c>
      <c r="F219" s="298">
        <f t="shared" si="78"/>
        <v>0</v>
      </c>
      <c r="G219" s="298">
        <f t="shared" si="78"/>
        <v>0</v>
      </c>
      <c r="H219" s="298">
        <f t="shared" si="78"/>
        <v>0</v>
      </c>
      <c r="I219" s="298">
        <f t="shared" si="78"/>
        <v>0</v>
      </c>
      <c r="J219" s="298">
        <f t="shared" si="78"/>
        <v>0</v>
      </c>
      <c r="K219" s="298">
        <f t="shared" si="78"/>
        <v>0</v>
      </c>
      <c r="L219" s="298">
        <f t="shared" si="78"/>
        <v>0</v>
      </c>
      <c r="M219" s="298">
        <f t="shared" si="78"/>
        <v>0</v>
      </c>
      <c r="N219" s="298">
        <f t="shared" si="78"/>
        <v>0</v>
      </c>
      <c r="O219" s="298">
        <f t="shared" si="78"/>
        <v>0</v>
      </c>
      <c r="P219" s="298">
        <f t="shared" si="78"/>
        <v>0</v>
      </c>
    </row>
    <row r="220" spans="3:17" x14ac:dyDescent="0.2">
      <c r="C220" s="185" t="s">
        <v>304</v>
      </c>
      <c r="D220" s="298">
        <f>SUM(E220:P220)</f>
        <v>0</v>
      </c>
      <c r="E220" s="298">
        <f t="shared" ref="E220:P220" si="79">IF(E217+E218-E221&gt;0,IF(E226&gt;0,IF(E217+E218-E221&gt;E226,E226,E217+E218-E221),0),0)</f>
        <v>0</v>
      </c>
      <c r="F220" s="298">
        <f t="shared" si="79"/>
        <v>0</v>
      </c>
      <c r="G220" s="298">
        <f t="shared" si="79"/>
        <v>0</v>
      </c>
      <c r="H220" s="298">
        <f t="shared" si="79"/>
        <v>0</v>
      </c>
      <c r="I220" s="298">
        <f t="shared" si="79"/>
        <v>0</v>
      </c>
      <c r="J220" s="298">
        <f t="shared" si="79"/>
        <v>0</v>
      </c>
      <c r="K220" s="298">
        <f t="shared" si="79"/>
        <v>0</v>
      </c>
      <c r="L220" s="298">
        <f t="shared" si="79"/>
        <v>0</v>
      </c>
      <c r="M220" s="298">
        <f t="shared" si="79"/>
        <v>0</v>
      </c>
      <c r="N220" s="298">
        <f t="shared" si="79"/>
        <v>0</v>
      </c>
      <c r="O220" s="298">
        <f t="shared" si="79"/>
        <v>0</v>
      </c>
      <c r="P220" s="298">
        <f t="shared" si="79"/>
        <v>0</v>
      </c>
    </row>
    <row r="221" spans="3:17" x14ac:dyDescent="0.2">
      <c r="C221" s="185" t="s">
        <v>333</v>
      </c>
      <c r="D221" s="298">
        <f>SUM(E221:P221)</f>
        <v>0</v>
      </c>
      <c r="E221" s="298">
        <f>IF(E217+E218&gt;0,IF(E226&gt;0,IF((E217+E218)&gt;(E233+E234),E233+E234,E217+E218),0),0)</f>
        <v>0</v>
      </c>
      <c r="F221" s="298">
        <f t="shared" ref="F221:P221" si="80">IF(F217+F218&gt;0,IF(F226&gt;0,IF((F217+F218)&gt;(F233+F234),F233+F234,F217+F218),0),0)</f>
        <v>0</v>
      </c>
      <c r="G221" s="298">
        <f t="shared" si="80"/>
        <v>0</v>
      </c>
      <c r="H221" s="298">
        <f t="shared" si="80"/>
        <v>0</v>
      </c>
      <c r="I221" s="298">
        <f t="shared" si="80"/>
        <v>0</v>
      </c>
      <c r="J221" s="298">
        <f t="shared" si="80"/>
        <v>0</v>
      </c>
      <c r="K221" s="298">
        <f t="shared" si="80"/>
        <v>0</v>
      </c>
      <c r="L221" s="298">
        <f t="shared" si="80"/>
        <v>0</v>
      </c>
      <c r="M221" s="298">
        <f t="shared" si="80"/>
        <v>0</v>
      </c>
      <c r="N221" s="298">
        <f t="shared" si="80"/>
        <v>0</v>
      </c>
      <c r="O221" s="298">
        <f t="shared" si="80"/>
        <v>0</v>
      </c>
      <c r="P221" s="298">
        <f t="shared" si="80"/>
        <v>0</v>
      </c>
    </row>
    <row r="222" spans="3:17" ht="5.0999999999999996" customHeight="1" x14ac:dyDescent="0.2">
      <c r="C222" s="178"/>
      <c r="D222" s="298" t="s">
        <v>25</v>
      </c>
      <c r="E222" s="298"/>
      <c r="F222" s="298"/>
      <c r="G222" s="298"/>
      <c r="H222" s="298"/>
      <c r="I222" s="298"/>
      <c r="J222" s="298"/>
      <c r="K222" s="298"/>
      <c r="L222" s="298"/>
      <c r="M222" s="298"/>
      <c r="N222" s="298"/>
      <c r="O222" s="298"/>
      <c r="P222" s="298"/>
    </row>
    <row r="223" spans="3:17" x14ac:dyDescent="0.2">
      <c r="C223" s="178" t="s">
        <v>295</v>
      </c>
      <c r="D223" s="298">
        <f>P223</f>
        <v>127724.49794107964</v>
      </c>
      <c r="E223" s="298">
        <f>(E217+E218+E219-E220-E221)</f>
        <v>108825.61018188403</v>
      </c>
      <c r="F223" s="298">
        <f t="shared" ref="F223:P223" si="81">(F217+F218+F219-F220-F221)</f>
        <v>108089.14543271999</v>
      </c>
      <c r="G223" s="298">
        <f t="shared" si="81"/>
        <v>107352.68068355595</v>
      </c>
      <c r="H223" s="298">
        <f t="shared" si="81"/>
        <v>106616.21593439192</v>
      </c>
      <c r="I223" s="298">
        <f t="shared" si="81"/>
        <v>105879.75118522788</v>
      </c>
      <c r="J223" s="298">
        <f t="shared" si="81"/>
        <v>105143.28643606385</v>
      </c>
      <c r="K223" s="298">
        <f t="shared" si="81"/>
        <v>117906.82168689981</v>
      </c>
      <c r="L223" s="298">
        <f t="shared" si="81"/>
        <v>117170.35693773578</v>
      </c>
      <c r="M223" s="298">
        <f t="shared" si="81"/>
        <v>116433.89218857174</v>
      </c>
      <c r="N223" s="298">
        <f t="shared" si="81"/>
        <v>115697.42743940771</v>
      </c>
      <c r="O223" s="298">
        <f t="shared" si="81"/>
        <v>114960.96269024367</v>
      </c>
      <c r="P223" s="298">
        <f t="shared" si="81"/>
        <v>127724.49794107964</v>
      </c>
    </row>
    <row r="224" spans="3:17" x14ac:dyDescent="0.2">
      <c r="C224" s="178" t="s">
        <v>25</v>
      </c>
      <c r="D224" s="298" t="s">
        <v>25</v>
      </c>
      <c r="E224" s="298"/>
      <c r="F224" s="298"/>
      <c r="G224" s="298"/>
      <c r="H224" s="298"/>
      <c r="I224" s="298"/>
      <c r="J224" s="298"/>
      <c r="K224" s="298"/>
      <c r="L224" s="298"/>
      <c r="M224" s="298"/>
      <c r="N224" s="298"/>
      <c r="O224" s="298"/>
      <c r="P224" s="298"/>
    </row>
    <row r="225" spans="2:17" x14ac:dyDescent="0.2">
      <c r="C225" s="178" t="s">
        <v>296</v>
      </c>
      <c r="D225" s="298"/>
      <c r="E225" s="298"/>
      <c r="F225" s="298"/>
      <c r="G225" s="298"/>
      <c r="H225" s="298"/>
      <c r="I225" s="298"/>
      <c r="J225" s="298"/>
      <c r="K225" s="298"/>
      <c r="L225" s="298"/>
      <c r="M225" s="298"/>
      <c r="N225" s="298"/>
      <c r="O225" s="298"/>
      <c r="P225" s="298"/>
    </row>
    <row r="226" spans="2:17" x14ac:dyDescent="0.2">
      <c r="C226" s="185" t="s">
        <v>297</v>
      </c>
      <c r="D226" s="298"/>
      <c r="E226" s="298">
        <f>D204</f>
        <v>0</v>
      </c>
      <c r="F226" s="298">
        <f t="shared" ref="F226:P226" si="82">E230</f>
        <v>0</v>
      </c>
      <c r="G226" s="298">
        <f t="shared" si="82"/>
        <v>0</v>
      </c>
      <c r="H226" s="298">
        <f t="shared" si="82"/>
        <v>0</v>
      </c>
      <c r="I226" s="298">
        <f t="shared" si="82"/>
        <v>0</v>
      </c>
      <c r="J226" s="298">
        <f t="shared" si="82"/>
        <v>0</v>
      </c>
      <c r="K226" s="298">
        <f t="shared" si="82"/>
        <v>0</v>
      </c>
      <c r="L226" s="298">
        <f t="shared" si="82"/>
        <v>0</v>
      </c>
      <c r="M226" s="298">
        <f t="shared" si="82"/>
        <v>0</v>
      </c>
      <c r="N226" s="298">
        <f t="shared" si="82"/>
        <v>0</v>
      </c>
      <c r="O226" s="298">
        <f t="shared" si="82"/>
        <v>0</v>
      </c>
      <c r="P226" s="298">
        <f t="shared" si="82"/>
        <v>0</v>
      </c>
    </row>
    <row r="227" spans="2:17" x14ac:dyDescent="0.2">
      <c r="C227" s="185" t="s">
        <v>294</v>
      </c>
      <c r="D227" s="298">
        <f>SUM(E227:P227)</f>
        <v>0</v>
      </c>
      <c r="E227" s="298">
        <f>E219</f>
        <v>0</v>
      </c>
      <c r="F227" s="298">
        <f t="shared" ref="F227:P228" si="83">F219</f>
        <v>0</v>
      </c>
      <c r="G227" s="298">
        <f t="shared" si="83"/>
        <v>0</v>
      </c>
      <c r="H227" s="298">
        <f t="shared" si="83"/>
        <v>0</v>
      </c>
      <c r="I227" s="298">
        <f t="shared" si="83"/>
        <v>0</v>
      </c>
      <c r="J227" s="298">
        <f t="shared" si="83"/>
        <v>0</v>
      </c>
      <c r="K227" s="298">
        <f t="shared" si="83"/>
        <v>0</v>
      </c>
      <c r="L227" s="298">
        <f t="shared" si="83"/>
        <v>0</v>
      </c>
      <c r="M227" s="298">
        <f t="shared" si="83"/>
        <v>0</v>
      </c>
      <c r="N227" s="298">
        <f t="shared" si="83"/>
        <v>0</v>
      </c>
      <c r="O227" s="298">
        <f t="shared" si="83"/>
        <v>0</v>
      </c>
      <c r="P227" s="298">
        <f t="shared" si="83"/>
        <v>0</v>
      </c>
    </row>
    <row r="228" spans="2:17" x14ac:dyDescent="0.2">
      <c r="C228" s="185" t="s">
        <v>298</v>
      </c>
      <c r="D228" s="298">
        <f>SUM(E228:P228)</f>
        <v>0</v>
      </c>
      <c r="E228" s="298">
        <f>E220</f>
        <v>0</v>
      </c>
      <c r="F228" s="298">
        <f t="shared" si="83"/>
        <v>0</v>
      </c>
      <c r="G228" s="298">
        <f t="shared" si="83"/>
        <v>0</v>
      </c>
      <c r="H228" s="298">
        <f t="shared" si="83"/>
        <v>0</v>
      </c>
      <c r="I228" s="298">
        <f t="shared" si="83"/>
        <v>0</v>
      </c>
      <c r="J228" s="298">
        <f t="shared" si="83"/>
        <v>0</v>
      </c>
      <c r="K228" s="298">
        <f t="shared" si="83"/>
        <v>0</v>
      </c>
      <c r="L228" s="298">
        <f t="shared" si="83"/>
        <v>0</v>
      </c>
      <c r="M228" s="298">
        <f t="shared" si="83"/>
        <v>0</v>
      </c>
      <c r="N228" s="298">
        <f t="shared" si="83"/>
        <v>0</v>
      </c>
      <c r="O228" s="298">
        <f t="shared" si="83"/>
        <v>0</v>
      </c>
      <c r="P228" s="298">
        <f t="shared" si="83"/>
        <v>0</v>
      </c>
    </row>
    <row r="229" spans="2:17" ht="5.0999999999999996" customHeight="1" x14ac:dyDescent="0.2">
      <c r="C229" s="178"/>
      <c r="D229" s="298" t="s">
        <v>25</v>
      </c>
      <c r="E229" s="298"/>
      <c r="F229" s="298"/>
      <c r="G229" s="298"/>
      <c r="H229" s="298"/>
      <c r="I229" s="298"/>
      <c r="J229" s="298"/>
      <c r="K229" s="298"/>
      <c r="L229" s="298"/>
      <c r="M229" s="298"/>
      <c r="N229" s="298"/>
      <c r="O229" s="298"/>
      <c r="P229" s="298"/>
    </row>
    <row r="230" spans="2:17" x14ac:dyDescent="0.2">
      <c r="C230" s="178" t="s">
        <v>299</v>
      </c>
      <c r="D230" s="298">
        <f>P230</f>
        <v>0</v>
      </c>
      <c r="E230" s="298">
        <f>E226+E227-E228</f>
        <v>0</v>
      </c>
      <c r="F230" s="298">
        <f t="shared" ref="F230:P230" si="84">F226+F227-F228</f>
        <v>0</v>
      </c>
      <c r="G230" s="298">
        <f t="shared" si="84"/>
        <v>0</v>
      </c>
      <c r="H230" s="298">
        <f t="shared" si="84"/>
        <v>0</v>
      </c>
      <c r="I230" s="298">
        <f t="shared" si="84"/>
        <v>0</v>
      </c>
      <c r="J230" s="298">
        <f t="shared" si="84"/>
        <v>0</v>
      </c>
      <c r="K230" s="298">
        <f t="shared" si="84"/>
        <v>0</v>
      </c>
      <c r="L230" s="298">
        <f t="shared" si="84"/>
        <v>0</v>
      </c>
      <c r="M230" s="298">
        <f t="shared" si="84"/>
        <v>0</v>
      </c>
      <c r="N230" s="298">
        <f t="shared" si="84"/>
        <v>0</v>
      </c>
      <c r="O230" s="298">
        <f t="shared" si="84"/>
        <v>0</v>
      </c>
      <c r="P230" s="298">
        <f t="shared" si="84"/>
        <v>0</v>
      </c>
    </row>
    <row r="231" spans="2:17" x14ac:dyDescent="0.2">
      <c r="C231" s="178"/>
      <c r="D231" s="298" t="s">
        <v>25</v>
      </c>
      <c r="E231" s="298"/>
      <c r="F231" s="298"/>
      <c r="G231" s="298"/>
      <c r="H231" s="298"/>
      <c r="I231" s="298"/>
      <c r="J231" s="298"/>
      <c r="K231" s="298"/>
      <c r="L231" s="298"/>
      <c r="M231" s="298"/>
      <c r="N231" s="298"/>
      <c r="O231" s="298"/>
      <c r="P231" s="298"/>
    </row>
    <row r="232" spans="2:17" x14ac:dyDescent="0.2">
      <c r="C232" s="178" t="s">
        <v>300</v>
      </c>
      <c r="D232" s="298"/>
      <c r="E232" s="298"/>
      <c r="F232" s="298"/>
      <c r="G232" s="298"/>
      <c r="H232" s="298"/>
      <c r="I232" s="298"/>
      <c r="J232" s="298"/>
      <c r="K232" s="298"/>
      <c r="L232" s="298"/>
      <c r="M232" s="298"/>
      <c r="N232" s="298"/>
      <c r="O232" s="298"/>
      <c r="P232" s="298"/>
    </row>
    <row r="233" spans="2:17" s="178" customFormat="1" x14ac:dyDescent="0.2">
      <c r="C233" s="185" t="s">
        <v>297</v>
      </c>
      <c r="D233" s="298"/>
      <c r="E233" s="298">
        <f>D211</f>
        <v>0</v>
      </c>
      <c r="F233" s="298">
        <f t="shared" ref="F233:P233" si="85">E237</f>
        <v>0</v>
      </c>
      <c r="G233" s="298">
        <f t="shared" si="85"/>
        <v>0</v>
      </c>
      <c r="H233" s="298">
        <f t="shared" si="85"/>
        <v>0</v>
      </c>
      <c r="I233" s="298">
        <f t="shared" si="85"/>
        <v>0</v>
      </c>
      <c r="J233" s="298">
        <f t="shared" si="85"/>
        <v>0</v>
      </c>
      <c r="K233" s="298">
        <f t="shared" si="85"/>
        <v>0</v>
      </c>
      <c r="L233" s="298">
        <f t="shared" si="85"/>
        <v>0</v>
      </c>
      <c r="M233" s="298">
        <f t="shared" si="85"/>
        <v>0</v>
      </c>
      <c r="N233" s="298">
        <f t="shared" si="85"/>
        <v>0</v>
      </c>
      <c r="O233" s="298">
        <f t="shared" si="85"/>
        <v>0</v>
      </c>
      <c r="P233" s="298">
        <f t="shared" si="85"/>
        <v>0</v>
      </c>
    </row>
    <row r="234" spans="2:17" s="178" customFormat="1" x14ac:dyDescent="0.2">
      <c r="C234" s="185" t="s">
        <v>301</v>
      </c>
      <c r="D234" s="298">
        <f>SUM(E234:P234)</f>
        <v>0</v>
      </c>
      <c r="E234" s="298">
        <f>((E226+E227)*(DataInput!$F$127/12))+(E233*(DataInput!$F$127/12))</f>
        <v>0</v>
      </c>
      <c r="F234" s="298">
        <f>((F226+F227)*(DataInput!$F$127/12))+(E237*(DataInput!$F$127/12))</f>
        <v>0</v>
      </c>
      <c r="G234" s="298">
        <f>((G226+G227)*(DataInput!$F$127/12))+(F237*(DataInput!$F$127/12))</f>
        <v>0</v>
      </c>
      <c r="H234" s="298">
        <f>((H226+H227)*(DataInput!$F$127/12))+(G237*(DataInput!$F$127/12))</f>
        <v>0</v>
      </c>
      <c r="I234" s="298">
        <f>((I226+I227)*(DataInput!$F$127/12))+(H237*(DataInput!$F$127/12))</f>
        <v>0</v>
      </c>
      <c r="J234" s="298">
        <f>((J226+J227)*(DataInput!$F$127/12))+(I237*(DataInput!$F$127/12))</f>
        <v>0</v>
      </c>
      <c r="K234" s="298">
        <f>((K226+K227)*(DataInput!$F$127/12))+(J237*(DataInput!$F$127/12))</f>
        <v>0</v>
      </c>
      <c r="L234" s="298">
        <f>((L226+L227)*(DataInput!$F$127/12))+(K237*(DataInput!$F$127/12))</f>
        <v>0</v>
      </c>
      <c r="M234" s="298">
        <f>((M226+M227)*(DataInput!$F$127/12))+(L237*(DataInput!$F$127/12))</f>
        <v>0</v>
      </c>
      <c r="N234" s="298">
        <f>((N226+N227)*(DataInput!$F$127/12))+(M237*(DataInput!$F$127/12))</f>
        <v>0</v>
      </c>
      <c r="O234" s="298">
        <f>((O226+O227)*(DataInput!$F$127/12))+(N237*(DataInput!$F$127/12))</f>
        <v>0</v>
      </c>
      <c r="P234" s="298">
        <f>((P226+P227)*(DataInput!$F$127/12))+(O237*(DataInput!$F$127/12))</f>
        <v>0</v>
      </c>
    </row>
    <row r="235" spans="2:17" s="178" customFormat="1" x14ac:dyDescent="0.2">
      <c r="C235" s="185" t="s">
        <v>302</v>
      </c>
      <c r="D235" s="298">
        <f>SUM(E235:P235)</f>
        <v>0</v>
      </c>
      <c r="E235" s="298">
        <f>E221</f>
        <v>0</v>
      </c>
      <c r="F235" s="298">
        <f t="shared" ref="F235:P235" si="86">F221</f>
        <v>0</v>
      </c>
      <c r="G235" s="298">
        <f t="shared" si="86"/>
        <v>0</v>
      </c>
      <c r="H235" s="298">
        <f t="shared" si="86"/>
        <v>0</v>
      </c>
      <c r="I235" s="298">
        <f t="shared" si="86"/>
        <v>0</v>
      </c>
      <c r="J235" s="298">
        <f t="shared" si="86"/>
        <v>0</v>
      </c>
      <c r="K235" s="298">
        <f t="shared" si="86"/>
        <v>0</v>
      </c>
      <c r="L235" s="298">
        <f t="shared" si="86"/>
        <v>0</v>
      </c>
      <c r="M235" s="298">
        <f t="shared" si="86"/>
        <v>0</v>
      </c>
      <c r="N235" s="298">
        <f t="shared" si="86"/>
        <v>0</v>
      </c>
      <c r="O235" s="298">
        <f t="shared" si="86"/>
        <v>0</v>
      </c>
      <c r="P235" s="298">
        <f t="shared" si="86"/>
        <v>0</v>
      </c>
    </row>
    <row r="236" spans="2:17" s="178" customFormat="1" ht="5.0999999999999996" customHeight="1" x14ac:dyDescent="0.2">
      <c r="D236" s="298" t="s">
        <v>25</v>
      </c>
      <c r="E236" s="298"/>
      <c r="F236" s="298"/>
      <c r="G236" s="298"/>
      <c r="H236" s="298"/>
      <c r="I236" s="298"/>
      <c r="J236" s="298"/>
      <c r="K236" s="298"/>
      <c r="L236" s="298"/>
      <c r="M236" s="298"/>
      <c r="N236" s="298"/>
      <c r="O236" s="298"/>
      <c r="P236" s="298"/>
    </row>
    <row r="237" spans="2:17" s="178" customFormat="1" x14ac:dyDescent="0.2">
      <c r="C237" s="178" t="s">
        <v>303</v>
      </c>
      <c r="D237" s="298">
        <f>P237</f>
        <v>0</v>
      </c>
      <c r="E237" s="298">
        <f>E233+E234-E235</f>
        <v>0</v>
      </c>
      <c r="F237" s="298">
        <f t="shared" ref="F237:P237" si="87">F233+F234-F235</f>
        <v>0</v>
      </c>
      <c r="G237" s="298">
        <f t="shared" si="87"/>
        <v>0</v>
      </c>
      <c r="H237" s="298">
        <f t="shared" si="87"/>
        <v>0</v>
      </c>
      <c r="I237" s="298">
        <f t="shared" si="87"/>
        <v>0</v>
      </c>
      <c r="J237" s="298">
        <f t="shared" si="87"/>
        <v>0</v>
      </c>
      <c r="K237" s="298">
        <f t="shared" si="87"/>
        <v>0</v>
      </c>
      <c r="L237" s="298">
        <f t="shared" si="87"/>
        <v>0</v>
      </c>
      <c r="M237" s="298">
        <f t="shared" si="87"/>
        <v>0</v>
      </c>
      <c r="N237" s="298">
        <f t="shared" si="87"/>
        <v>0</v>
      </c>
      <c r="O237" s="298">
        <f t="shared" si="87"/>
        <v>0</v>
      </c>
      <c r="P237" s="298">
        <f t="shared" si="87"/>
        <v>0</v>
      </c>
    </row>
    <row r="238" spans="2:17" s="178" customFormat="1" x14ac:dyDescent="0.2"/>
    <row r="239" spans="2:17" s="178" customFormat="1" ht="12.75" customHeight="1" x14ac:dyDescent="0.3">
      <c r="B239" s="362"/>
      <c r="C239" s="363"/>
      <c r="D239" s="363"/>
      <c r="E239" s="363"/>
      <c r="F239" s="363"/>
      <c r="G239" s="363"/>
      <c r="H239" s="363"/>
      <c r="I239" s="363"/>
      <c r="J239" s="363"/>
      <c r="K239" s="363"/>
      <c r="L239" s="363"/>
      <c r="M239" s="363"/>
      <c r="N239" s="363"/>
      <c r="O239" s="363"/>
      <c r="P239" s="363"/>
      <c r="Q239" s="364"/>
    </row>
    <row r="240" spans="2:17" s="178" customFormat="1" x14ac:dyDescent="0.2">
      <c r="Q240" s="178" t="s">
        <v>25</v>
      </c>
    </row>
    <row r="241" spans="3:17" s="178" customFormat="1" ht="18" x14ac:dyDescent="0.25">
      <c r="C241" s="381" t="s">
        <v>334</v>
      </c>
      <c r="D241" s="381"/>
      <c r="E241" s="381"/>
      <c r="F241" s="381"/>
      <c r="G241" s="381"/>
      <c r="H241" s="381"/>
      <c r="I241" s="381"/>
      <c r="J241" s="381"/>
      <c r="K241" s="381"/>
      <c r="L241" s="381"/>
      <c r="M241" s="381"/>
      <c r="N241" s="381"/>
      <c r="O241" s="381"/>
      <c r="P241" s="381"/>
      <c r="Q241" s="178" t="s">
        <v>25</v>
      </c>
    </row>
    <row r="242" spans="3:17" s="178" customFormat="1" ht="5.0999999999999996" customHeight="1" x14ac:dyDescent="0.25">
      <c r="C242" s="311"/>
      <c r="D242" s="311"/>
      <c r="E242" s="311"/>
      <c r="F242" s="311"/>
      <c r="G242" s="311"/>
      <c r="H242" s="311"/>
      <c r="I242" s="311"/>
      <c r="J242" s="311"/>
      <c r="K242" s="311"/>
      <c r="L242" s="311"/>
      <c r="M242" s="311"/>
      <c r="N242" s="311"/>
      <c r="O242" s="311"/>
      <c r="P242" s="311"/>
    </row>
    <row r="243" spans="3:17" s="178" customFormat="1" x14ac:dyDescent="0.2">
      <c r="C243" s="380" t="str">
        <f>DataInput!$F$5</f>
        <v>Sample Farm</v>
      </c>
      <c r="D243" s="380"/>
      <c r="E243" s="380"/>
      <c r="F243" s="380"/>
      <c r="G243" s="380"/>
      <c r="H243" s="380"/>
      <c r="I243" s="380"/>
      <c r="J243" s="380"/>
      <c r="K243" s="380"/>
      <c r="L243" s="380"/>
      <c r="M243" s="380"/>
      <c r="N243" s="380"/>
      <c r="O243" s="380"/>
      <c r="P243" s="380"/>
    </row>
    <row r="244" spans="3:17" s="178" customFormat="1" x14ac:dyDescent="0.2">
      <c r="C244" s="380" t="str">
        <f>IF(DataInput!F63="yes",DataInput!F66&amp;" Head Contract Finishing Facility (at $"&amp;DataInput!F64&amp;" per pig space)",DataInput!F66&amp;" Head Contract Finishing Facility")</f>
        <v>2400 Head Contract Finishing Facility (at $37 per pig space)</v>
      </c>
      <c r="D244" s="380"/>
      <c r="E244" s="380"/>
      <c r="F244" s="380"/>
      <c r="G244" s="380"/>
      <c r="H244" s="380"/>
      <c r="I244" s="380"/>
      <c r="J244" s="380"/>
      <c r="K244" s="380"/>
      <c r="L244" s="380"/>
      <c r="M244" s="380"/>
      <c r="N244" s="380"/>
      <c r="O244" s="380"/>
      <c r="P244" s="380"/>
    </row>
    <row r="245" spans="3:17" s="178" customFormat="1" x14ac:dyDescent="0.2">
      <c r="C245" s="178" t="s">
        <v>46</v>
      </c>
      <c r="D245" s="244">
        <f>DataInput!$F$127</f>
        <v>0.09</v>
      </c>
    </row>
    <row r="246" spans="3:17" x14ac:dyDescent="0.2">
      <c r="C246" s="178"/>
      <c r="D246" s="186"/>
      <c r="E246" s="186"/>
      <c r="F246" s="186"/>
      <c r="G246" s="186"/>
      <c r="H246" s="186"/>
      <c r="I246" s="186"/>
      <c r="J246" s="186"/>
      <c r="K246" s="186"/>
      <c r="L246" s="186"/>
      <c r="M246" s="186"/>
      <c r="N246" s="186"/>
      <c r="O246" s="186"/>
      <c r="P246" s="186"/>
      <c r="Q246" s="178" t="s">
        <v>25</v>
      </c>
    </row>
    <row r="247" spans="3:17" x14ac:dyDescent="0.2">
      <c r="C247" s="77" t="s">
        <v>44</v>
      </c>
      <c r="D247" s="154" t="s">
        <v>291</v>
      </c>
      <c r="E247" s="187">
        <f>CashFlows!E439</f>
        <v>42826</v>
      </c>
      <c r="F247" s="187">
        <f>CashFlows!F439</f>
        <v>42856</v>
      </c>
      <c r="G247" s="187">
        <f>CashFlows!G439</f>
        <v>42887</v>
      </c>
      <c r="H247" s="187">
        <f>CashFlows!H439</f>
        <v>42917</v>
      </c>
      <c r="I247" s="187">
        <f>CashFlows!I439</f>
        <v>42948</v>
      </c>
      <c r="J247" s="187">
        <f>CashFlows!J439</f>
        <v>42979</v>
      </c>
      <c r="K247" s="187">
        <f>CashFlows!K439</f>
        <v>43009</v>
      </c>
      <c r="L247" s="187">
        <f>CashFlows!L439</f>
        <v>43040</v>
      </c>
      <c r="M247" s="187">
        <f>CashFlows!M439</f>
        <v>43070</v>
      </c>
      <c r="N247" s="187">
        <f>CashFlows!N439</f>
        <v>43101</v>
      </c>
      <c r="O247" s="187">
        <f>CashFlows!O439</f>
        <v>43132</v>
      </c>
      <c r="P247" s="187">
        <f>CashFlows!P439</f>
        <v>43160</v>
      </c>
    </row>
    <row r="248" spans="3:17" x14ac:dyDescent="0.2">
      <c r="C248" s="178"/>
      <c r="D248" s="186"/>
      <c r="E248" s="186"/>
      <c r="F248" s="186"/>
      <c r="G248" s="186"/>
      <c r="H248" s="186"/>
      <c r="I248" s="186"/>
      <c r="J248" s="186"/>
      <c r="K248" s="186"/>
      <c r="L248" s="186"/>
      <c r="M248" s="186"/>
      <c r="N248" s="186"/>
      <c r="O248" s="186"/>
      <c r="P248" s="186"/>
    </row>
    <row r="249" spans="3:17" s="178" customFormat="1" x14ac:dyDescent="0.2">
      <c r="C249" s="178" t="s">
        <v>290</v>
      </c>
      <c r="D249" s="243"/>
      <c r="E249" s="243"/>
      <c r="F249" s="243"/>
      <c r="G249" s="243"/>
      <c r="H249" s="243"/>
      <c r="I249" s="243"/>
      <c r="J249" s="243"/>
      <c r="K249" s="243"/>
      <c r="L249" s="243"/>
      <c r="M249" s="243"/>
      <c r="N249" s="243"/>
      <c r="O249" s="243"/>
      <c r="P249" s="243"/>
    </row>
    <row r="250" spans="3:17" s="178" customFormat="1" x14ac:dyDescent="0.2">
      <c r="C250" s="185" t="s">
        <v>292</v>
      </c>
      <c r="D250" s="298" t="s">
        <v>25</v>
      </c>
      <c r="E250" s="298">
        <f>D223</f>
        <v>127724.49794107964</v>
      </c>
      <c r="F250" s="298">
        <f t="shared" ref="F250:P250" si="88">E256</f>
        <v>126988.0331919156</v>
      </c>
      <c r="G250" s="298">
        <f t="shared" si="88"/>
        <v>126251.56844275157</v>
      </c>
      <c r="H250" s="298">
        <f t="shared" si="88"/>
        <v>125515.10369358753</v>
      </c>
      <c r="I250" s="298">
        <f t="shared" si="88"/>
        <v>124778.6389444235</v>
      </c>
      <c r="J250" s="298">
        <f t="shared" si="88"/>
        <v>124042.17419525946</v>
      </c>
      <c r="K250" s="298">
        <f t="shared" si="88"/>
        <v>123305.70944609542</v>
      </c>
      <c r="L250" s="298">
        <f t="shared" si="88"/>
        <v>136069.24469693139</v>
      </c>
      <c r="M250" s="298">
        <f t="shared" si="88"/>
        <v>135332.77994776735</v>
      </c>
      <c r="N250" s="298">
        <f t="shared" si="88"/>
        <v>134596.31519860332</v>
      </c>
      <c r="O250" s="298">
        <f t="shared" si="88"/>
        <v>133859.85044943928</v>
      </c>
      <c r="P250" s="298">
        <f t="shared" si="88"/>
        <v>133123.38570027525</v>
      </c>
      <c r="Q250" s="178" t="s">
        <v>25</v>
      </c>
    </row>
    <row r="251" spans="3:17" s="178" customFormat="1" x14ac:dyDescent="0.2">
      <c r="C251" s="185" t="s">
        <v>293</v>
      </c>
      <c r="D251" s="298">
        <f>SUM(E251:P251)</f>
        <v>18162.423010031544</v>
      </c>
      <c r="E251" s="298">
        <f>CashFlows!E482</f>
        <v>-736.46474916403895</v>
      </c>
      <c r="F251" s="298">
        <f>CashFlows!F482</f>
        <v>-736.46474916403804</v>
      </c>
      <c r="G251" s="298">
        <f>CashFlows!G482</f>
        <v>-736.46474916403804</v>
      </c>
      <c r="H251" s="298">
        <f>CashFlows!H482</f>
        <v>-736.46474916403804</v>
      </c>
      <c r="I251" s="298">
        <f>CashFlows!I482</f>
        <v>-736.46474916403804</v>
      </c>
      <c r="J251" s="298">
        <f>CashFlows!J482</f>
        <v>-736.46474916403804</v>
      </c>
      <c r="K251" s="298">
        <f>CashFlows!K482</f>
        <v>12763.535250835963</v>
      </c>
      <c r="L251" s="298">
        <f>CashFlows!L482</f>
        <v>-736.46474916403804</v>
      </c>
      <c r="M251" s="298">
        <f>CashFlows!M482</f>
        <v>-736.46474916403804</v>
      </c>
      <c r="N251" s="298">
        <f>CashFlows!N482</f>
        <v>-736.46474916403804</v>
      </c>
      <c r="O251" s="298">
        <f>CashFlows!O482</f>
        <v>-736.46474916403804</v>
      </c>
      <c r="P251" s="298">
        <f>CashFlows!P482</f>
        <v>12763.535250835961</v>
      </c>
      <c r="Q251" s="178" t="s">
        <v>25</v>
      </c>
    </row>
    <row r="252" spans="3:17" s="178" customFormat="1" x14ac:dyDescent="0.2">
      <c r="C252" s="185" t="s">
        <v>294</v>
      </c>
      <c r="D252" s="298">
        <f>SUM(E252:P252)</f>
        <v>0</v>
      </c>
      <c r="E252" s="298">
        <f t="shared" ref="E252:P252" si="89">IF(E250+E251&gt;0,0,(0-(E250+E251)))</f>
        <v>0</v>
      </c>
      <c r="F252" s="298">
        <f t="shared" si="89"/>
        <v>0</v>
      </c>
      <c r="G252" s="298">
        <f t="shared" si="89"/>
        <v>0</v>
      </c>
      <c r="H252" s="298">
        <f t="shared" si="89"/>
        <v>0</v>
      </c>
      <c r="I252" s="298">
        <f t="shared" si="89"/>
        <v>0</v>
      </c>
      <c r="J252" s="298">
        <f t="shared" si="89"/>
        <v>0</v>
      </c>
      <c r="K252" s="298">
        <f t="shared" si="89"/>
        <v>0</v>
      </c>
      <c r="L252" s="298">
        <f t="shared" si="89"/>
        <v>0</v>
      </c>
      <c r="M252" s="298">
        <f t="shared" si="89"/>
        <v>0</v>
      </c>
      <c r="N252" s="298">
        <f t="shared" si="89"/>
        <v>0</v>
      </c>
      <c r="O252" s="298">
        <f t="shared" si="89"/>
        <v>0</v>
      </c>
      <c r="P252" s="298">
        <f t="shared" si="89"/>
        <v>0</v>
      </c>
    </row>
    <row r="253" spans="3:17" s="178" customFormat="1" x14ac:dyDescent="0.2">
      <c r="C253" s="185" t="s">
        <v>304</v>
      </c>
      <c r="D253" s="298">
        <f>SUM(E253:P253)</f>
        <v>0</v>
      </c>
      <c r="E253" s="298">
        <f t="shared" ref="E253:P253" si="90">IF(E250+E251-E254&gt;0,IF(E259&gt;0,IF(E250+E251-E254&gt;E259,E259,E250+E251-E254),0),0)</f>
        <v>0</v>
      </c>
      <c r="F253" s="298">
        <f t="shared" si="90"/>
        <v>0</v>
      </c>
      <c r="G253" s="298">
        <f t="shared" si="90"/>
        <v>0</v>
      </c>
      <c r="H253" s="298">
        <f t="shared" si="90"/>
        <v>0</v>
      </c>
      <c r="I253" s="298">
        <f t="shared" si="90"/>
        <v>0</v>
      </c>
      <c r="J253" s="298">
        <f t="shared" si="90"/>
        <v>0</v>
      </c>
      <c r="K253" s="298">
        <f t="shared" si="90"/>
        <v>0</v>
      </c>
      <c r="L253" s="298">
        <f t="shared" si="90"/>
        <v>0</v>
      </c>
      <c r="M253" s="298">
        <f t="shared" si="90"/>
        <v>0</v>
      </c>
      <c r="N253" s="298">
        <f t="shared" si="90"/>
        <v>0</v>
      </c>
      <c r="O253" s="298">
        <f t="shared" si="90"/>
        <v>0</v>
      </c>
      <c r="P253" s="298">
        <f t="shared" si="90"/>
        <v>0</v>
      </c>
    </row>
    <row r="254" spans="3:17" s="178" customFormat="1" x14ac:dyDescent="0.2">
      <c r="C254" s="185" t="s">
        <v>333</v>
      </c>
      <c r="D254" s="298">
        <f>SUM(E254:P254)</f>
        <v>0</v>
      </c>
      <c r="E254" s="298">
        <f>IF(E250+E251&gt;0,IF(E259&gt;0,IF((E250+E251)&gt;(E266+E267),E266+E267,E250+E251),0),0)</f>
        <v>0</v>
      </c>
      <c r="F254" s="298">
        <f t="shared" ref="F254:P254" si="91">IF(F250+F251&gt;0,IF(F259&gt;0,IF((F250+F251)&gt;(F266+F267),F266+F267,F250+F251),0),0)</f>
        <v>0</v>
      </c>
      <c r="G254" s="298">
        <f t="shared" si="91"/>
        <v>0</v>
      </c>
      <c r="H254" s="298">
        <f t="shared" si="91"/>
        <v>0</v>
      </c>
      <c r="I254" s="298">
        <f t="shared" si="91"/>
        <v>0</v>
      </c>
      <c r="J254" s="298">
        <f t="shared" si="91"/>
        <v>0</v>
      </c>
      <c r="K254" s="298">
        <f t="shared" si="91"/>
        <v>0</v>
      </c>
      <c r="L254" s="298">
        <f t="shared" si="91"/>
        <v>0</v>
      </c>
      <c r="M254" s="298">
        <f t="shared" si="91"/>
        <v>0</v>
      </c>
      <c r="N254" s="298">
        <f t="shared" si="91"/>
        <v>0</v>
      </c>
      <c r="O254" s="298">
        <f t="shared" si="91"/>
        <v>0</v>
      </c>
      <c r="P254" s="298">
        <f t="shared" si="91"/>
        <v>0</v>
      </c>
      <c r="Q254" s="178" t="s">
        <v>25</v>
      </c>
    </row>
    <row r="255" spans="3:17" s="178" customFormat="1" ht="5.0999999999999996" customHeight="1" x14ac:dyDescent="0.2">
      <c r="D255" s="298" t="s">
        <v>25</v>
      </c>
      <c r="E255" s="298"/>
      <c r="F255" s="298"/>
      <c r="G255" s="298"/>
      <c r="H255" s="298"/>
      <c r="I255" s="298"/>
      <c r="J255" s="298"/>
      <c r="K255" s="298"/>
      <c r="L255" s="298"/>
      <c r="M255" s="298"/>
      <c r="N255" s="298"/>
      <c r="O255" s="298"/>
      <c r="P255" s="298"/>
    </row>
    <row r="256" spans="3:17" s="178" customFormat="1" x14ac:dyDescent="0.2">
      <c r="C256" s="178" t="s">
        <v>295</v>
      </c>
      <c r="D256" s="298">
        <f>P256</f>
        <v>145886.92095111121</v>
      </c>
      <c r="E256" s="298">
        <f>(E250+E251+E252-E253-E254)</f>
        <v>126988.0331919156</v>
      </c>
      <c r="F256" s="298">
        <f t="shared" ref="F256:P256" si="92">(F250+F251+F252-F253-F254)</f>
        <v>126251.56844275157</v>
      </c>
      <c r="G256" s="298">
        <f t="shared" si="92"/>
        <v>125515.10369358753</v>
      </c>
      <c r="H256" s="298">
        <f t="shared" si="92"/>
        <v>124778.6389444235</v>
      </c>
      <c r="I256" s="298">
        <f t="shared" si="92"/>
        <v>124042.17419525946</v>
      </c>
      <c r="J256" s="298">
        <f t="shared" si="92"/>
        <v>123305.70944609542</v>
      </c>
      <c r="K256" s="298">
        <f t="shared" si="92"/>
        <v>136069.24469693139</v>
      </c>
      <c r="L256" s="298">
        <f t="shared" si="92"/>
        <v>135332.77994776735</v>
      </c>
      <c r="M256" s="298">
        <f t="shared" si="92"/>
        <v>134596.31519860332</v>
      </c>
      <c r="N256" s="298">
        <f t="shared" si="92"/>
        <v>133859.85044943928</v>
      </c>
      <c r="O256" s="298">
        <f t="shared" si="92"/>
        <v>133123.38570027525</v>
      </c>
      <c r="P256" s="298">
        <f t="shared" si="92"/>
        <v>145886.92095111121</v>
      </c>
    </row>
    <row r="257" spans="3:17" s="178" customFormat="1" x14ac:dyDescent="0.2">
      <c r="C257" s="178" t="s">
        <v>25</v>
      </c>
      <c r="D257" s="298" t="s">
        <v>25</v>
      </c>
      <c r="E257" s="298"/>
      <c r="F257" s="298"/>
      <c r="G257" s="298"/>
      <c r="H257" s="298"/>
      <c r="I257" s="298"/>
      <c r="J257" s="298"/>
      <c r="K257" s="298"/>
      <c r="L257" s="298"/>
      <c r="M257" s="298"/>
      <c r="N257" s="298"/>
      <c r="O257" s="298"/>
      <c r="P257" s="298"/>
    </row>
    <row r="258" spans="3:17" s="178" customFormat="1" x14ac:dyDescent="0.2">
      <c r="C258" s="178" t="s">
        <v>296</v>
      </c>
      <c r="D258" s="298"/>
      <c r="E258" s="298"/>
      <c r="F258" s="298"/>
      <c r="G258" s="298"/>
      <c r="H258" s="298"/>
      <c r="I258" s="298"/>
      <c r="J258" s="298"/>
      <c r="K258" s="298"/>
      <c r="L258" s="298"/>
      <c r="M258" s="298"/>
      <c r="N258" s="298"/>
      <c r="O258" s="298"/>
      <c r="P258" s="298"/>
    </row>
    <row r="259" spans="3:17" s="178" customFormat="1" x14ac:dyDescent="0.2">
      <c r="C259" s="185" t="s">
        <v>297</v>
      </c>
      <c r="D259" s="298"/>
      <c r="E259" s="298">
        <f>D230</f>
        <v>0</v>
      </c>
      <c r="F259" s="298">
        <f t="shared" ref="F259:P259" si="93">E263</f>
        <v>0</v>
      </c>
      <c r="G259" s="298">
        <f t="shared" si="93"/>
        <v>0</v>
      </c>
      <c r="H259" s="298">
        <f t="shared" si="93"/>
        <v>0</v>
      </c>
      <c r="I259" s="298">
        <f t="shared" si="93"/>
        <v>0</v>
      </c>
      <c r="J259" s="298">
        <f t="shared" si="93"/>
        <v>0</v>
      </c>
      <c r="K259" s="298">
        <f t="shared" si="93"/>
        <v>0</v>
      </c>
      <c r="L259" s="298">
        <f t="shared" si="93"/>
        <v>0</v>
      </c>
      <c r="M259" s="298">
        <f t="shared" si="93"/>
        <v>0</v>
      </c>
      <c r="N259" s="298">
        <f t="shared" si="93"/>
        <v>0</v>
      </c>
      <c r="O259" s="298">
        <f t="shared" si="93"/>
        <v>0</v>
      </c>
      <c r="P259" s="298">
        <f t="shared" si="93"/>
        <v>0</v>
      </c>
    </row>
    <row r="260" spans="3:17" s="178" customFormat="1" x14ac:dyDescent="0.2">
      <c r="C260" s="185" t="s">
        <v>294</v>
      </c>
      <c r="D260" s="298">
        <f>SUM(E260:P260)</f>
        <v>0</v>
      </c>
      <c r="E260" s="298">
        <f>E252</f>
        <v>0</v>
      </c>
      <c r="F260" s="298">
        <f t="shared" ref="F260:P261" si="94">F252</f>
        <v>0</v>
      </c>
      <c r="G260" s="298">
        <f t="shared" si="94"/>
        <v>0</v>
      </c>
      <c r="H260" s="298">
        <f t="shared" si="94"/>
        <v>0</v>
      </c>
      <c r="I260" s="298">
        <f t="shared" si="94"/>
        <v>0</v>
      </c>
      <c r="J260" s="298">
        <f t="shared" si="94"/>
        <v>0</v>
      </c>
      <c r="K260" s="298">
        <f t="shared" si="94"/>
        <v>0</v>
      </c>
      <c r="L260" s="298">
        <f t="shared" si="94"/>
        <v>0</v>
      </c>
      <c r="M260" s="298">
        <f t="shared" si="94"/>
        <v>0</v>
      </c>
      <c r="N260" s="298">
        <f t="shared" si="94"/>
        <v>0</v>
      </c>
      <c r="O260" s="298">
        <f t="shared" si="94"/>
        <v>0</v>
      </c>
      <c r="P260" s="298">
        <f t="shared" si="94"/>
        <v>0</v>
      </c>
    </row>
    <row r="261" spans="3:17" s="178" customFormat="1" x14ac:dyDescent="0.2">
      <c r="C261" s="185" t="s">
        <v>298</v>
      </c>
      <c r="D261" s="298">
        <f>SUM(E261:P261)</f>
        <v>0</v>
      </c>
      <c r="E261" s="298">
        <f>E253</f>
        <v>0</v>
      </c>
      <c r="F261" s="298">
        <f t="shared" si="94"/>
        <v>0</v>
      </c>
      <c r="G261" s="298">
        <f t="shared" si="94"/>
        <v>0</v>
      </c>
      <c r="H261" s="298">
        <f t="shared" si="94"/>
        <v>0</v>
      </c>
      <c r="I261" s="298">
        <f t="shared" si="94"/>
        <v>0</v>
      </c>
      <c r="J261" s="298">
        <f t="shared" si="94"/>
        <v>0</v>
      </c>
      <c r="K261" s="298">
        <f t="shared" si="94"/>
        <v>0</v>
      </c>
      <c r="L261" s="298">
        <f t="shared" si="94"/>
        <v>0</v>
      </c>
      <c r="M261" s="298">
        <f t="shared" si="94"/>
        <v>0</v>
      </c>
      <c r="N261" s="298">
        <f t="shared" si="94"/>
        <v>0</v>
      </c>
      <c r="O261" s="298">
        <f t="shared" si="94"/>
        <v>0</v>
      </c>
      <c r="P261" s="298">
        <f t="shared" si="94"/>
        <v>0</v>
      </c>
      <c r="Q261" s="178" t="s">
        <v>25</v>
      </c>
    </row>
    <row r="262" spans="3:17" s="178" customFormat="1" ht="5.0999999999999996" customHeight="1" x14ac:dyDescent="0.2">
      <c r="D262" s="298" t="s">
        <v>25</v>
      </c>
      <c r="E262" s="298"/>
      <c r="F262" s="298"/>
      <c r="G262" s="298"/>
      <c r="H262" s="298"/>
      <c r="I262" s="298"/>
      <c r="J262" s="298"/>
      <c r="K262" s="298"/>
      <c r="L262" s="298"/>
      <c r="M262" s="298"/>
      <c r="N262" s="298"/>
      <c r="O262" s="298"/>
      <c r="P262" s="298"/>
    </row>
    <row r="263" spans="3:17" s="178" customFormat="1" x14ac:dyDescent="0.2">
      <c r="C263" s="178" t="s">
        <v>299</v>
      </c>
      <c r="D263" s="298">
        <f>P263</f>
        <v>0</v>
      </c>
      <c r="E263" s="298">
        <f>E259+E260-E261</f>
        <v>0</v>
      </c>
      <c r="F263" s="298">
        <f t="shared" ref="F263:P263" si="95">F259+F260-F261</f>
        <v>0</v>
      </c>
      <c r="G263" s="298">
        <f t="shared" si="95"/>
        <v>0</v>
      </c>
      <c r="H263" s="298">
        <f t="shared" si="95"/>
        <v>0</v>
      </c>
      <c r="I263" s="298">
        <f t="shared" si="95"/>
        <v>0</v>
      </c>
      <c r="J263" s="298">
        <f t="shared" si="95"/>
        <v>0</v>
      </c>
      <c r="K263" s="298">
        <f t="shared" si="95"/>
        <v>0</v>
      </c>
      <c r="L263" s="298">
        <f t="shared" si="95"/>
        <v>0</v>
      </c>
      <c r="M263" s="298">
        <f t="shared" si="95"/>
        <v>0</v>
      </c>
      <c r="N263" s="298">
        <f t="shared" si="95"/>
        <v>0</v>
      </c>
      <c r="O263" s="298">
        <f t="shared" si="95"/>
        <v>0</v>
      </c>
      <c r="P263" s="298">
        <f t="shared" si="95"/>
        <v>0</v>
      </c>
      <c r="Q263" s="178" t="s">
        <v>25</v>
      </c>
    </row>
    <row r="264" spans="3:17" s="178" customFormat="1" x14ac:dyDescent="0.2">
      <c r="C264" s="178" t="s">
        <v>25</v>
      </c>
      <c r="D264" s="298" t="s">
        <v>25</v>
      </c>
      <c r="E264" s="298"/>
      <c r="F264" s="298"/>
      <c r="G264" s="298"/>
      <c r="H264" s="298"/>
      <c r="I264" s="298"/>
      <c r="J264" s="298"/>
      <c r="K264" s="298"/>
      <c r="L264" s="298"/>
      <c r="M264" s="298"/>
      <c r="N264" s="298"/>
      <c r="O264" s="298"/>
      <c r="P264" s="298"/>
    </row>
    <row r="265" spans="3:17" s="178" customFormat="1" x14ac:dyDescent="0.2">
      <c r="C265" s="178" t="s">
        <v>300</v>
      </c>
      <c r="D265" s="298"/>
      <c r="E265" s="298"/>
      <c r="F265" s="298"/>
      <c r="G265" s="298"/>
      <c r="H265" s="298"/>
      <c r="I265" s="298"/>
      <c r="J265" s="298"/>
      <c r="K265" s="298"/>
      <c r="L265" s="298"/>
      <c r="M265" s="298"/>
      <c r="N265" s="298"/>
      <c r="O265" s="298"/>
      <c r="P265" s="298"/>
    </row>
    <row r="266" spans="3:17" s="178" customFormat="1" x14ac:dyDescent="0.2">
      <c r="C266" s="185" t="s">
        <v>297</v>
      </c>
      <c r="D266" s="298"/>
      <c r="E266" s="298">
        <f>D237</f>
        <v>0</v>
      </c>
      <c r="F266" s="298">
        <f t="shared" ref="F266:P266" si="96">E270</f>
        <v>0</v>
      </c>
      <c r="G266" s="298">
        <f t="shared" si="96"/>
        <v>0</v>
      </c>
      <c r="H266" s="298">
        <f t="shared" si="96"/>
        <v>0</v>
      </c>
      <c r="I266" s="298">
        <f t="shared" si="96"/>
        <v>0</v>
      </c>
      <c r="J266" s="298">
        <f t="shared" si="96"/>
        <v>0</v>
      </c>
      <c r="K266" s="298">
        <f t="shared" si="96"/>
        <v>0</v>
      </c>
      <c r="L266" s="298">
        <f t="shared" si="96"/>
        <v>0</v>
      </c>
      <c r="M266" s="298">
        <f t="shared" si="96"/>
        <v>0</v>
      </c>
      <c r="N266" s="298">
        <f t="shared" si="96"/>
        <v>0</v>
      </c>
      <c r="O266" s="298">
        <f t="shared" si="96"/>
        <v>0</v>
      </c>
      <c r="P266" s="298">
        <f t="shared" si="96"/>
        <v>0</v>
      </c>
      <c r="Q266" s="178" t="s">
        <v>25</v>
      </c>
    </row>
    <row r="267" spans="3:17" s="178" customFormat="1" x14ac:dyDescent="0.2">
      <c r="C267" s="185" t="s">
        <v>301</v>
      </c>
      <c r="D267" s="298">
        <f>SUM(E267:P267)</f>
        <v>0</v>
      </c>
      <c r="E267" s="298">
        <f>((E259+E260)*(DataInput!$F$127/12))+(E266*(DataInput!$F$127/12))</f>
        <v>0</v>
      </c>
      <c r="F267" s="298">
        <f>((F259+F260)*(DataInput!$F$127/12))+(E270*(DataInput!$F$127/12))</f>
        <v>0</v>
      </c>
      <c r="G267" s="298">
        <f>((G259+G260)*(DataInput!$F$127/12))+(F270*(DataInput!$F$127/12))</f>
        <v>0</v>
      </c>
      <c r="H267" s="298">
        <f>((H259+H260)*(DataInput!$F$127/12))+(G270*(DataInput!$F$127/12))</f>
        <v>0</v>
      </c>
      <c r="I267" s="298">
        <f>((I259+I260)*(DataInput!$F$127/12))+(H270*(DataInput!$F$127/12))</f>
        <v>0</v>
      </c>
      <c r="J267" s="298">
        <f>((J259+J260)*(DataInput!$F$127/12))+(I270*(DataInput!$F$127/12))</f>
        <v>0</v>
      </c>
      <c r="K267" s="298">
        <f>((K259+K260)*(DataInput!$F$127/12))+(J270*(DataInput!$F$127/12))</f>
        <v>0</v>
      </c>
      <c r="L267" s="298">
        <f>((L259+L260)*(DataInput!$F$127/12))+(K270*(DataInput!$F$127/12))</f>
        <v>0</v>
      </c>
      <c r="M267" s="298">
        <f>((M259+M260)*(DataInput!$F$127/12))+(L270*(DataInput!$F$127/12))</f>
        <v>0</v>
      </c>
      <c r="N267" s="298">
        <f>((N259+N260)*(DataInput!$F$127/12))+(M270*(DataInput!$F$127/12))</f>
        <v>0</v>
      </c>
      <c r="O267" s="298">
        <f>((O259+O260)*(DataInput!$F$127/12))+(N270*(DataInput!$F$127/12))</f>
        <v>0</v>
      </c>
      <c r="P267" s="298">
        <f>((P259+P260)*(DataInput!$F$127/12))+(O270*(DataInput!$F$127/12))</f>
        <v>0</v>
      </c>
    </row>
    <row r="268" spans="3:17" s="178" customFormat="1" x14ac:dyDescent="0.2">
      <c r="C268" s="185" t="s">
        <v>302</v>
      </c>
      <c r="D268" s="298">
        <f>SUM(E268:P268)</f>
        <v>0</v>
      </c>
      <c r="E268" s="298">
        <f>E254</f>
        <v>0</v>
      </c>
      <c r="F268" s="298">
        <f t="shared" ref="F268:P268" si="97">F254</f>
        <v>0</v>
      </c>
      <c r="G268" s="298">
        <f t="shared" si="97"/>
        <v>0</v>
      </c>
      <c r="H268" s="298">
        <f t="shared" si="97"/>
        <v>0</v>
      </c>
      <c r="I268" s="298">
        <f t="shared" si="97"/>
        <v>0</v>
      </c>
      <c r="J268" s="298">
        <f t="shared" si="97"/>
        <v>0</v>
      </c>
      <c r="K268" s="298">
        <f t="shared" si="97"/>
        <v>0</v>
      </c>
      <c r="L268" s="298">
        <f t="shared" si="97"/>
        <v>0</v>
      </c>
      <c r="M268" s="298">
        <f t="shared" si="97"/>
        <v>0</v>
      </c>
      <c r="N268" s="298">
        <f t="shared" si="97"/>
        <v>0</v>
      </c>
      <c r="O268" s="298">
        <f t="shared" si="97"/>
        <v>0</v>
      </c>
      <c r="P268" s="298">
        <f t="shared" si="97"/>
        <v>0</v>
      </c>
      <c r="Q268" s="178" t="s">
        <v>25</v>
      </c>
    </row>
    <row r="269" spans="3:17" s="178" customFormat="1" ht="5.0999999999999996" customHeight="1" x14ac:dyDescent="0.2">
      <c r="D269" s="298" t="s">
        <v>25</v>
      </c>
      <c r="E269" s="298"/>
      <c r="F269" s="298"/>
      <c r="G269" s="298"/>
      <c r="H269" s="298"/>
      <c r="I269" s="298"/>
      <c r="J269" s="298"/>
      <c r="K269" s="298"/>
      <c r="L269" s="298"/>
      <c r="M269" s="298"/>
      <c r="N269" s="298"/>
      <c r="O269" s="298"/>
      <c r="P269" s="298"/>
    </row>
    <row r="270" spans="3:17" s="178" customFormat="1" x14ac:dyDescent="0.2">
      <c r="C270" s="178" t="s">
        <v>303</v>
      </c>
      <c r="D270" s="298">
        <f>P270</f>
        <v>0</v>
      </c>
      <c r="E270" s="298">
        <f>E266+E267-E268</f>
        <v>0</v>
      </c>
      <c r="F270" s="298">
        <f t="shared" ref="F270:P270" si="98">F266+F267-F268</f>
        <v>0</v>
      </c>
      <c r="G270" s="298">
        <f t="shared" si="98"/>
        <v>0</v>
      </c>
      <c r="H270" s="298">
        <f t="shared" si="98"/>
        <v>0</v>
      </c>
      <c r="I270" s="298">
        <f t="shared" si="98"/>
        <v>0</v>
      </c>
      <c r="J270" s="298">
        <f t="shared" si="98"/>
        <v>0</v>
      </c>
      <c r="K270" s="298">
        <f t="shared" si="98"/>
        <v>0</v>
      </c>
      <c r="L270" s="298">
        <f t="shared" si="98"/>
        <v>0</v>
      </c>
      <c r="M270" s="298">
        <f t="shared" si="98"/>
        <v>0</v>
      </c>
      <c r="N270" s="298">
        <f t="shared" si="98"/>
        <v>0</v>
      </c>
      <c r="O270" s="298">
        <f t="shared" si="98"/>
        <v>0</v>
      </c>
      <c r="P270" s="298">
        <f t="shared" si="98"/>
        <v>0</v>
      </c>
      <c r="Q270" s="178" t="s">
        <v>25</v>
      </c>
    </row>
    <row r="271" spans="3:17" s="178" customFormat="1" x14ac:dyDescent="0.2"/>
    <row r="272" spans="3:17" s="178" customFormat="1" x14ac:dyDescent="0.2"/>
    <row r="273" spans="3:17" x14ac:dyDescent="0.2">
      <c r="C273" s="77" t="s">
        <v>45</v>
      </c>
      <c r="D273" s="154" t="s">
        <v>291</v>
      </c>
      <c r="E273" s="187">
        <f>CashFlows!E491</f>
        <v>43191</v>
      </c>
      <c r="F273" s="187">
        <f>CashFlows!F491</f>
        <v>43221</v>
      </c>
      <c r="G273" s="187">
        <f>CashFlows!G491</f>
        <v>43252</v>
      </c>
      <c r="H273" s="187">
        <f>CashFlows!H491</f>
        <v>43282</v>
      </c>
      <c r="I273" s="187">
        <f>CashFlows!I491</f>
        <v>43313</v>
      </c>
      <c r="J273" s="187">
        <f>CashFlows!J491</f>
        <v>43344</v>
      </c>
      <c r="K273" s="187">
        <f>CashFlows!K491</f>
        <v>43374</v>
      </c>
      <c r="L273" s="187">
        <f>CashFlows!L491</f>
        <v>43405</v>
      </c>
      <c r="M273" s="187">
        <f>CashFlows!M491</f>
        <v>43435</v>
      </c>
      <c r="N273" s="187">
        <f>CashFlows!N491</f>
        <v>43466</v>
      </c>
      <c r="O273" s="187">
        <f>CashFlows!O491</f>
        <v>43497</v>
      </c>
      <c r="P273" s="187">
        <f>CashFlows!P491</f>
        <v>43525</v>
      </c>
    </row>
    <row r="274" spans="3:17" x14ac:dyDescent="0.2">
      <c r="C274" s="178"/>
      <c r="D274" s="186"/>
      <c r="E274" s="186"/>
      <c r="F274" s="186"/>
      <c r="G274" s="186"/>
      <c r="H274" s="186"/>
      <c r="I274" s="186"/>
      <c r="J274" s="186"/>
      <c r="K274" s="186"/>
      <c r="L274" s="186"/>
      <c r="M274" s="186"/>
      <c r="N274" s="186"/>
      <c r="O274" s="186"/>
      <c r="P274" s="186"/>
    </row>
    <row r="275" spans="3:17" s="178" customFormat="1" x14ac:dyDescent="0.2">
      <c r="C275" s="178" t="s">
        <v>290</v>
      </c>
      <c r="D275" s="243"/>
      <c r="E275" s="243"/>
      <c r="F275" s="243"/>
      <c r="G275" s="243"/>
      <c r="H275" s="243"/>
      <c r="I275" s="243"/>
      <c r="J275" s="243"/>
      <c r="K275" s="243"/>
      <c r="L275" s="243"/>
      <c r="M275" s="243"/>
      <c r="N275" s="243"/>
      <c r="O275" s="243"/>
      <c r="P275" s="243"/>
    </row>
    <row r="276" spans="3:17" s="178" customFormat="1" x14ac:dyDescent="0.2">
      <c r="C276" s="185" t="s">
        <v>292</v>
      </c>
      <c r="D276" s="298" t="s">
        <v>25</v>
      </c>
      <c r="E276" s="298">
        <f>D256</f>
        <v>145886.92095111121</v>
      </c>
      <c r="F276" s="298">
        <f t="shared" ref="F276:P276" si="99">E282</f>
        <v>145150.45620194718</v>
      </c>
      <c r="G276" s="298">
        <f t="shared" si="99"/>
        <v>144413.99145278314</v>
      </c>
      <c r="H276" s="298">
        <f t="shared" si="99"/>
        <v>143677.52670361911</v>
      </c>
      <c r="I276" s="298">
        <f t="shared" si="99"/>
        <v>142941.06195445507</v>
      </c>
      <c r="J276" s="298">
        <f t="shared" si="99"/>
        <v>142204.59720529104</v>
      </c>
      <c r="K276" s="298">
        <f t="shared" si="99"/>
        <v>141468.132456127</v>
      </c>
      <c r="L276" s="298">
        <f t="shared" si="99"/>
        <v>154231.66770696297</v>
      </c>
      <c r="M276" s="298">
        <f t="shared" si="99"/>
        <v>153495.20295779893</v>
      </c>
      <c r="N276" s="298">
        <f t="shared" si="99"/>
        <v>152758.7382086349</v>
      </c>
      <c r="O276" s="298">
        <f t="shared" si="99"/>
        <v>152022.27345947086</v>
      </c>
      <c r="P276" s="298">
        <f t="shared" si="99"/>
        <v>151285.80871030682</v>
      </c>
      <c r="Q276" s="299"/>
    </row>
    <row r="277" spans="3:17" s="178" customFormat="1" x14ac:dyDescent="0.2">
      <c r="C277" s="185" t="s">
        <v>293</v>
      </c>
      <c r="D277" s="298">
        <f>SUM(E277:P277)</f>
        <v>18162.423010031547</v>
      </c>
      <c r="E277" s="298">
        <f>CashFlows!E534</f>
        <v>-736.46474916403713</v>
      </c>
      <c r="F277" s="298">
        <f>CashFlows!F534</f>
        <v>-736.46474916403804</v>
      </c>
      <c r="G277" s="298">
        <f>CashFlows!G534</f>
        <v>-736.46474916403804</v>
      </c>
      <c r="H277" s="298">
        <f>CashFlows!H534</f>
        <v>-736.46474916403713</v>
      </c>
      <c r="I277" s="298">
        <f>CashFlows!I534</f>
        <v>-736.46474916403713</v>
      </c>
      <c r="J277" s="298">
        <f>CashFlows!J534</f>
        <v>-736.46474916403713</v>
      </c>
      <c r="K277" s="298">
        <f>CashFlows!K534</f>
        <v>12763.535250835961</v>
      </c>
      <c r="L277" s="298">
        <f>CashFlows!L534</f>
        <v>-736.46474916403713</v>
      </c>
      <c r="M277" s="298">
        <f>CashFlows!M534</f>
        <v>-736.46474916403804</v>
      </c>
      <c r="N277" s="298">
        <f>CashFlows!N534</f>
        <v>-736.46474916403713</v>
      </c>
      <c r="O277" s="298">
        <f>CashFlows!O534</f>
        <v>-736.46474916403713</v>
      </c>
      <c r="P277" s="298">
        <f>CashFlows!P534</f>
        <v>12763.535250835961</v>
      </c>
      <c r="Q277" s="299"/>
    </row>
    <row r="278" spans="3:17" x14ac:dyDescent="0.2">
      <c r="C278" s="185" t="s">
        <v>294</v>
      </c>
      <c r="D278" s="298">
        <f>SUM(E278:P278)</f>
        <v>0</v>
      </c>
      <c r="E278" s="298">
        <f t="shared" ref="E278:P278" si="100">IF(E276+E277&gt;0,0,(0-(E276+E277)))</f>
        <v>0</v>
      </c>
      <c r="F278" s="298">
        <f t="shared" si="100"/>
        <v>0</v>
      </c>
      <c r="G278" s="298">
        <f t="shared" si="100"/>
        <v>0</v>
      </c>
      <c r="H278" s="298">
        <f t="shared" si="100"/>
        <v>0</v>
      </c>
      <c r="I278" s="298">
        <f t="shared" si="100"/>
        <v>0</v>
      </c>
      <c r="J278" s="298">
        <f t="shared" si="100"/>
        <v>0</v>
      </c>
      <c r="K278" s="298">
        <f t="shared" si="100"/>
        <v>0</v>
      </c>
      <c r="L278" s="298">
        <f t="shared" si="100"/>
        <v>0</v>
      </c>
      <c r="M278" s="298">
        <f t="shared" si="100"/>
        <v>0</v>
      </c>
      <c r="N278" s="298">
        <f t="shared" si="100"/>
        <v>0</v>
      </c>
      <c r="O278" s="298">
        <f t="shared" si="100"/>
        <v>0</v>
      </c>
      <c r="P278" s="298">
        <f t="shared" si="100"/>
        <v>0</v>
      </c>
      <c r="Q278" s="299"/>
    </row>
    <row r="279" spans="3:17" x14ac:dyDescent="0.2">
      <c r="C279" s="185" t="s">
        <v>304</v>
      </c>
      <c r="D279" s="298">
        <f>SUM(E279:P279)</f>
        <v>0</v>
      </c>
      <c r="E279" s="298">
        <f t="shared" ref="E279:P279" si="101">IF(E276+E277-E280&gt;0,IF(E285&gt;0,IF(E276+E277-E280&gt;E285,E285,E276+E277-E280),0),0)</f>
        <v>0</v>
      </c>
      <c r="F279" s="298">
        <f t="shared" si="101"/>
        <v>0</v>
      </c>
      <c r="G279" s="298">
        <f t="shared" si="101"/>
        <v>0</v>
      </c>
      <c r="H279" s="298">
        <f t="shared" si="101"/>
        <v>0</v>
      </c>
      <c r="I279" s="298">
        <f t="shared" si="101"/>
        <v>0</v>
      </c>
      <c r="J279" s="298">
        <f t="shared" si="101"/>
        <v>0</v>
      </c>
      <c r="K279" s="298">
        <f t="shared" si="101"/>
        <v>0</v>
      </c>
      <c r="L279" s="298">
        <f t="shared" si="101"/>
        <v>0</v>
      </c>
      <c r="M279" s="298">
        <f t="shared" si="101"/>
        <v>0</v>
      </c>
      <c r="N279" s="298">
        <f t="shared" si="101"/>
        <v>0</v>
      </c>
      <c r="O279" s="298">
        <f t="shared" si="101"/>
        <v>0</v>
      </c>
      <c r="P279" s="298">
        <f t="shared" si="101"/>
        <v>0</v>
      </c>
      <c r="Q279" s="299"/>
    </row>
    <row r="280" spans="3:17" x14ac:dyDescent="0.2">
      <c r="C280" s="185" t="s">
        <v>333</v>
      </c>
      <c r="D280" s="298">
        <f>SUM(E280:P280)</f>
        <v>0</v>
      </c>
      <c r="E280" s="298">
        <f>IF(E276+E277&gt;0,IF(E285&gt;0,IF((E276+E277)&gt;(E292+E293),E292+E293,E276+E277),0),0)</f>
        <v>0</v>
      </c>
      <c r="F280" s="298">
        <f t="shared" ref="F280:P280" si="102">IF(F276+F277&gt;0,IF(F285&gt;0,IF((F276+F277)&gt;(F292+F293),F292+F293,F276+F277),0),0)</f>
        <v>0</v>
      </c>
      <c r="G280" s="298">
        <f t="shared" si="102"/>
        <v>0</v>
      </c>
      <c r="H280" s="298">
        <f t="shared" si="102"/>
        <v>0</v>
      </c>
      <c r="I280" s="298">
        <f t="shared" si="102"/>
        <v>0</v>
      </c>
      <c r="J280" s="298">
        <f t="shared" si="102"/>
        <v>0</v>
      </c>
      <c r="K280" s="298">
        <f t="shared" si="102"/>
        <v>0</v>
      </c>
      <c r="L280" s="298">
        <f t="shared" si="102"/>
        <v>0</v>
      </c>
      <c r="M280" s="298">
        <f t="shared" si="102"/>
        <v>0</v>
      </c>
      <c r="N280" s="298">
        <f t="shared" si="102"/>
        <v>0</v>
      </c>
      <c r="O280" s="298">
        <f t="shared" si="102"/>
        <v>0</v>
      </c>
      <c r="P280" s="298">
        <f t="shared" si="102"/>
        <v>0</v>
      </c>
      <c r="Q280" s="299"/>
    </row>
    <row r="281" spans="3:17" ht="5.0999999999999996" customHeight="1" x14ac:dyDescent="0.2">
      <c r="C281" s="178"/>
      <c r="D281" s="298" t="s">
        <v>25</v>
      </c>
      <c r="E281" s="298"/>
      <c r="F281" s="298"/>
      <c r="G281" s="298"/>
      <c r="H281" s="298"/>
      <c r="I281" s="298"/>
      <c r="J281" s="298"/>
      <c r="K281" s="298"/>
      <c r="L281" s="298"/>
      <c r="M281" s="298"/>
      <c r="N281" s="298"/>
      <c r="O281" s="298"/>
      <c r="P281" s="298"/>
      <c r="Q281" s="299"/>
    </row>
    <row r="282" spans="3:17" x14ac:dyDescent="0.2">
      <c r="C282" s="178" t="s">
        <v>295</v>
      </c>
      <c r="D282" s="298">
        <f>P282</f>
        <v>164049.34396114279</v>
      </c>
      <c r="E282" s="298">
        <f>(E276+E277+E278-E279-E280)</f>
        <v>145150.45620194718</v>
      </c>
      <c r="F282" s="298">
        <f t="shared" ref="F282:P282" si="103">(F276+F277+F278-F279-F280)</f>
        <v>144413.99145278314</v>
      </c>
      <c r="G282" s="298">
        <f t="shared" si="103"/>
        <v>143677.52670361911</v>
      </c>
      <c r="H282" s="298">
        <f t="shared" si="103"/>
        <v>142941.06195445507</v>
      </c>
      <c r="I282" s="298">
        <f t="shared" si="103"/>
        <v>142204.59720529104</v>
      </c>
      <c r="J282" s="298">
        <f t="shared" si="103"/>
        <v>141468.132456127</v>
      </c>
      <c r="K282" s="298">
        <f t="shared" si="103"/>
        <v>154231.66770696297</v>
      </c>
      <c r="L282" s="298">
        <f t="shared" si="103"/>
        <v>153495.20295779893</v>
      </c>
      <c r="M282" s="298">
        <f t="shared" si="103"/>
        <v>152758.7382086349</v>
      </c>
      <c r="N282" s="298">
        <f t="shared" si="103"/>
        <v>152022.27345947086</v>
      </c>
      <c r="O282" s="298">
        <f t="shared" si="103"/>
        <v>151285.80871030682</v>
      </c>
      <c r="P282" s="298">
        <f t="shared" si="103"/>
        <v>164049.34396114279</v>
      </c>
      <c r="Q282" s="299"/>
    </row>
    <row r="283" spans="3:17" x14ac:dyDescent="0.2">
      <c r="C283" s="178" t="s">
        <v>25</v>
      </c>
      <c r="D283" s="298" t="s">
        <v>25</v>
      </c>
      <c r="E283" s="298"/>
      <c r="F283" s="298"/>
      <c r="G283" s="298"/>
      <c r="H283" s="298"/>
      <c r="I283" s="298"/>
      <c r="J283" s="298"/>
      <c r="K283" s="298"/>
      <c r="L283" s="298"/>
      <c r="M283" s="298"/>
      <c r="N283" s="298"/>
      <c r="O283" s="298"/>
      <c r="P283" s="298"/>
      <c r="Q283" s="299"/>
    </row>
    <row r="284" spans="3:17" x14ac:dyDescent="0.2">
      <c r="C284" s="178" t="s">
        <v>296</v>
      </c>
      <c r="D284" s="298"/>
      <c r="E284" s="298"/>
      <c r="F284" s="298"/>
      <c r="G284" s="298"/>
      <c r="H284" s="298"/>
      <c r="I284" s="298"/>
      <c r="J284" s="298"/>
      <c r="K284" s="298"/>
      <c r="L284" s="298"/>
      <c r="M284" s="298"/>
      <c r="N284" s="298"/>
      <c r="O284" s="298"/>
      <c r="P284" s="298"/>
      <c r="Q284" s="299"/>
    </row>
    <row r="285" spans="3:17" x14ac:dyDescent="0.2">
      <c r="C285" s="185" t="s">
        <v>297</v>
      </c>
      <c r="D285" s="298"/>
      <c r="E285" s="298">
        <f>D263</f>
        <v>0</v>
      </c>
      <c r="F285" s="298">
        <f t="shared" ref="F285:P285" si="104">E289</f>
        <v>0</v>
      </c>
      <c r="G285" s="298">
        <f t="shared" si="104"/>
        <v>0</v>
      </c>
      <c r="H285" s="298">
        <f t="shared" si="104"/>
        <v>0</v>
      </c>
      <c r="I285" s="298">
        <f t="shared" si="104"/>
        <v>0</v>
      </c>
      <c r="J285" s="298">
        <f t="shared" si="104"/>
        <v>0</v>
      </c>
      <c r="K285" s="298">
        <f t="shared" si="104"/>
        <v>0</v>
      </c>
      <c r="L285" s="298">
        <f t="shared" si="104"/>
        <v>0</v>
      </c>
      <c r="M285" s="298">
        <f t="shared" si="104"/>
        <v>0</v>
      </c>
      <c r="N285" s="298">
        <f t="shared" si="104"/>
        <v>0</v>
      </c>
      <c r="O285" s="298">
        <f t="shared" si="104"/>
        <v>0</v>
      </c>
      <c r="P285" s="298">
        <f t="shared" si="104"/>
        <v>0</v>
      </c>
      <c r="Q285" s="299"/>
    </row>
    <row r="286" spans="3:17" x14ac:dyDescent="0.2">
      <c r="C286" s="185" t="s">
        <v>294</v>
      </c>
      <c r="D286" s="298">
        <f>SUM(E286:P286)</f>
        <v>0</v>
      </c>
      <c r="E286" s="298">
        <f>E278</f>
        <v>0</v>
      </c>
      <c r="F286" s="298">
        <f t="shared" ref="F286:P287" si="105">F278</f>
        <v>0</v>
      </c>
      <c r="G286" s="298">
        <f t="shared" si="105"/>
        <v>0</v>
      </c>
      <c r="H286" s="298">
        <f t="shared" si="105"/>
        <v>0</v>
      </c>
      <c r="I286" s="298">
        <f t="shared" si="105"/>
        <v>0</v>
      </c>
      <c r="J286" s="298">
        <f t="shared" si="105"/>
        <v>0</v>
      </c>
      <c r="K286" s="298">
        <f t="shared" si="105"/>
        <v>0</v>
      </c>
      <c r="L286" s="298">
        <f t="shared" si="105"/>
        <v>0</v>
      </c>
      <c r="M286" s="298">
        <f t="shared" si="105"/>
        <v>0</v>
      </c>
      <c r="N286" s="298">
        <f t="shared" si="105"/>
        <v>0</v>
      </c>
      <c r="O286" s="298">
        <f t="shared" si="105"/>
        <v>0</v>
      </c>
      <c r="P286" s="298">
        <f t="shared" si="105"/>
        <v>0</v>
      </c>
      <c r="Q286" s="299"/>
    </row>
    <row r="287" spans="3:17" x14ac:dyDescent="0.2">
      <c r="C287" s="185" t="s">
        <v>298</v>
      </c>
      <c r="D287" s="298">
        <f>SUM(E287:P287)</f>
        <v>0</v>
      </c>
      <c r="E287" s="298">
        <f>E279</f>
        <v>0</v>
      </c>
      <c r="F287" s="298">
        <f t="shared" si="105"/>
        <v>0</v>
      </c>
      <c r="G287" s="298">
        <f t="shared" si="105"/>
        <v>0</v>
      </c>
      <c r="H287" s="298">
        <f t="shared" si="105"/>
        <v>0</v>
      </c>
      <c r="I287" s="298">
        <f t="shared" si="105"/>
        <v>0</v>
      </c>
      <c r="J287" s="298">
        <f t="shared" si="105"/>
        <v>0</v>
      </c>
      <c r="K287" s="298">
        <f t="shared" si="105"/>
        <v>0</v>
      </c>
      <c r="L287" s="298">
        <f t="shared" si="105"/>
        <v>0</v>
      </c>
      <c r="M287" s="298">
        <f t="shared" si="105"/>
        <v>0</v>
      </c>
      <c r="N287" s="298">
        <f t="shared" si="105"/>
        <v>0</v>
      </c>
      <c r="O287" s="298">
        <f t="shared" si="105"/>
        <v>0</v>
      </c>
      <c r="P287" s="298">
        <f t="shared" si="105"/>
        <v>0</v>
      </c>
      <c r="Q287" s="299"/>
    </row>
    <row r="288" spans="3:17" ht="5.0999999999999996" customHeight="1" x14ac:dyDescent="0.2">
      <c r="C288" s="178"/>
      <c r="D288" s="298" t="s">
        <v>25</v>
      </c>
      <c r="E288" s="298"/>
      <c r="F288" s="298"/>
      <c r="G288" s="298"/>
      <c r="H288" s="298"/>
      <c r="I288" s="298"/>
      <c r="J288" s="298"/>
      <c r="K288" s="298"/>
      <c r="L288" s="298"/>
      <c r="M288" s="298"/>
      <c r="N288" s="298"/>
      <c r="O288" s="298"/>
      <c r="P288" s="298"/>
      <c r="Q288" s="299"/>
    </row>
    <row r="289" spans="2:17" x14ac:dyDescent="0.2">
      <c r="C289" s="178" t="s">
        <v>299</v>
      </c>
      <c r="D289" s="298">
        <f>P289</f>
        <v>0</v>
      </c>
      <c r="E289" s="298">
        <f>E285+E286-E287</f>
        <v>0</v>
      </c>
      <c r="F289" s="298">
        <f t="shared" ref="F289:P289" si="106">F285+F286-F287</f>
        <v>0</v>
      </c>
      <c r="G289" s="298">
        <f t="shared" si="106"/>
        <v>0</v>
      </c>
      <c r="H289" s="298">
        <f t="shared" si="106"/>
        <v>0</v>
      </c>
      <c r="I289" s="298">
        <f t="shared" si="106"/>
        <v>0</v>
      </c>
      <c r="J289" s="298">
        <f t="shared" si="106"/>
        <v>0</v>
      </c>
      <c r="K289" s="298">
        <f t="shared" si="106"/>
        <v>0</v>
      </c>
      <c r="L289" s="298">
        <f t="shared" si="106"/>
        <v>0</v>
      </c>
      <c r="M289" s="298">
        <f t="shared" si="106"/>
        <v>0</v>
      </c>
      <c r="N289" s="298">
        <f t="shared" si="106"/>
        <v>0</v>
      </c>
      <c r="O289" s="298">
        <f t="shared" si="106"/>
        <v>0</v>
      </c>
      <c r="P289" s="298">
        <f t="shared" si="106"/>
        <v>0</v>
      </c>
      <c r="Q289" s="299"/>
    </row>
    <row r="290" spans="2:17" x14ac:dyDescent="0.2">
      <c r="C290" s="178"/>
      <c r="D290" s="298" t="s">
        <v>25</v>
      </c>
      <c r="E290" s="298"/>
      <c r="F290" s="298"/>
      <c r="G290" s="298"/>
      <c r="H290" s="298"/>
      <c r="I290" s="298"/>
      <c r="J290" s="298"/>
      <c r="K290" s="298"/>
      <c r="L290" s="298"/>
      <c r="M290" s="298"/>
      <c r="N290" s="298"/>
      <c r="O290" s="298"/>
      <c r="P290" s="298"/>
      <c r="Q290" s="299"/>
    </row>
    <row r="291" spans="2:17" x14ac:dyDescent="0.2">
      <c r="C291" s="178" t="s">
        <v>300</v>
      </c>
      <c r="D291" s="298"/>
      <c r="E291" s="298"/>
      <c r="F291" s="298"/>
      <c r="G291" s="298"/>
      <c r="H291" s="298"/>
      <c r="I291" s="298"/>
      <c r="J291" s="298"/>
      <c r="K291" s="298"/>
      <c r="L291" s="298"/>
      <c r="M291" s="298"/>
      <c r="N291" s="298"/>
      <c r="O291" s="298"/>
      <c r="P291" s="298"/>
      <c r="Q291" s="299"/>
    </row>
    <row r="292" spans="2:17" x14ac:dyDescent="0.2">
      <c r="C292" s="185" t="s">
        <v>297</v>
      </c>
      <c r="D292" s="298"/>
      <c r="E292" s="298">
        <f>D270</f>
        <v>0</v>
      </c>
      <c r="F292" s="298">
        <f t="shared" ref="F292:P292" si="107">E296</f>
        <v>0</v>
      </c>
      <c r="G292" s="298">
        <f t="shared" si="107"/>
        <v>0</v>
      </c>
      <c r="H292" s="298">
        <f t="shared" si="107"/>
        <v>0</v>
      </c>
      <c r="I292" s="298">
        <f t="shared" si="107"/>
        <v>0</v>
      </c>
      <c r="J292" s="298">
        <f t="shared" si="107"/>
        <v>0</v>
      </c>
      <c r="K292" s="298">
        <f t="shared" si="107"/>
        <v>0</v>
      </c>
      <c r="L292" s="298">
        <f t="shared" si="107"/>
        <v>0</v>
      </c>
      <c r="M292" s="298">
        <f t="shared" si="107"/>
        <v>0</v>
      </c>
      <c r="N292" s="298">
        <f t="shared" si="107"/>
        <v>0</v>
      </c>
      <c r="O292" s="298">
        <f t="shared" si="107"/>
        <v>0</v>
      </c>
      <c r="P292" s="298">
        <f t="shared" si="107"/>
        <v>0</v>
      </c>
      <c r="Q292" s="299"/>
    </row>
    <row r="293" spans="2:17" x14ac:dyDescent="0.2">
      <c r="C293" s="185" t="s">
        <v>301</v>
      </c>
      <c r="D293" s="298">
        <f>SUM(E293:P293)</f>
        <v>0</v>
      </c>
      <c r="E293" s="298">
        <f>((E285+E286)*(DataInput!$F$127/12))+(E292*(DataInput!$F$127/12))</f>
        <v>0</v>
      </c>
      <c r="F293" s="298">
        <f>((F285+F286)*(DataInput!$F$127/12))+(E296*(DataInput!$F$127/12))</f>
        <v>0</v>
      </c>
      <c r="G293" s="298">
        <f>((G285+G286)*(DataInput!$F$127/12))+(F296*(DataInput!$F$127/12))</f>
        <v>0</v>
      </c>
      <c r="H293" s="298">
        <f>((H285+H286)*(DataInput!$F$127/12))+(G296*(DataInput!$F$127/12))</f>
        <v>0</v>
      </c>
      <c r="I293" s="298">
        <f>((I285+I286)*(DataInput!$F$127/12))+(H296*(DataInput!$F$127/12))</f>
        <v>0</v>
      </c>
      <c r="J293" s="298">
        <f>((J285+J286)*(DataInput!$F$127/12))+(I296*(DataInput!$F$127/12))</f>
        <v>0</v>
      </c>
      <c r="K293" s="298">
        <f>((K285+K286)*(DataInput!$F$127/12))+(J296*(DataInput!$F$127/12))</f>
        <v>0</v>
      </c>
      <c r="L293" s="298">
        <f>((L285+L286)*(DataInput!$F$127/12))+(K296*(DataInput!$F$127/12))</f>
        <v>0</v>
      </c>
      <c r="M293" s="298">
        <f>((M285+M286)*(DataInput!$F$127/12))+(L296*(DataInput!$F$127/12))</f>
        <v>0</v>
      </c>
      <c r="N293" s="298">
        <f>((N285+N286)*(DataInput!$F$127/12))+(M296*(DataInput!$F$127/12))</f>
        <v>0</v>
      </c>
      <c r="O293" s="298">
        <f>((O285+O286)*(DataInput!$F$127/12))+(N296*(DataInput!$F$127/12))</f>
        <v>0</v>
      </c>
      <c r="P293" s="298">
        <f>((P285+P286)*(DataInput!$F$127/12))+(O296*(DataInput!$F$127/12))</f>
        <v>0</v>
      </c>
      <c r="Q293" s="299"/>
    </row>
    <row r="294" spans="2:17" s="178" customFormat="1" x14ac:dyDescent="0.2">
      <c r="C294" s="185" t="s">
        <v>302</v>
      </c>
      <c r="D294" s="298">
        <f>SUM(E294:P294)</f>
        <v>0</v>
      </c>
      <c r="E294" s="298">
        <f>E280</f>
        <v>0</v>
      </c>
      <c r="F294" s="298">
        <f t="shared" ref="F294:P294" si="108">F280</f>
        <v>0</v>
      </c>
      <c r="G294" s="298">
        <f t="shared" si="108"/>
        <v>0</v>
      </c>
      <c r="H294" s="298">
        <f t="shared" si="108"/>
        <v>0</v>
      </c>
      <c r="I294" s="298">
        <f t="shared" si="108"/>
        <v>0</v>
      </c>
      <c r="J294" s="298">
        <f t="shared" si="108"/>
        <v>0</v>
      </c>
      <c r="K294" s="298">
        <f t="shared" si="108"/>
        <v>0</v>
      </c>
      <c r="L294" s="298">
        <f t="shared" si="108"/>
        <v>0</v>
      </c>
      <c r="M294" s="298">
        <f t="shared" si="108"/>
        <v>0</v>
      </c>
      <c r="N294" s="298">
        <f t="shared" si="108"/>
        <v>0</v>
      </c>
      <c r="O294" s="298">
        <f t="shared" si="108"/>
        <v>0</v>
      </c>
      <c r="P294" s="298">
        <f t="shared" si="108"/>
        <v>0</v>
      </c>
      <c r="Q294" s="299"/>
    </row>
    <row r="295" spans="2:17" s="178" customFormat="1" ht="5.0999999999999996" customHeight="1" x14ac:dyDescent="0.2">
      <c r="D295" s="298" t="s">
        <v>25</v>
      </c>
      <c r="E295" s="298"/>
      <c r="F295" s="298"/>
      <c r="G295" s="298"/>
      <c r="H295" s="298"/>
      <c r="I295" s="298"/>
      <c r="J295" s="298"/>
      <c r="K295" s="298"/>
      <c r="L295" s="298"/>
      <c r="M295" s="298"/>
      <c r="N295" s="298"/>
      <c r="O295" s="298"/>
      <c r="P295" s="298"/>
      <c r="Q295" s="299"/>
    </row>
    <row r="296" spans="2:17" s="178" customFormat="1" x14ac:dyDescent="0.2">
      <c r="C296" s="178" t="s">
        <v>303</v>
      </c>
      <c r="D296" s="298">
        <f>P296</f>
        <v>0</v>
      </c>
      <c r="E296" s="298">
        <f>E292+E293-E294</f>
        <v>0</v>
      </c>
      <c r="F296" s="298">
        <f t="shared" ref="F296:P296" si="109">F292+F293-F294</f>
        <v>0</v>
      </c>
      <c r="G296" s="298">
        <f t="shared" si="109"/>
        <v>0</v>
      </c>
      <c r="H296" s="298">
        <f t="shared" si="109"/>
        <v>0</v>
      </c>
      <c r="I296" s="298">
        <f t="shared" si="109"/>
        <v>0</v>
      </c>
      <c r="J296" s="298">
        <f t="shared" si="109"/>
        <v>0</v>
      </c>
      <c r="K296" s="298">
        <f t="shared" si="109"/>
        <v>0</v>
      </c>
      <c r="L296" s="298">
        <f t="shared" si="109"/>
        <v>0</v>
      </c>
      <c r="M296" s="298">
        <f t="shared" si="109"/>
        <v>0</v>
      </c>
      <c r="N296" s="298">
        <f t="shared" si="109"/>
        <v>0</v>
      </c>
      <c r="O296" s="298">
        <f t="shared" si="109"/>
        <v>0</v>
      </c>
      <c r="P296" s="298">
        <f t="shared" si="109"/>
        <v>0</v>
      </c>
      <c r="Q296" s="299"/>
    </row>
    <row r="297" spans="2:17" s="178" customFormat="1" x14ac:dyDescent="0.2"/>
    <row r="298" spans="2:17" s="178" customFormat="1" ht="12.75" customHeight="1" x14ac:dyDescent="0.3">
      <c r="B298" s="362"/>
      <c r="C298" s="363"/>
      <c r="D298" s="363"/>
      <c r="E298" s="363"/>
      <c r="F298" s="363"/>
      <c r="G298" s="363"/>
      <c r="H298" s="363"/>
      <c r="I298" s="363"/>
      <c r="J298" s="363"/>
      <c r="K298" s="363"/>
      <c r="L298" s="363"/>
      <c r="M298" s="363"/>
      <c r="N298" s="363"/>
      <c r="O298" s="363"/>
      <c r="P298" s="363"/>
      <c r="Q298" s="364"/>
    </row>
  </sheetData>
  <sheetProtection sheet="1"/>
  <customSheetViews>
    <customSheetView guid="{0C8DB85B-AFC9-43DA-ACB7-1957509C70BC}" showPageBreaks="1" showGridLines="0" fitToPage="1" printArea="1">
      <selection activeCell="C296" sqref="C296"/>
      <pageMargins left="0.5" right="0.5" top="0.5" bottom="0.5" header="0.25" footer="0.25"/>
      <printOptions horizontalCentered="1" verticalCentered="1"/>
      <pageSetup scale="16" orientation="landscape" horizontalDpi="300" verticalDpi="300" r:id="rId1"/>
      <headerFooter alignWithMargins="0">
        <oddHeader>&amp;C&amp;"Arial,Bold"&amp;14Missouri Swine Enterprise Analysis Program</oddHeader>
        <oddFooter>&amp;C&amp;"Arial,Bold"&amp;12Copyrighted by The Curators of the University of Missouri, 2000</oddFooter>
      </headerFooter>
    </customSheetView>
  </customSheetViews>
  <mergeCells count="21">
    <mergeCell ref="C7:P7"/>
    <mergeCell ref="B239:Q239"/>
    <mergeCell ref="C66:P66"/>
    <mergeCell ref="C125:P125"/>
    <mergeCell ref="C184:P184"/>
    <mergeCell ref="B298:Q298"/>
    <mergeCell ref="B2:Q2"/>
    <mergeCell ref="B62:Q62"/>
    <mergeCell ref="B121:Q121"/>
    <mergeCell ref="B180:Q180"/>
    <mergeCell ref="C4:P4"/>
    <mergeCell ref="C243:P243"/>
    <mergeCell ref="C64:P64"/>
    <mergeCell ref="C67:P67"/>
    <mergeCell ref="C6:P6"/>
    <mergeCell ref="C241:P241"/>
    <mergeCell ref="C244:P244"/>
    <mergeCell ref="C123:P123"/>
    <mergeCell ref="C126:P126"/>
    <mergeCell ref="C182:P182"/>
    <mergeCell ref="C185:P185"/>
  </mergeCells>
  <phoneticPr fontId="0" type="noConversion"/>
  <printOptions horizontalCentered="1" verticalCentered="1"/>
  <pageMargins left="0.5" right="0.5" top="0.5" bottom="0.5" header="0.25" footer="0.25"/>
  <pageSetup scale="51" fitToHeight="5" orientation="landscape" r:id="rId2"/>
  <headerFooter alignWithMargins="0">
    <oddFooter>&amp;C&amp;12Prepared on: &amp;D
Copyrighted by The Curators of the University of Missouri, 2008</oddFooter>
  </headerFooter>
  <rowBreaks count="4" manualBreakCount="4">
    <brk id="61" min="1" max="16" man="1"/>
    <brk id="120" min="1" max="16" man="1"/>
    <brk id="179" min="1" max="16" man="1"/>
    <brk id="238" min="1"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M134"/>
  <sheetViews>
    <sheetView showGridLines="0" zoomScaleNormal="100" zoomScalePageLayoutView="60" workbookViewId="0"/>
  </sheetViews>
  <sheetFormatPr defaultRowHeight="12.75" x14ac:dyDescent="0.2"/>
  <cols>
    <col min="1" max="1" width="3.28515625" style="73" customWidth="1"/>
    <col min="2" max="2" width="1.7109375" style="73" customWidth="1"/>
    <col min="3" max="3" width="19.7109375" style="73" customWidth="1"/>
    <col min="4" max="4" width="11.7109375" style="73" customWidth="1"/>
    <col min="5" max="7" width="11.28515625" style="73" customWidth="1"/>
    <col min="8" max="8" width="9.7109375" style="73" customWidth="1"/>
    <col min="9" max="9" width="1.7109375" style="73" customWidth="1"/>
    <col min="10" max="10" width="3.28515625" style="73" customWidth="1"/>
    <col min="11" max="11" width="1.7109375" style="73" customWidth="1"/>
    <col min="12" max="12" width="20.28515625" style="73" customWidth="1"/>
    <col min="13" max="13" width="11.7109375" style="73" customWidth="1"/>
    <col min="14" max="16" width="11.28515625" style="73" customWidth="1"/>
    <col min="17" max="17" width="9.7109375" style="73" customWidth="1"/>
    <col min="18" max="18" width="1.7109375" style="73" customWidth="1"/>
    <col min="19" max="19" width="3.28515625" style="73" customWidth="1"/>
    <col min="20" max="20" width="1.7109375" style="73" customWidth="1"/>
    <col min="21" max="21" width="19.140625" style="73" customWidth="1"/>
    <col min="22" max="22" width="11.7109375" style="73" customWidth="1"/>
    <col min="23" max="25" width="11.28515625" style="73" customWidth="1"/>
    <col min="26" max="26" width="9.7109375" style="73" customWidth="1"/>
    <col min="27" max="27" width="1.7109375" style="73" customWidth="1"/>
    <col min="28" max="28" width="3.28515625" style="73" customWidth="1"/>
    <col min="29" max="29" width="1.7109375" style="73" customWidth="1"/>
    <col min="30" max="30" width="19.140625" style="73" customWidth="1"/>
    <col min="31" max="31" width="11.7109375" style="73" customWidth="1"/>
    <col min="32" max="34" width="11.28515625" style="73" customWidth="1"/>
    <col min="35" max="35" width="9.7109375" style="73" customWidth="1"/>
    <col min="36" max="36" width="1.7109375" style="73" customWidth="1"/>
    <col min="37" max="37" width="3.28515625" style="73" customWidth="1"/>
    <col min="38" max="38" width="1.7109375" style="73" customWidth="1"/>
    <col min="39" max="39" width="19.7109375" style="73" customWidth="1"/>
    <col min="40" max="40" width="11.7109375" style="73" customWidth="1"/>
    <col min="41" max="43" width="11.28515625" style="73" customWidth="1"/>
    <col min="44" max="44" width="9.7109375" style="73" customWidth="1"/>
    <col min="45" max="45" width="1.7109375" style="73" customWidth="1"/>
    <col min="46" max="46" width="3.28515625" style="73" customWidth="1"/>
    <col min="47" max="47" width="1.7109375" style="73" customWidth="1"/>
    <col min="48" max="48" width="9.5703125" style="80" customWidth="1"/>
    <col min="49" max="54" width="9.140625" style="80"/>
    <col min="55" max="55" width="1.7109375" style="80" customWidth="1"/>
    <col min="56" max="56" width="3.28515625" style="80" customWidth="1"/>
    <col min="57" max="57" width="1.7109375" style="80" customWidth="1"/>
    <col min="58" max="58" width="9.5703125" style="80" customWidth="1"/>
    <col min="59" max="64" width="9.140625" style="80"/>
    <col min="65" max="65" width="1.7109375" style="73" customWidth="1"/>
    <col min="66" max="16384" width="9.140625" style="73"/>
  </cols>
  <sheetData>
    <row r="2" spans="2:65" x14ac:dyDescent="0.2">
      <c r="B2" s="365"/>
      <c r="C2" s="366"/>
      <c r="D2" s="366"/>
      <c r="E2" s="366"/>
      <c r="F2" s="366"/>
      <c r="G2" s="366"/>
      <c r="H2" s="366"/>
      <c r="I2" s="367"/>
      <c r="K2" s="365"/>
      <c r="L2" s="366"/>
      <c r="M2" s="366"/>
      <c r="N2" s="366"/>
      <c r="O2" s="366"/>
      <c r="P2" s="366"/>
      <c r="Q2" s="366"/>
      <c r="R2" s="367"/>
      <c r="T2" s="365"/>
      <c r="U2" s="366"/>
      <c r="V2" s="366"/>
      <c r="W2" s="366"/>
      <c r="X2" s="366"/>
      <c r="Y2" s="366"/>
      <c r="Z2" s="366"/>
      <c r="AA2" s="367"/>
      <c r="AC2" s="365"/>
      <c r="AD2" s="366"/>
      <c r="AE2" s="366"/>
      <c r="AF2" s="366"/>
      <c r="AG2" s="366"/>
      <c r="AH2" s="366"/>
      <c r="AI2" s="366"/>
      <c r="AJ2" s="367"/>
      <c r="AL2" s="365"/>
      <c r="AM2" s="366"/>
      <c r="AN2" s="366"/>
      <c r="AO2" s="366"/>
      <c r="AP2" s="366"/>
      <c r="AQ2" s="366"/>
      <c r="AR2" s="366"/>
      <c r="AS2" s="367"/>
      <c r="AU2" s="365"/>
      <c r="AV2" s="366"/>
      <c r="AW2" s="366"/>
      <c r="AX2" s="366"/>
      <c r="AY2" s="366"/>
      <c r="AZ2" s="366"/>
      <c r="BA2" s="366"/>
      <c r="BB2" s="366"/>
      <c r="BC2" s="367"/>
      <c r="BE2" s="365"/>
      <c r="BF2" s="366"/>
      <c r="BG2" s="366"/>
      <c r="BH2" s="366"/>
      <c r="BI2" s="366"/>
      <c r="BJ2" s="366"/>
      <c r="BK2" s="366"/>
      <c r="BL2" s="366"/>
      <c r="BM2" s="367"/>
    </row>
    <row r="3" spans="2:65" s="74" customFormat="1" ht="5.0999999999999996" customHeight="1" x14ac:dyDescent="0.2">
      <c r="AV3" s="178"/>
      <c r="AW3" s="178"/>
      <c r="AX3" s="178"/>
      <c r="AY3" s="178"/>
      <c r="AZ3" s="178"/>
      <c r="BA3" s="178"/>
      <c r="BB3" s="178"/>
      <c r="BC3" s="178"/>
      <c r="BD3" s="178"/>
      <c r="BE3" s="178"/>
      <c r="BF3" s="178"/>
      <c r="BG3" s="178"/>
      <c r="BH3" s="178"/>
      <c r="BI3" s="178"/>
      <c r="BJ3" s="178"/>
      <c r="BK3" s="178"/>
      <c r="BL3" s="178"/>
    </row>
    <row r="4" spans="2:65" x14ac:dyDescent="0.2">
      <c r="B4" s="74"/>
      <c r="C4" s="382" t="s">
        <v>48</v>
      </c>
      <c r="D4" s="382"/>
      <c r="E4" s="382"/>
      <c r="F4" s="382"/>
      <c r="G4" s="382"/>
      <c r="H4" s="382"/>
      <c r="I4" s="75"/>
      <c r="L4" s="382" t="s">
        <v>50</v>
      </c>
      <c r="M4" s="382"/>
      <c r="N4" s="382"/>
      <c r="O4" s="382"/>
      <c r="P4" s="382"/>
      <c r="Q4" s="382"/>
      <c r="R4" s="75"/>
      <c r="U4" s="382" t="s">
        <v>51</v>
      </c>
      <c r="V4" s="382"/>
      <c r="W4" s="382"/>
      <c r="X4" s="382"/>
      <c r="Y4" s="382"/>
      <c r="Z4" s="382"/>
      <c r="AA4" s="75"/>
      <c r="AD4" s="382" t="s">
        <v>52</v>
      </c>
      <c r="AE4" s="382"/>
      <c r="AF4" s="382"/>
      <c r="AG4" s="382"/>
      <c r="AH4" s="382"/>
      <c r="AI4" s="382"/>
      <c r="AJ4" s="75"/>
      <c r="AM4" s="382" t="s">
        <v>53</v>
      </c>
      <c r="AN4" s="382"/>
      <c r="AO4" s="382"/>
      <c r="AP4" s="382"/>
      <c r="AQ4" s="382"/>
      <c r="AR4" s="382"/>
      <c r="AS4" s="75"/>
      <c r="BE4" s="73"/>
      <c r="BM4" s="80"/>
    </row>
    <row r="5" spans="2:65" ht="12.75" customHeight="1" x14ac:dyDescent="0.2">
      <c r="E5" s="80"/>
      <c r="F5" s="80" t="s">
        <v>49</v>
      </c>
      <c r="H5" s="81"/>
      <c r="I5" s="81"/>
      <c r="J5" s="80"/>
      <c r="K5" s="80"/>
      <c r="M5" s="80"/>
      <c r="N5" s="80"/>
      <c r="O5" s="80" t="s">
        <v>49</v>
      </c>
      <c r="Q5" s="81"/>
      <c r="R5" s="81"/>
      <c r="S5" s="80"/>
      <c r="T5" s="80"/>
      <c r="V5" s="80"/>
      <c r="W5" s="80"/>
      <c r="X5" s="80" t="s">
        <v>49</v>
      </c>
      <c r="Z5" s="81"/>
      <c r="AA5" s="81"/>
      <c r="AB5" s="80"/>
      <c r="AC5" s="80"/>
      <c r="AE5" s="80"/>
      <c r="AF5" s="80"/>
      <c r="AG5" s="80" t="s">
        <v>49</v>
      </c>
      <c r="AI5" s="81"/>
      <c r="AJ5" s="81"/>
      <c r="AK5" s="80"/>
      <c r="AL5" s="80"/>
      <c r="AN5" s="80"/>
      <c r="AO5" s="80"/>
      <c r="AP5" s="80" t="s">
        <v>49</v>
      </c>
      <c r="AR5" s="81"/>
      <c r="AS5" s="81"/>
      <c r="AT5" s="80"/>
      <c r="AU5" s="80"/>
    </row>
    <row r="6" spans="2:65" ht="12.75" customHeight="1" x14ac:dyDescent="0.2">
      <c r="C6" s="246" t="s">
        <v>54</v>
      </c>
      <c r="D6" s="247">
        <f>DataInput!$R$41</f>
        <v>39904</v>
      </c>
      <c r="F6" s="246" t="s">
        <v>55</v>
      </c>
      <c r="H6" s="81">
        <f>DataInput!F91</f>
        <v>0</v>
      </c>
      <c r="I6" s="81"/>
      <c r="J6" s="81"/>
      <c r="K6" s="81"/>
      <c r="L6" s="246" t="s">
        <v>54</v>
      </c>
      <c r="M6" s="247">
        <f>DataInput!$R$41</f>
        <v>39904</v>
      </c>
      <c r="N6" s="247"/>
      <c r="O6" s="246" t="s">
        <v>55</v>
      </c>
      <c r="Q6" s="81">
        <f>DataInput!H91</f>
        <v>0</v>
      </c>
      <c r="R6" s="81"/>
      <c r="U6" s="246" t="s">
        <v>54</v>
      </c>
      <c r="V6" s="247">
        <f>DataInput!$R$41</f>
        <v>39904</v>
      </c>
      <c r="W6" s="247"/>
      <c r="X6" s="246" t="s">
        <v>55</v>
      </c>
      <c r="Z6" s="81">
        <f>DataInput!J91</f>
        <v>0</v>
      </c>
      <c r="AA6" s="81"/>
      <c r="AD6" s="246" t="s">
        <v>54</v>
      </c>
      <c r="AE6" s="247">
        <f>DataInput!$R$41</f>
        <v>39904</v>
      </c>
      <c r="AF6" s="247"/>
      <c r="AG6" s="246" t="s">
        <v>55</v>
      </c>
      <c r="AI6" s="81">
        <f>DataInput!L91</f>
        <v>0</v>
      </c>
      <c r="AJ6" s="81"/>
      <c r="AM6" s="246" t="s">
        <v>54</v>
      </c>
      <c r="AN6" s="247">
        <f>DataInput!$R$41</f>
        <v>39904</v>
      </c>
      <c r="AO6" s="247"/>
      <c r="AP6" s="246" t="s">
        <v>55</v>
      </c>
      <c r="AR6" s="81">
        <f>DataInput!N91</f>
        <v>0</v>
      </c>
      <c r="AS6" s="81"/>
    </row>
    <row r="7" spans="2:65" ht="12.75" customHeight="1" x14ac:dyDescent="0.2">
      <c r="C7" s="246" t="s">
        <v>56</v>
      </c>
      <c r="D7" s="248">
        <f>IF(DataInput!F93="annual", 1, (IF(DataInput!F93="quarterly",4, (IF(DataInput!F93="semi-annual",2,(IF(DataInput!F93="monthly",12,0)))))))</f>
        <v>12</v>
      </c>
      <c r="F7" s="246" t="s">
        <v>57</v>
      </c>
      <c r="H7" s="82">
        <f>DataInput!F95</f>
        <v>0</v>
      </c>
      <c r="I7" s="82"/>
      <c r="J7" s="82"/>
      <c r="K7" s="82"/>
      <c r="L7" s="246" t="s">
        <v>56</v>
      </c>
      <c r="M7" s="248">
        <f>IF(DataInput!H93="annual", 1, (IF(DataInput!H93="quarterly",4, (IF(DataInput!H93="semi-annual",2,(IF(DataInput!H93="monthly",12,0)))))))</f>
        <v>12</v>
      </c>
      <c r="N7" s="248"/>
      <c r="O7" s="246" t="s">
        <v>57</v>
      </c>
      <c r="Q7" s="82">
        <f>DataInput!H95</f>
        <v>0</v>
      </c>
      <c r="R7" s="82"/>
      <c r="U7" s="246" t="s">
        <v>56</v>
      </c>
      <c r="V7" s="248">
        <f>IF(DataInput!J93="annual", 1, (IF(DataInput!J93="quarterly",4, (IF(DataInput!J93="semi-annual",2,(IF(DataInput!J93="monthly",12,0)))))))</f>
        <v>12</v>
      </c>
      <c r="W7" s="248"/>
      <c r="X7" s="246" t="s">
        <v>57</v>
      </c>
      <c r="Z7" s="82">
        <f>DataInput!J95</f>
        <v>0</v>
      </c>
      <c r="AA7" s="82"/>
      <c r="AD7" s="246" t="s">
        <v>56</v>
      </c>
      <c r="AE7" s="248">
        <f>IF(DataInput!L93="annual", 1, (IF(DataInput!L93="quarterly",4, (IF(DataInput!L93="semi-annual",2,(IF(DataInput!L93="monthly",12,0)))))))</f>
        <v>12</v>
      </c>
      <c r="AF7" s="248"/>
      <c r="AG7" s="246" t="s">
        <v>57</v>
      </c>
      <c r="AI7" s="82">
        <f>DataInput!L95</f>
        <v>0</v>
      </c>
      <c r="AJ7" s="82"/>
      <c r="AM7" s="246" t="s">
        <v>56</v>
      </c>
      <c r="AN7" s="248">
        <f>IF(DataInput!N93="annual", 1, (IF(DataInput!N93="quarterly",4, (IF(DataInput!N93="semi-annual",2,(IF(DataInput!N93="monthly",12,0)))))))</f>
        <v>12</v>
      </c>
      <c r="AO7" s="248"/>
      <c r="AP7" s="246" t="s">
        <v>57</v>
      </c>
      <c r="AR7" s="82">
        <f>DataInput!N95</f>
        <v>0</v>
      </c>
      <c r="AS7" s="82"/>
    </row>
    <row r="8" spans="2:65" ht="12.75" customHeight="1" x14ac:dyDescent="0.2">
      <c r="C8" s="246" t="s">
        <v>60</v>
      </c>
      <c r="D8" s="248">
        <f>D7*DataInput!F92</f>
        <v>0</v>
      </c>
      <c r="F8" s="246" t="s">
        <v>61</v>
      </c>
      <c r="H8" s="82">
        <f>IF(H6=0,0,H7/D7)</f>
        <v>0</v>
      </c>
      <c r="I8" s="82"/>
      <c r="J8" s="82"/>
      <c r="K8" s="82"/>
      <c r="L8" s="246" t="s">
        <v>60</v>
      </c>
      <c r="M8" s="248">
        <f>M7*DataInput!H92</f>
        <v>0</v>
      </c>
      <c r="N8" s="248"/>
      <c r="O8" s="246" t="s">
        <v>61</v>
      </c>
      <c r="Q8" s="82">
        <f>IF(Q6=0,0,Q7/M7)</f>
        <v>0</v>
      </c>
      <c r="R8" s="82"/>
      <c r="U8" s="246" t="s">
        <v>60</v>
      </c>
      <c r="V8" s="248">
        <f>V7*DataInput!J92</f>
        <v>0</v>
      </c>
      <c r="W8" s="248"/>
      <c r="X8" s="246" t="s">
        <v>61</v>
      </c>
      <c r="Z8" s="82">
        <f>IF(Z6=0,0,Z7/V7)</f>
        <v>0</v>
      </c>
      <c r="AA8" s="82"/>
      <c r="AD8" s="246" t="s">
        <v>60</v>
      </c>
      <c r="AE8" s="248">
        <f>AE7*DataInput!L92</f>
        <v>0</v>
      </c>
      <c r="AF8" s="248"/>
      <c r="AG8" s="246" t="s">
        <v>61</v>
      </c>
      <c r="AI8" s="82">
        <f>IF(AI6=0,0,AI7/AE7)</f>
        <v>0</v>
      </c>
      <c r="AJ8" s="82"/>
      <c r="AM8" s="246" t="s">
        <v>60</v>
      </c>
      <c r="AN8" s="248">
        <f>AN7*DataInput!N92</f>
        <v>0</v>
      </c>
      <c r="AO8" s="248"/>
      <c r="AP8" s="246" t="s">
        <v>61</v>
      </c>
      <c r="AR8" s="82">
        <f>IF(AR6=0,0,AR7/AN7)</f>
        <v>0</v>
      </c>
      <c r="AS8" s="82"/>
      <c r="AV8" s="75"/>
      <c r="BF8" s="75"/>
    </row>
    <row r="9" spans="2:65" ht="12.75" customHeight="1" x14ac:dyDescent="0.2">
      <c r="C9" s="80" t="s">
        <v>62</v>
      </c>
      <c r="D9" s="249">
        <f>DataInput!F94</f>
        <v>39692</v>
      </c>
      <c r="F9" s="80" t="s">
        <v>63</v>
      </c>
      <c r="H9" s="250">
        <f>DataInput!F96</f>
        <v>0</v>
      </c>
      <c r="I9" s="250"/>
      <c r="J9" s="83"/>
      <c r="K9" s="83"/>
      <c r="L9" s="246" t="s">
        <v>62</v>
      </c>
      <c r="M9" s="249">
        <f>DataInput!H94</f>
        <v>39692</v>
      </c>
      <c r="N9" s="249"/>
      <c r="O9" s="80" t="s">
        <v>63</v>
      </c>
      <c r="Q9" s="250">
        <f>DataInput!H96</f>
        <v>0</v>
      </c>
      <c r="R9" s="250"/>
      <c r="S9" s="85"/>
      <c r="T9" s="85"/>
      <c r="U9" s="246" t="s">
        <v>62</v>
      </c>
      <c r="V9" s="249">
        <f>DataInput!J94</f>
        <v>39692</v>
      </c>
      <c r="W9" s="249"/>
      <c r="X9" s="80" t="s">
        <v>63</v>
      </c>
      <c r="Z9" s="250">
        <f>DataInput!J96</f>
        <v>0</v>
      </c>
      <c r="AA9" s="250"/>
      <c r="AD9" s="246" t="s">
        <v>62</v>
      </c>
      <c r="AE9" s="249">
        <f>DataInput!L94</f>
        <v>39692</v>
      </c>
      <c r="AF9" s="249"/>
      <c r="AG9" s="80" t="s">
        <v>63</v>
      </c>
      <c r="AI9" s="250">
        <f>DataInput!L96</f>
        <v>0</v>
      </c>
      <c r="AJ9" s="250"/>
      <c r="AM9" s="246" t="s">
        <v>62</v>
      </c>
      <c r="AN9" s="249">
        <f>DataInput!N94</f>
        <v>39692</v>
      </c>
      <c r="AO9" s="249"/>
      <c r="AP9" s="80" t="s">
        <v>63</v>
      </c>
      <c r="AR9" s="250">
        <f>DataInput!N96</f>
        <v>0</v>
      </c>
      <c r="AS9" s="250"/>
      <c r="AV9" s="75"/>
      <c r="BF9" s="75"/>
    </row>
    <row r="10" spans="2:65" ht="12.75" customHeight="1" x14ac:dyDescent="0.2">
      <c r="C10" s="80"/>
      <c r="D10" s="80"/>
      <c r="E10" s="249"/>
      <c r="F10" s="246" t="s">
        <v>181</v>
      </c>
      <c r="H10" s="248">
        <f>IF($D$7=12,1,IF($D$7=4,3,IF($D$7=2,6,12)))</f>
        <v>1</v>
      </c>
      <c r="I10" s="248"/>
      <c r="J10" s="83"/>
      <c r="K10" s="83"/>
      <c r="L10" s="246"/>
      <c r="M10" s="249"/>
      <c r="N10" s="249"/>
      <c r="O10" s="246" t="s">
        <v>181</v>
      </c>
      <c r="Q10" s="248">
        <f>IF($M$7=12,1,IF($M$7=4,3,IF($M$7=2,6,12)))</f>
        <v>1</v>
      </c>
      <c r="R10" s="248"/>
      <c r="S10" s="85"/>
      <c r="T10" s="85"/>
      <c r="U10" s="246"/>
      <c r="V10" s="249"/>
      <c r="W10" s="249"/>
      <c r="X10" s="246" t="s">
        <v>181</v>
      </c>
      <c r="Z10" s="248">
        <f>IF($V$7=12,1,IF($V$7=4,3,IF($V$7=2,6,12)))</f>
        <v>1</v>
      </c>
      <c r="AA10" s="248"/>
      <c r="AD10" s="246"/>
      <c r="AE10" s="249"/>
      <c r="AF10" s="249"/>
      <c r="AG10" s="246" t="s">
        <v>181</v>
      </c>
      <c r="AI10" s="248">
        <f>IF($AE$7=12,1,IF($AE$7=4,3,IF($AE$7=2,6,12)))</f>
        <v>1</v>
      </c>
      <c r="AJ10" s="248"/>
      <c r="AM10" s="246"/>
      <c r="AN10" s="249"/>
      <c r="AO10" s="249"/>
      <c r="AP10" s="246" t="s">
        <v>181</v>
      </c>
      <c r="AR10" s="248">
        <f>IF($AN$7=12,1,IF($AN$7=4,3,IF($AN$7=2,6,12)))</f>
        <v>1</v>
      </c>
      <c r="AS10" s="248"/>
      <c r="AV10" s="75"/>
      <c r="BF10" s="75"/>
    </row>
    <row r="11" spans="2:65" ht="12.75" customHeight="1" x14ac:dyDescent="0.2">
      <c r="C11" s="80"/>
      <c r="D11" s="80"/>
      <c r="E11" s="249"/>
      <c r="F11" s="83"/>
      <c r="G11" s="80"/>
      <c r="H11" s="250"/>
      <c r="I11" s="250"/>
      <c r="J11" s="83"/>
      <c r="K11" s="83"/>
      <c r="L11" s="246"/>
      <c r="M11" s="249"/>
      <c r="N11" s="249"/>
      <c r="O11" s="83"/>
      <c r="P11" s="80"/>
      <c r="Q11" s="250"/>
      <c r="R11" s="250"/>
      <c r="S11" s="85"/>
      <c r="T11" s="85"/>
      <c r="U11" s="246"/>
      <c r="V11" s="249"/>
      <c r="W11" s="249"/>
      <c r="X11" s="83"/>
      <c r="Y11" s="80"/>
      <c r="Z11" s="250"/>
      <c r="AA11" s="250"/>
      <c r="AD11" s="246"/>
      <c r="AE11" s="249"/>
      <c r="AF11" s="249"/>
      <c r="AG11" s="83"/>
      <c r="AH11" s="80"/>
      <c r="AI11" s="250"/>
      <c r="AJ11" s="250"/>
      <c r="AM11" s="246"/>
      <c r="AN11" s="249"/>
      <c r="AO11" s="249"/>
      <c r="AP11" s="83"/>
      <c r="AQ11" s="80"/>
      <c r="AR11" s="250"/>
      <c r="AS11" s="250"/>
      <c r="AV11" s="75"/>
      <c r="AW11" s="383" t="s">
        <v>175</v>
      </c>
      <c r="AX11" s="383"/>
      <c r="AY11" s="383"/>
      <c r="AZ11" s="383"/>
      <c r="BA11" s="383"/>
      <c r="BB11" s="383"/>
      <c r="BC11" s="251"/>
      <c r="BF11" s="75"/>
      <c r="BG11" s="383" t="s">
        <v>176</v>
      </c>
      <c r="BH11" s="383"/>
      <c r="BI11" s="383"/>
      <c r="BJ11" s="383"/>
      <c r="BK11" s="383"/>
      <c r="BL11" s="383"/>
    </row>
    <row r="12" spans="2:65" ht="25.5" x14ac:dyDescent="0.2">
      <c r="C12" s="252" t="s">
        <v>171</v>
      </c>
      <c r="D12" s="252" t="s">
        <v>170</v>
      </c>
      <c r="E12" s="252" t="s">
        <v>172</v>
      </c>
      <c r="F12" s="252" t="s">
        <v>173</v>
      </c>
      <c r="G12" s="252" t="s">
        <v>174</v>
      </c>
      <c r="H12" s="252" t="s">
        <v>49</v>
      </c>
      <c r="I12" s="253"/>
      <c r="J12" s="75"/>
      <c r="K12" s="75"/>
      <c r="L12" s="252" t="s">
        <v>171</v>
      </c>
      <c r="M12" s="252" t="s">
        <v>170</v>
      </c>
      <c r="N12" s="252" t="s">
        <v>172</v>
      </c>
      <c r="O12" s="252" t="s">
        <v>173</v>
      </c>
      <c r="P12" s="252" t="s">
        <v>174</v>
      </c>
      <c r="Q12" s="252" t="s">
        <v>49</v>
      </c>
      <c r="R12" s="253"/>
      <c r="U12" s="252" t="s">
        <v>171</v>
      </c>
      <c r="V12" s="252" t="s">
        <v>170</v>
      </c>
      <c r="W12" s="252" t="s">
        <v>172</v>
      </c>
      <c r="X12" s="252" t="s">
        <v>173</v>
      </c>
      <c r="Y12" s="252" t="s">
        <v>174</v>
      </c>
      <c r="Z12" s="252" t="s">
        <v>49</v>
      </c>
      <c r="AA12" s="253"/>
      <c r="AD12" s="252" t="s">
        <v>171</v>
      </c>
      <c r="AE12" s="252" t="s">
        <v>170</v>
      </c>
      <c r="AF12" s="252" t="s">
        <v>172</v>
      </c>
      <c r="AG12" s="252" t="s">
        <v>173</v>
      </c>
      <c r="AH12" s="252" t="s">
        <v>174</v>
      </c>
      <c r="AI12" s="252" t="s">
        <v>49</v>
      </c>
      <c r="AJ12" s="253"/>
      <c r="AM12" s="252" t="s">
        <v>171</v>
      </c>
      <c r="AN12" s="252" t="s">
        <v>170</v>
      </c>
      <c r="AO12" s="252" t="s">
        <v>172</v>
      </c>
      <c r="AP12" s="252" t="s">
        <v>173</v>
      </c>
      <c r="AQ12" s="252" t="s">
        <v>174</v>
      </c>
      <c r="AR12" s="252" t="s">
        <v>49</v>
      </c>
      <c r="AS12" s="253"/>
      <c r="AV12" s="252" t="s">
        <v>64</v>
      </c>
      <c r="AW12" s="154" t="s">
        <v>65</v>
      </c>
      <c r="AX12" s="154" t="s">
        <v>66</v>
      </c>
      <c r="AY12" s="154" t="s">
        <v>67</v>
      </c>
      <c r="AZ12" s="154" t="s">
        <v>68</v>
      </c>
      <c r="BA12" s="154" t="s">
        <v>69</v>
      </c>
      <c r="BB12" s="154" t="s">
        <v>70</v>
      </c>
      <c r="BC12" s="186"/>
      <c r="BD12" s="87"/>
      <c r="BE12" s="87"/>
      <c r="BF12" s="252" t="s">
        <v>64</v>
      </c>
      <c r="BG12" s="154" t="s">
        <v>65</v>
      </c>
      <c r="BH12" s="154" t="s">
        <v>66</v>
      </c>
      <c r="BI12" s="154" t="s">
        <v>67</v>
      </c>
      <c r="BJ12" s="154" t="s">
        <v>68</v>
      </c>
      <c r="BK12" s="154" t="s">
        <v>69</v>
      </c>
      <c r="BL12" s="154" t="s">
        <v>70</v>
      </c>
    </row>
    <row r="13" spans="2:65" ht="12.75" customHeight="1" x14ac:dyDescent="0.2">
      <c r="C13" s="254">
        <f>D9</f>
        <v>39692</v>
      </c>
      <c r="D13" s="255">
        <f>H9+1</f>
        <v>1</v>
      </c>
      <c r="E13" s="84" t="e">
        <f>PMT(H8,D8,-H6)</f>
        <v>#NUM!</v>
      </c>
      <c r="F13" s="84">
        <f t="shared" ref="F13:F44" si="0">IF(D13&lt;=$D$8,IPMT($H$8,D13,$D$8,-$H$6),0)</f>
        <v>0</v>
      </c>
      <c r="G13" s="84">
        <f t="shared" ref="G13:G44" si="1">IF(D13&lt;=$D$8,PPMT($H$8,D13,$D$8,-$H$6),0)</f>
        <v>0</v>
      </c>
      <c r="H13" s="84"/>
      <c r="I13" s="84"/>
      <c r="J13" s="84"/>
      <c r="K13" s="84"/>
      <c r="L13" s="254">
        <f>M9</f>
        <v>39692</v>
      </c>
      <c r="M13" s="255">
        <f>Q9+1</f>
        <v>1</v>
      </c>
      <c r="N13" s="84" t="e">
        <f>PMT(Q8,M8,-Q6)</f>
        <v>#NUM!</v>
      </c>
      <c r="O13" s="84">
        <f t="shared" ref="O13:O44" si="2">IF(M13&lt;=$M$8,IPMT($Q$8,M13,$M$8,-$Q$6),0)</f>
        <v>0</v>
      </c>
      <c r="P13" s="84">
        <f t="shared" ref="P13:P44" si="3">IF(M13&lt;=$M$8,PPMT($Q$8,M13,$M$8,-$Q$6),0)</f>
        <v>0</v>
      </c>
      <c r="Q13" s="84"/>
      <c r="R13" s="84"/>
      <c r="U13" s="254">
        <f>V9</f>
        <v>39692</v>
      </c>
      <c r="V13" s="255">
        <f>Z9+1</f>
        <v>1</v>
      </c>
      <c r="W13" s="84" t="e">
        <f>PMT(Z8,V8,-Z6)</f>
        <v>#NUM!</v>
      </c>
      <c r="X13" s="84">
        <f t="shared" ref="X13:X44" si="4">IF(V13&lt;=$V$8,IPMT($Z$8,V13,$V$8,-$Z$6),0)</f>
        <v>0</v>
      </c>
      <c r="Y13" s="84">
        <f t="shared" ref="Y13:Y44" si="5">IF(V13&lt;=$V$8,PPMT($Z$8,V13,$V$8,-$Z$6),0)</f>
        <v>0</v>
      </c>
      <c r="Z13" s="84"/>
      <c r="AA13" s="84"/>
      <c r="AD13" s="254">
        <f>AE9</f>
        <v>39692</v>
      </c>
      <c r="AE13" s="255">
        <f>AI9+1</f>
        <v>1</v>
      </c>
      <c r="AF13" s="84" t="e">
        <f>PMT(AI8,AE8,-AI6)</f>
        <v>#NUM!</v>
      </c>
      <c r="AG13" s="84">
        <f t="shared" ref="AG13:AG44" si="6">IF(AE13&lt;=$AE$8,IPMT($AI$8,AE13,$AE$8,-$AI$6),0)</f>
        <v>0</v>
      </c>
      <c r="AH13" s="84">
        <f t="shared" ref="AH13:AH44" si="7">IF(AE13&lt;=$AE$8,PPMT($AI$8,AE13,$AE$8,-$AI$6),0)</f>
        <v>0</v>
      </c>
      <c r="AI13" s="84"/>
      <c r="AJ13" s="84"/>
      <c r="AM13" s="254">
        <f>AN9</f>
        <v>39692</v>
      </c>
      <c r="AN13" s="255">
        <f>AR9+1</f>
        <v>1</v>
      </c>
      <c r="AO13" s="84" t="e">
        <f>PMT(AR8,AN8,-AR6)</f>
        <v>#NUM!</v>
      </c>
      <c r="AP13" s="84">
        <f t="shared" ref="AP13:AP44" si="8">IF(AN13&lt;=$AN$8,IPMT($AR$8,AN13,$AN$8,-$AR$6),0)</f>
        <v>0</v>
      </c>
      <c r="AQ13" s="84">
        <f t="shared" ref="AQ13:AQ44" si="9">IF(AN13&lt;=$AN$8,PPMT($AR$8,AN13,$AN$8,-$AR$6),0)</f>
        <v>0</v>
      </c>
      <c r="AR13" s="84"/>
      <c r="AS13" s="84"/>
      <c r="AV13" s="254">
        <f>DataInput!R41</f>
        <v>39904</v>
      </c>
      <c r="AW13" s="256">
        <f t="shared" ref="AW13:AW44" si="10">IF(ISERROR(VLOOKUP($AV13,$C$13:$F$132,4,FALSE))=TRUE,0,VLOOKUP($AV13,$C$13:$F$132,4,FALSE))</f>
        <v>0</v>
      </c>
      <c r="AX13" s="256">
        <f t="shared" ref="AX13:AX44" si="11">IF(ISERROR(VLOOKUP($AV13,$L$13:$O$132,4,FALSE))=TRUE,0,VLOOKUP($AV13,$L$13:$O$132,4,FALSE))</f>
        <v>0</v>
      </c>
      <c r="AY13" s="256">
        <f t="shared" ref="AY13:AY44" si="12">IF(ISERROR(VLOOKUP($AV13,$U$13:$X$132,4,FALSE))=TRUE,0,VLOOKUP($AV13,$U$13:$X$132,4,FALSE))</f>
        <v>0</v>
      </c>
      <c r="AZ13" s="256">
        <f t="shared" ref="AZ13:AZ44" si="13">IF(ISERROR(VLOOKUP($AV13,$AD$13:$AG$132,4,FALSE))=TRUE,0,VLOOKUP($AV13,$AD$13:$AG$132,4,FALSE))</f>
        <v>0</v>
      </c>
      <c r="BA13" s="256">
        <f>IF(ISERROR(VLOOKUP($AV13,$AM$13:$AP$132,4,FALSE))=TRUE,0,VLOOKUP($AV13,$AM$13:$AP$132,4,FALSE))</f>
        <v>0</v>
      </c>
      <c r="BB13" s="256">
        <f>SUM(AW13:BA13)</f>
        <v>0</v>
      </c>
      <c r="BC13" s="256"/>
      <c r="BF13" s="254">
        <f>DataInput!R41</f>
        <v>39904</v>
      </c>
      <c r="BG13" s="256">
        <f t="shared" ref="BG13:BG44" si="14">IF(ISERROR(VLOOKUP($BF13,$C$13:$G$132,5,FALSE))=TRUE,0,VLOOKUP($BF13,$C$13:$G$132,5,FALSE))</f>
        <v>0</v>
      </c>
      <c r="BH13" s="256">
        <f t="shared" ref="BH13:BH44" si="15">IF(ISERROR(VLOOKUP($BF13,$L$13:$P$132,5,FALSE))=TRUE,0,VLOOKUP($BF13,$L$13:$P$132,5,FALSE))</f>
        <v>0</v>
      </c>
      <c r="BI13" s="256">
        <f t="shared" ref="BI13:BI44" si="16">IF(ISERROR(VLOOKUP($BF13,$U$13:$Y$132,5,FALSE))=TRUE,0,VLOOKUP($BF13,$U$13:$Y$132,5,FALSE))</f>
        <v>0</v>
      </c>
      <c r="BJ13" s="256">
        <f t="shared" ref="BJ13:BJ44" si="17">IF(ISERROR(VLOOKUP($BF13,$AD$13:$AH$132,5,FALSE))=TRUE,0,VLOOKUP($BF13,$AD$13:$AH$132,5,FALSE))</f>
        <v>0</v>
      </c>
      <c r="BK13" s="256">
        <f>IF(ISERROR(VLOOKUP($BF13,$AM$13:$AQ$132,5,FALSE))=TRUE,0,VLOOKUP($BF13,$AM$13:$AQ$132,5,FALSE))</f>
        <v>0</v>
      </c>
      <c r="BL13" s="256">
        <f>SUM(BG13:BK13)</f>
        <v>0</v>
      </c>
    </row>
    <row r="14" spans="2:65" ht="12.75" customHeight="1" x14ac:dyDescent="0.2">
      <c r="C14" s="254">
        <f t="shared" ref="C14:C45" si="18">EDATE(C13,$H$10)</f>
        <v>39722</v>
      </c>
      <c r="D14" s="255">
        <f>D13+1</f>
        <v>2</v>
      </c>
      <c r="E14" s="84">
        <f t="shared" ref="E14:E45" si="19">IF($D14&lt;=$D$8,E13,0)</f>
        <v>0</v>
      </c>
      <c r="F14" s="84">
        <f t="shared" si="0"/>
        <v>0</v>
      </c>
      <c r="G14" s="84">
        <f t="shared" si="1"/>
        <v>0</v>
      </c>
      <c r="H14" s="84"/>
      <c r="I14" s="84"/>
      <c r="J14" s="84"/>
      <c r="K14" s="84"/>
      <c r="L14" s="254">
        <f t="shared" ref="L14:L45" si="20">EDATE(L13,$Q$10)</f>
        <v>39722</v>
      </c>
      <c r="M14" s="255">
        <f>M13+1</f>
        <v>2</v>
      </c>
      <c r="N14" s="84">
        <f t="shared" ref="N14:N45" si="21">IF($M14&lt;=$M$8,N13,0)</f>
        <v>0</v>
      </c>
      <c r="O14" s="84">
        <f t="shared" si="2"/>
        <v>0</v>
      </c>
      <c r="P14" s="84">
        <f t="shared" si="3"/>
        <v>0</v>
      </c>
      <c r="Q14" s="84"/>
      <c r="R14" s="84"/>
      <c r="U14" s="254">
        <f t="shared" ref="U14:U45" si="22">EDATE(U13,$Z$10)</f>
        <v>39722</v>
      </c>
      <c r="V14" s="255">
        <f>V13+1</f>
        <v>2</v>
      </c>
      <c r="W14" s="84">
        <f t="shared" ref="W14:W45" si="23">IF($V14&lt;=$V$8,W13,0)</f>
        <v>0</v>
      </c>
      <c r="X14" s="84">
        <f t="shared" si="4"/>
        <v>0</v>
      </c>
      <c r="Y14" s="84">
        <f t="shared" si="5"/>
        <v>0</v>
      </c>
      <c r="Z14" s="84"/>
      <c r="AA14" s="84"/>
      <c r="AD14" s="254">
        <f t="shared" ref="AD14:AD45" si="24">EDATE(AD13,$AI$10)</f>
        <v>39722</v>
      </c>
      <c r="AE14" s="255">
        <f>AE13+1</f>
        <v>2</v>
      </c>
      <c r="AF14" s="84">
        <f t="shared" ref="AF14:AF45" si="25">IF($AE14&lt;=$AE$8,AF13,0)</f>
        <v>0</v>
      </c>
      <c r="AG14" s="84">
        <f t="shared" si="6"/>
        <v>0</v>
      </c>
      <c r="AH14" s="84">
        <f t="shared" si="7"/>
        <v>0</v>
      </c>
      <c r="AI14" s="84"/>
      <c r="AJ14" s="84"/>
      <c r="AM14" s="254">
        <f t="shared" ref="AM14:AM45" si="26">EDATE(AM13,$AR$10)</f>
        <v>39722</v>
      </c>
      <c r="AN14" s="255">
        <f>AN13+1</f>
        <v>2</v>
      </c>
      <c r="AO14" s="84">
        <f t="shared" ref="AO14:AO45" si="27">IF($AN14&lt;=$AN$8,AO13,0)</f>
        <v>0</v>
      </c>
      <c r="AP14" s="84">
        <f t="shared" si="8"/>
        <v>0</v>
      </c>
      <c r="AQ14" s="84">
        <f t="shared" si="9"/>
        <v>0</v>
      </c>
      <c r="AR14" s="84"/>
      <c r="AS14" s="84"/>
      <c r="AV14" s="254">
        <f t="shared" ref="AV14:AV45" si="28">EDATE(AV13,1)</f>
        <v>39934</v>
      </c>
      <c r="AW14" s="256">
        <f t="shared" si="10"/>
        <v>0</v>
      </c>
      <c r="AX14" s="256">
        <f t="shared" si="11"/>
        <v>0</v>
      </c>
      <c r="AY14" s="256">
        <f t="shared" si="12"/>
        <v>0</v>
      </c>
      <c r="AZ14" s="256">
        <f t="shared" si="13"/>
        <v>0</v>
      </c>
      <c r="BA14" s="256">
        <f t="shared" ref="BA14:BA77" si="29">IF(ISERROR(VLOOKUP($AV14,$AM$13:$AP$132,4,FALSE))=TRUE,0,VLOOKUP($AV14,$AM$13:$AP$132,4,FALSE))</f>
        <v>0</v>
      </c>
      <c r="BB14" s="256">
        <f t="shared" ref="BB14:BB77" si="30">SUM(AW14:BA14)</f>
        <v>0</v>
      </c>
      <c r="BC14" s="256"/>
      <c r="BF14" s="254">
        <f t="shared" ref="BF14:BF45" si="31">EDATE(BF13,1)</f>
        <v>39934</v>
      </c>
      <c r="BG14" s="256">
        <f t="shared" si="14"/>
        <v>0</v>
      </c>
      <c r="BH14" s="256">
        <f t="shared" si="15"/>
        <v>0</v>
      </c>
      <c r="BI14" s="256">
        <f t="shared" si="16"/>
        <v>0</v>
      </c>
      <c r="BJ14" s="256">
        <f t="shared" si="17"/>
        <v>0</v>
      </c>
      <c r="BK14" s="256">
        <f t="shared" ref="BK14:BK77" si="32">IF(ISERROR(VLOOKUP($BF14,$AM$13:$AQ$132,5,FALSE))=TRUE,0,VLOOKUP($BF14,$AM$13:$AQ$132,5,FALSE))</f>
        <v>0</v>
      </c>
      <c r="BL14" s="256">
        <f t="shared" ref="BL14:BL77" si="33">SUM(BG14:BK14)</f>
        <v>0</v>
      </c>
    </row>
    <row r="15" spans="2:65" ht="12.75" customHeight="1" x14ac:dyDescent="0.2">
      <c r="C15" s="254">
        <f t="shared" si="18"/>
        <v>39753</v>
      </c>
      <c r="D15" s="255">
        <f t="shared" ref="D15:D78" si="34">D14+1</f>
        <v>3</v>
      </c>
      <c r="E15" s="84">
        <f t="shared" si="19"/>
        <v>0</v>
      </c>
      <c r="F15" s="84">
        <f t="shared" si="0"/>
        <v>0</v>
      </c>
      <c r="G15" s="84">
        <f t="shared" si="1"/>
        <v>0</v>
      </c>
      <c r="H15" s="84"/>
      <c r="I15" s="84"/>
      <c r="J15" s="84"/>
      <c r="K15" s="84"/>
      <c r="L15" s="254">
        <f t="shared" si="20"/>
        <v>39753</v>
      </c>
      <c r="M15" s="255">
        <f t="shared" ref="M15:M78" si="35">M14+1</f>
        <v>3</v>
      </c>
      <c r="N15" s="84">
        <f t="shared" si="21"/>
        <v>0</v>
      </c>
      <c r="O15" s="84">
        <f t="shared" si="2"/>
        <v>0</v>
      </c>
      <c r="P15" s="84">
        <f t="shared" si="3"/>
        <v>0</v>
      </c>
      <c r="Q15" s="84"/>
      <c r="R15" s="84"/>
      <c r="U15" s="254">
        <f t="shared" si="22"/>
        <v>39753</v>
      </c>
      <c r="V15" s="255">
        <f t="shared" ref="V15:V78" si="36">V14+1</f>
        <v>3</v>
      </c>
      <c r="W15" s="84">
        <f t="shared" si="23"/>
        <v>0</v>
      </c>
      <c r="X15" s="84">
        <f t="shared" si="4"/>
        <v>0</v>
      </c>
      <c r="Y15" s="84">
        <f t="shared" si="5"/>
        <v>0</v>
      </c>
      <c r="Z15" s="84"/>
      <c r="AA15" s="84"/>
      <c r="AD15" s="254">
        <f t="shared" si="24"/>
        <v>39753</v>
      </c>
      <c r="AE15" s="255">
        <f t="shared" ref="AE15:AE78" si="37">AE14+1</f>
        <v>3</v>
      </c>
      <c r="AF15" s="84">
        <f t="shared" si="25"/>
        <v>0</v>
      </c>
      <c r="AG15" s="84">
        <f t="shared" si="6"/>
        <v>0</v>
      </c>
      <c r="AH15" s="84">
        <f t="shared" si="7"/>
        <v>0</v>
      </c>
      <c r="AI15" s="84"/>
      <c r="AJ15" s="84"/>
      <c r="AM15" s="254">
        <f t="shared" si="26"/>
        <v>39753</v>
      </c>
      <c r="AN15" s="255">
        <f t="shared" ref="AN15:AN78" si="38">AN14+1</f>
        <v>3</v>
      </c>
      <c r="AO15" s="84">
        <f t="shared" si="27"/>
        <v>0</v>
      </c>
      <c r="AP15" s="84">
        <f t="shared" si="8"/>
        <v>0</v>
      </c>
      <c r="AQ15" s="84">
        <f t="shared" si="9"/>
        <v>0</v>
      </c>
      <c r="AR15" s="84"/>
      <c r="AS15" s="84"/>
      <c r="AV15" s="254">
        <f t="shared" si="28"/>
        <v>39965</v>
      </c>
      <c r="AW15" s="256">
        <f t="shared" si="10"/>
        <v>0</v>
      </c>
      <c r="AX15" s="256">
        <f t="shared" si="11"/>
        <v>0</v>
      </c>
      <c r="AY15" s="256">
        <f t="shared" si="12"/>
        <v>0</v>
      </c>
      <c r="AZ15" s="256">
        <f t="shared" si="13"/>
        <v>0</v>
      </c>
      <c r="BA15" s="256">
        <f t="shared" si="29"/>
        <v>0</v>
      </c>
      <c r="BB15" s="256">
        <f t="shared" si="30"/>
        <v>0</v>
      </c>
      <c r="BC15" s="256"/>
      <c r="BF15" s="254">
        <f t="shared" si="31"/>
        <v>39965</v>
      </c>
      <c r="BG15" s="256">
        <f t="shared" si="14"/>
        <v>0</v>
      </c>
      <c r="BH15" s="256">
        <f t="shared" si="15"/>
        <v>0</v>
      </c>
      <c r="BI15" s="256">
        <f t="shared" si="16"/>
        <v>0</v>
      </c>
      <c r="BJ15" s="256">
        <f t="shared" si="17"/>
        <v>0</v>
      </c>
      <c r="BK15" s="256">
        <f t="shared" si="32"/>
        <v>0</v>
      </c>
      <c r="BL15" s="256">
        <f t="shared" si="33"/>
        <v>0</v>
      </c>
    </row>
    <row r="16" spans="2:65" ht="12.75" customHeight="1" x14ac:dyDescent="0.2">
      <c r="C16" s="254">
        <f t="shared" si="18"/>
        <v>39783</v>
      </c>
      <c r="D16" s="255">
        <f t="shared" si="34"/>
        <v>4</v>
      </c>
      <c r="E16" s="84">
        <f t="shared" si="19"/>
        <v>0</v>
      </c>
      <c r="F16" s="84">
        <f t="shared" si="0"/>
        <v>0</v>
      </c>
      <c r="G16" s="84">
        <f t="shared" si="1"/>
        <v>0</v>
      </c>
      <c r="H16" s="84"/>
      <c r="I16" s="84"/>
      <c r="J16" s="84"/>
      <c r="K16" s="84"/>
      <c r="L16" s="254">
        <f t="shared" si="20"/>
        <v>39783</v>
      </c>
      <c r="M16" s="255">
        <f t="shared" si="35"/>
        <v>4</v>
      </c>
      <c r="N16" s="84">
        <f t="shared" si="21"/>
        <v>0</v>
      </c>
      <c r="O16" s="84">
        <f t="shared" si="2"/>
        <v>0</v>
      </c>
      <c r="P16" s="84">
        <f t="shared" si="3"/>
        <v>0</v>
      </c>
      <c r="Q16" s="84"/>
      <c r="R16" s="84"/>
      <c r="U16" s="254">
        <f t="shared" si="22"/>
        <v>39783</v>
      </c>
      <c r="V16" s="255">
        <f t="shared" si="36"/>
        <v>4</v>
      </c>
      <c r="W16" s="84">
        <f t="shared" si="23"/>
        <v>0</v>
      </c>
      <c r="X16" s="84">
        <f t="shared" si="4"/>
        <v>0</v>
      </c>
      <c r="Y16" s="84">
        <f t="shared" si="5"/>
        <v>0</v>
      </c>
      <c r="Z16" s="84"/>
      <c r="AA16" s="84"/>
      <c r="AD16" s="254">
        <f t="shared" si="24"/>
        <v>39783</v>
      </c>
      <c r="AE16" s="255">
        <f t="shared" si="37"/>
        <v>4</v>
      </c>
      <c r="AF16" s="84">
        <f t="shared" si="25"/>
        <v>0</v>
      </c>
      <c r="AG16" s="84">
        <f t="shared" si="6"/>
        <v>0</v>
      </c>
      <c r="AH16" s="84">
        <f t="shared" si="7"/>
        <v>0</v>
      </c>
      <c r="AI16" s="84"/>
      <c r="AJ16" s="84"/>
      <c r="AM16" s="254">
        <f t="shared" si="26"/>
        <v>39783</v>
      </c>
      <c r="AN16" s="255">
        <f t="shared" si="38"/>
        <v>4</v>
      </c>
      <c r="AO16" s="84">
        <f t="shared" si="27"/>
        <v>0</v>
      </c>
      <c r="AP16" s="84">
        <f t="shared" si="8"/>
        <v>0</v>
      </c>
      <c r="AQ16" s="84">
        <f t="shared" si="9"/>
        <v>0</v>
      </c>
      <c r="AR16" s="84"/>
      <c r="AS16" s="84"/>
      <c r="AV16" s="254">
        <f t="shared" si="28"/>
        <v>39995</v>
      </c>
      <c r="AW16" s="256">
        <f t="shared" si="10"/>
        <v>0</v>
      </c>
      <c r="AX16" s="256">
        <f t="shared" si="11"/>
        <v>0</v>
      </c>
      <c r="AY16" s="256">
        <f t="shared" si="12"/>
        <v>0</v>
      </c>
      <c r="AZ16" s="256">
        <f t="shared" si="13"/>
        <v>0</v>
      </c>
      <c r="BA16" s="256">
        <f t="shared" si="29"/>
        <v>0</v>
      </c>
      <c r="BB16" s="256">
        <f t="shared" si="30"/>
        <v>0</v>
      </c>
      <c r="BC16" s="256"/>
      <c r="BF16" s="254">
        <f t="shared" si="31"/>
        <v>39995</v>
      </c>
      <c r="BG16" s="256">
        <f t="shared" si="14"/>
        <v>0</v>
      </c>
      <c r="BH16" s="256">
        <f t="shared" si="15"/>
        <v>0</v>
      </c>
      <c r="BI16" s="256">
        <f t="shared" si="16"/>
        <v>0</v>
      </c>
      <c r="BJ16" s="256">
        <f t="shared" si="17"/>
        <v>0</v>
      </c>
      <c r="BK16" s="256">
        <f t="shared" si="32"/>
        <v>0</v>
      </c>
      <c r="BL16" s="256">
        <f t="shared" si="33"/>
        <v>0</v>
      </c>
    </row>
    <row r="17" spans="3:64" ht="12.75" customHeight="1" x14ac:dyDescent="0.2">
      <c r="C17" s="254">
        <f t="shared" si="18"/>
        <v>39814</v>
      </c>
      <c r="D17" s="255">
        <f t="shared" si="34"/>
        <v>5</v>
      </c>
      <c r="E17" s="84">
        <f t="shared" si="19"/>
        <v>0</v>
      </c>
      <c r="F17" s="84">
        <f t="shared" si="0"/>
        <v>0</v>
      </c>
      <c r="G17" s="84">
        <f t="shared" si="1"/>
        <v>0</v>
      </c>
      <c r="H17" s="84"/>
      <c r="I17" s="84"/>
      <c r="J17" s="84"/>
      <c r="K17" s="84"/>
      <c r="L17" s="254">
        <f t="shared" si="20"/>
        <v>39814</v>
      </c>
      <c r="M17" s="255">
        <f t="shared" si="35"/>
        <v>5</v>
      </c>
      <c r="N17" s="84">
        <f t="shared" si="21"/>
        <v>0</v>
      </c>
      <c r="O17" s="84">
        <f t="shared" si="2"/>
        <v>0</v>
      </c>
      <c r="P17" s="84">
        <f t="shared" si="3"/>
        <v>0</v>
      </c>
      <c r="Q17" s="84"/>
      <c r="R17" s="84"/>
      <c r="U17" s="254">
        <f t="shared" si="22"/>
        <v>39814</v>
      </c>
      <c r="V17" s="255">
        <f t="shared" si="36"/>
        <v>5</v>
      </c>
      <c r="W17" s="84">
        <f t="shared" si="23"/>
        <v>0</v>
      </c>
      <c r="X17" s="84">
        <f t="shared" si="4"/>
        <v>0</v>
      </c>
      <c r="Y17" s="84">
        <f t="shared" si="5"/>
        <v>0</v>
      </c>
      <c r="Z17" s="84"/>
      <c r="AA17" s="84"/>
      <c r="AD17" s="254">
        <f t="shared" si="24"/>
        <v>39814</v>
      </c>
      <c r="AE17" s="255">
        <f t="shared" si="37"/>
        <v>5</v>
      </c>
      <c r="AF17" s="84">
        <f t="shared" si="25"/>
        <v>0</v>
      </c>
      <c r="AG17" s="84">
        <f t="shared" si="6"/>
        <v>0</v>
      </c>
      <c r="AH17" s="84">
        <f t="shared" si="7"/>
        <v>0</v>
      </c>
      <c r="AI17" s="84"/>
      <c r="AJ17" s="84"/>
      <c r="AM17" s="254">
        <f t="shared" si="26"/>
        <v>39814</v>
      </c>
      <c r="AN17" s="255">
        <f t="shared" si="38"/>
        <v>5</v>
      </c>
      <c r="AO17" s="84">
        <f t="shared" si="27"/>
        <v>0</v>
      </c>
      <c r="AP17" s="84">
        <f t="shared" si="8"/>
        <v>0</v>
      </c>
      <c r="AQ17" s="84">
        <f t="shared" si="9"/>
        <v>0</v>
      </c>
      <c r="AR17" s="84"/>
      <c r="AS17" s="84"/>
      <c r="AV17" s="254">
        <f t="shared" si="28"/>
        <v>40026</v>
      </c>
      <c r="AW17" s="256">
        <f t="shared" si="10"/>
        <v>0</v>
      </c>
      <c r="AX17" s="256">
        <f t="shared" si="11"/>
        <v>0</v>
      </c>
      <c r="AY17" s="256">
        <f t="shared" si="12"/>
        <v>0</v>
      </c>
      <c r="AZ17" s="256">
        <f t="shared" si="13"/>
        <v>0</v>
      </c>
      <c r="BA17" s="256">
        <f t="shared" si="29"/>
        <v>0</v>
      </c>
      <c r="BB17" s="256">
        <f t="shared" si="30"/>
        <v>0</v>
      </c>
      <c r="BC17" s="256"/>
      <c r="BF17" s="254">
        <f t="shared" si="31"/>
        <v>40026</v>
      </c>
      <c r="BG17" s="256">
        <f t="shared" si="14"/>
        <v>0</v>
      </c>
      <c r="BH17" s="256">
        <f t="shared" si="15"/>
        <v>0</v>
      </c>
      <c r="BI17" s="256">
        <f t="shared" si="16"/>
        <v>0</v>
      </c>
      <c r="BJ17" s="256">
        <f t="shared" si="17"/>
        <v>0</v>
      </c>
      <c r="BK17" s="256">
        <f t="shared" si="32"/>
        <v>0</v>
      </c>
      <c r="BL17" s="256">
        <f t="shared" si="33"/>
        <v>0</v>
      </c>
    </row>
    <row r="18" spans="3:64" ht="12.75" customHeight="1" x14ac:dyDescent="0.2">
      <c r="C18" s="254">
        <f t="shared" si="18"/>
        <v>39845</v>
      </c>
      <c r="D18" s="255">
        <f t="shared" si="34"/>
        <v>6</v>
      </c>
      <c r="E18" s="84">
        <f t="shared" si="19"/>
        <v>0</v>
      </c>
      <c r="F18" s="84">
        <f t="shared" si="0"/>
        <v>0</v>
      </c>
      <c r="G18" s="84">
        <f t="shared" si="1"/>
        <v>0</v>
      </c>
      <c r="H18" s="84"/>
      <c r="I18" s="84"/>
      <c r="J18" s="84"/>
      <c r="K18" s="84"/>
      <c r="L18" s="254">
        <f t="shared" si="20"/>
        <v>39845</v>
      </c>
      <c r="M18" s="255">
        <f t="shared" si="35"/>
        <v>6</v>
      </c>
      <c r="N18" s="84">
        <f t="shared" si="21"/>
        <v>0</v>
      </c>
      <c r="O18" s="84">
        <f t="shared" si="2"/>
        <v>0</v>
      </c>
      <c r="P18" s="84">
        <f t="shared" si="3"/>
        <v>0</v>
      </c>
      <c r="Q18" s="84"/>
      <c r="R18" s="84"/>
      <c r="U18" s="254">
        <f t="shared" si="22"/>
        <v>39845</v>
      </c>
      <c r="V18" s="255">
        <f t="shared" si="36"/>
        <v>6</v>
      </c>
      <c r="W18" s="84">
        <f t="shared" si="23"/>
        <v>0</v>
      </c>
      <c r="X18" s="84">
        <f t="shared" si="4"/>
        <v>0</v>
      </c>
      <c r="Y18" s="84">
        <f t="shared" si="5"/>
        <v>0</v>
      </c>
      <c r="Z18" s="84"/>
      <c r="AA18" s="84"/>
      <c r="AD18" s="254">
        <f t="shared" si="24"/>
        <v>39845</v>
      </c>
      <c r="AE18" s="255">
        <f t="shared" si="37"/>
        <v>6</v>
      </c>
      <c r="AF18" s="84">
        <f t="shared" si="25"/>
        <v>0</v>
      </c>
      <c r="AG18" s="84">
        <f t="shared" si="6"/>
        <v>0</v>
      </c>
      <c r="AH18" s="84">
        <f t="shared" si="7"/>
        <v>0</v>
      </c>
      <c r="AI18" s="84"/>
      <c r="AJ18" s="84"/>
      <c r="AM18" s="254">
        <f t="shared" si="26"/>
        <v>39845</v>
      </c>
      <c r="AN18" s="255">
        <f t="shared" si="38"/>
        <v>6</v>
      </c>
      <c r="AO18" s="84">
        <f t="shared" si="27"/>
        <v>0</v>
      </c>
      <c r="AP18" s="84">
        <f t="shared" si="8"/>
        <v>0</v>
      </c>
      <c r="AQ18" s="84">
        <f t="shared" si="9"/>
        <v>0</v>
      </c>
      <c r="AR18" s="84"/>
      <c r="AS18" s="84"/>
      <c r="AV18" s="254">
        <f t="shared" si="28"/>
        <v>40057</v>
      </c>
      <c r="AW18" s="256">
        <f t="shared" si="10"/>
        <v>0</v>
      </c>
      <c r="AX18" s="256">
        <f t="shared" si="11"/>
        <v>0</v>
      </c>
      <c r="AY18" s="256">
        <f t="shared" si="12"/>
        <v>0</v>
      </c>
      <c r="AZ18" s="256">
        <f t="shared" si="13"/>
        <v>0</v>
      </c>
      <c r="BA18" s="256">
        <f t="shared" si="29"/>
        <v>0</v>
      </c>
      <c r="BB18" s="256">
        <f t="shared" si="30"/>
        <v>0</v>
      </c>
      <c r="BC18" s="256"/>
      <c r="BF18" s="254">
        <f t="shared" si="31"/>
        <v>40057</v>
      </c>
      <c r="BG18" s="256">
        <f t="shared" si="14"/>
        <v>0</v>
      </c>
      <c r="BH18" s="256">
        <f t="shared" si="15"/>
        <v>0</v>
      </c>
      <c r="BI18" s="256">
        <f t="shared" si="16"/>
        <v>0</v>
      </c>
      <c r="BJ18" s="256">
        <f t="shared" si="17"/>
        <v>0</v>
      </c>
      <c r="BK18" s="256">
        <f t="shared" si="32"/>
        <v>0</v>
      </c>
      <c r="BL18" s="256">
        <f t="shared" si="33"/>
        <v>0</v>
      </c>
    </row>
    <row r="19" spans="3:64" ht="12.75" customHeight="1" x14ac:dyDescent="0.2">
      <c r="C19" s="254">
        <f t="shared" si="18"/>
        <v>39873</v>
      </c>
      <c r="D19" s="255">
        <f t="shared" si="34"/>
        <v>7</v>
      </c>
      <c r="E19" s="84">
        <f t="shared" si="19"/>
        <v>0</v>
      </c>
      <c r="F19" s="84">
        <f t="shared" si="0"/>
        <v>0</v>
      </c>
      <c r="G19" s="84">
        <f t="shared" si="1"/>
        <v>0</v>
      </c>
      <c r="H19" s="84"/>
      <c r="I19" s="84"/>
      <c r="J19" s="84"/>
      <c r="K19" s="84"/>
      <c r="L19" s="254">
        <f t="shared" si="20"/>
        <v>39873</v>
      </c>
      <c r="M19" s="255">
        <f t="shared" si="35"/>
        <v>7</v>
      </c>
      <c r="N19" s="84">
        <f t="shared" si="21"/>
        <v>0</v>
      </c>
      <c r="O19" s="84">
        <f t="shared" si="2"/>
        <v>0</v>
      </c>
      <c r="P19" s="84">
        <f t="shared" si="3"/>
        <v>0</v>
      </c>
      <c r="Q19" s="84"/>
      <c r="R19" s="84"/>
      <c r="U19" s="254">
        <f t="shared" si="22"/>
        <v>39873</v>
      </c>
      <c r="V19" s="255">
        <f t="shared" si="36"/>
        <v>7</v>
      </c>
      <c r="W19" s="84">
        <f t="shared" si="23"/>
        <v>0</v>
      </c>
      <c r="X19" s="84">
        <f t="shared" si="4"/>
        <v>0</v>
      </c>
      <c r="Y19" s="84">
        <f t="shared" si="5"/>
        <v>0</v>
      </c>
      <c r="Z19" s="84"/>
      <c r="AA19" s="84"/>
      <c r="AD19" s="254">
        <f t="shared" si="24"/>
        <v>39873</v>
      </c>
      <c r="AE19" s="255">
        <f t="shared" si="37"/>
        <v>7</v>
      </c>
      <c r="AF19" s="84">
        <f t="shared" si="25"/>
        <v>0</v>
      </c>
      <c r="AG19" s="84">
        <f t="shared" si="6"/>
        <v>0</v>
      </c>
      <c r="AH19" s="84">
        <f t="shared" si="7"/>
        <v>0</v>
      </c>
      <c r="AI19" s="84"/>
      <c r="AJ19" s="84"/>
      <c r="AM19" s="254">
        <f t="shared" si="26"/>
        <v>39873</v>
      </c>
      <c r="AN19" s="255">
        <f t="shared" si="38"/>
        <v>7</v>
      </c>
      <c r="AO19" s="84">
        <f t="shared" si="27"/>
        <v>0</v>
      </c>
      <c r="AP19" s="84">
        <f t="shared" si="8"/>
        <v>0</v>
      </c>
      <c r="AQ19" s="84">
        <f t="shared" si="9"/>
        <v>0</v>
      </c>
      <c r="AR19" s="84"/>
      <c r="AS19" s="84"/>
      <c r="AV19" s="254">
        <f t="shared" si="28"/>
        <v>40087</v>
      </c>
      <c r="AW19" s="256">
        <f t="shared" si="10"/>
        <v>0</v>
      </c>
      <c r="AX19" s="256">
        <f t="shared" si="11"/>
        <v>0</v>
      </c>
      <c r="AY19" s="256">
        <f t="shared" si="12"/>
        <v>0</v>
      </c>
      <c r="AZ19" s="256">
        <f t="shared" si="13"/>
        <v>0</v>
      </c>
      <c r="BA19" s="256">
        <f t="shared" si="29"/>
        <v>0</v>
      </c>
      <c r="BB19" s="256">
        <f t="shared" si="30"/>
        <v>0</v>
      </c>
      <c r="BC19" s="256"/>
      <c r="BF19" s="254">
        <f t="shared" si="31"/>
        <v>40087</v>
      </c>
      <c r="BG19" s="256">
        <f t="shared" si="14"/>
        <v>0</v>
      </c>
      <c r="BH19" s="256">
        <f t="shared" si="15"/>
        <v>0</v>
      </c>
      <c r="BI19" s="256">
        <f t="shared" si="16"/>
        <v>0</v>
      </c>
      <c r="BJ19" s="256">
        <f t="shared" si="17"/>
        <v>0</v>
      </c>
      <c r="BK19" s="256">
        <f t="shared" si="32"/>
        <v>0</v>
      </c>
      <c r="BL19" s="256">
        <f t="shared" si="33"/>
        <v>0</v>
      </c>
    </row>
    <row r="20" spans="3:64" ht="12.75" customHeight="1" x14ac:dyDescent="0.2">
      <c r="C20" s="254">
        <f t="shared" si="18"/>
        <v>39904</v>
      </c>
      <c r="D20" s="255">
        <f t="shared" si="34"/>
        <v>8</v>
      </c>
      <c r="E20" s="84">
        <f t="shared" si="19"/>
        <v>0</v>
      </c>
      <c r="F20" s="84">
        <f t="shared" si="0"/>
        <v>0</v>
      </c>
      <c r="G20" s="84">
        <f t="shared" si="1"/>
        <v>0</v>
      </c>
      <c r="H20" s="84"/>
      <c r="I20" s="84"/>
      <c r="J20" s="84"/>
      <c r="K20" s="84"/>
      <c r="L20" s="254">
        <f t="shared" si="20"/>
        <v>39904</v>
      </c>
      <c r="M20" s="255">
        <f t="shared" si="35"/>
        <v>8</v>
      </c>
      <c r="N20" s="84">
        <f t="shared" si="21"/>
        <v>0</v>
      </c>
      <c r="O20" s="84">
        <f t="shared" si="2"/>
        <v>0</v>
      </c>
      <c r="P20" s="84">
        <f t="shared" si="3"/>
        <v>0</v>
      </c>
      <c r="Q20" s="84"/>
      <c r="R20" s="84"/>
      <c r="U20" s="254">
        <f t="shared" si="22"/>
        <v>39904</v>
      </c>
      <c r="V20" s="255">
        <f t="shared" si="36"/>
        <v>8</v>
      </c>
      <c r="W20" s="84">
        <f t="shared" si="23"/>
        <v>0</v>
      </c>
      <c r="X20" s="84">
        <f t="shared" si="4"/>
        <v>0</v>
      </c>
      <c r="Y20" s="84">
        <f t="shared" si="5"/>
        <v>0</v>
      </c>
      <c r="Z20" s="84"/>
      <c r="AA20" s="84"/>
      <c r="AD20" s="254">
        <f t="shared" si="24"/>
        <v>39904</v>
      </c>
      <c r="AE20" s="255">
        <f t="shared" si="37"/>
        <v>8</v>
      </c>
      <c r="AF20" s="84">
        <f t="shared" si="25"/>
        <v>0</v>
      </c>
      <c r="AG20" s="84">
        <f t="shared" si="6"/>
        <v>0</v>
      </c>
      <c r="AH20" s="84">
        <f t="shared" si="7"/>
        <v>0</v>
      </c>
      <c r="AI20" s="84"/>
      <c r="AJ20" s="84"/>
      <c r="AM20" s="254">
        <f t="shared" si="26"/>
        <v>39904</v>
      </c>
      <c r="AN20" s="255">
        <f t="shared" si="38"/>
        <v>8</v>
      </c>
      <c r="AO20" s="84">
        <f t="shared" si="27"/>
        <v>0</v>
      </c>
      <c r="AP20" s="84">
        <f t="shared" si="8"/>
        <v>0</v>
      </c>
      <c r="AQ20" s="84">
        <f t="shared" si="9"/>
        <v>0</v>
      </c>
      <c r="AR20" s="84"/>
      <c r="AS20" s="84"/>
      <c r="AV20" s="254">
        <f t="shared" si="28"/>
        <v>40118</v>
      </c>
      <c r="AW20" s="256">
        <f t="shared" si="10"/>
        <v>0</v>
      </c>
      <c r="AX20" s="256">
        <f t="shared" si="11"/>
        <v>0</v>
      </c>
      <c r="AY20" s="256">
        <f t="shared" si="12"/>
        <v>0</v>
      </c>
      <c r="AZ20" s="256">
        <f t="shared" si="13"/>
        <v>0</v>
      </c>
      <c r="BA20" s="256">
        <f t="shared" si="29"/>
        <v>0</v>
      </c>
      <c r="BB20" s="256">
        <f t="shared" si="30"/>
        <v>0</v>
      </c>
      <c r="BC20" s="256"/>
      <c r="BF20" s="254">
        <f t="shared" si="31"/>
        <v>40118</v>
      </c>
      <c r="BG20" s="256">
        <f t="shared" si="14"/>
        <v>0</v>
      </c>
      <c r="BH20" s="256">
        <f t="shared" si="15"/>
        <v>0</v>
      </c>
      <c r="BI20" s="256">
        <f t="shared" si="16"/>
        <v>0</v>
      </c>
      <c r="BJ20" s="256">
        <f t="shared" si="17"/>
        <v>0</v>
      </c>
      <c r="BK20" s="256">
        <f t="shared" si="32"/>
        <v>0</v>
      </c>
      <c r="BL20" s="256">
        <f t="shared" si="33"/>
        <v>0</v>
      </c>
    </row>
    <row r="21" spans="3:64" ht="12.75" customHeight="1" x14ac:dyDescent="0.2">
      <c r="C21" s="254">
        <f t="shared" si="18"/>
        <v>39934</v>
      </c>
      <c r="D21" s="255">
        <f t="shared" si="34"/>
        <v>9</v>
      </c>
      <c r="E21" s="84">
        <f t="shared" si="19"/>
        <v>0</v>
      </c>
      <c r="F21" s="84">
        <f t="shared" si="0"/>
        <v>0</v>
      </c>
      <c r="G21" s="84">
        <f t="shared" si="1"/>
        <v>0</v>
      </c>
      <c r="H21" s="84"/>
      <c r="I21" s="84"/>
      <c r="J21" s="84"/>
      <c r="K21" s="84"/>
      <c r="L21" s="254">
        <f t="shared" si="20"/>
        <v>39934</v>
      </c>
      <c r="M21" s="255">
        <f t="shared" si="35"/>
        <v>9</v>
      </c>
      <c r="N21" s="84">
        <f t="shared" si="21"/>
        <v>0</v>
      </c>
      <c r="O21" s="84">
        <f t="shared" si="2"/>
        <v>0</v>
      </c>
      <c r="P21" s="84">
        <f t="shared" si="3"/>
        <v>0</v>
      </c>
      <c r="Q21" s="84"/>
      <c r="R21" s="84"/>
      <c r="U21" s="254">
        <f t="shared" si="22"/>
        <v>39934</v>
      </c>
      <c r="V21" s="255">
        <f t="shared" si="36"/>
        <v>9</v>
      </c>
      <c r="W21" s="84">
        <f t="shared" si="23"/>
        <v>0</v>
      </c>
      <c r="X21" s="84">
        <f t="shared" si="4"/>
        <v>0</v>
      </c>
      <c r="Y21" s="84">
        <f t="shared" si="5"/>
        <v>0</v>
      </c>
      <c r="Z21" s="84"/>
      <c r="AA21" s="84"/>
      <c r="AD21" s="254">
        <f t="shared" si="24"/>
        <v>39934</v>
      </c>
      <c r="AE21" s="255">
        <f t="shared" si="37"/>
        <v>9</v>
      </c>
      <c r="AF21" s="84">
        <f t="shared" si="25"/>
        <v>0</v>
      </c>
      <c r="AG21" s="84">
        <f t="shared" si="6"/>
        <v>0</v>
      </c>
      <c r="AH21" s="84">
        <f t="shared" si="7"/>
        <v>0</v>
      </c>
      <c r="AI21" s="84"/>
      <c r="AJ21" s="84"/>
      <c r="AM21" s="254">
        <f t="shared" si="26"/>
        <v>39934</v>
      </c>
      <c r="AN21" s="255">
        <f t="shared" si="38"/>
        <v>9</v>
      </c>
      <c r="AO21" s="84">
        <f t="shared" si="27"/>
        <v>0</v>
      </c>
      <c r="AP21" s="84">
        <f t="shared" si="8"/>
        <v>0</v>
      </c>
      <c r="AQ21" s="84">
        <f t="shared" si="9"/>
        <v>0</v>
      </c>
      <c r="AR21" s="84"/>
      <c r="AS21" s="84"/>
      <c r="AV21" s="254">
        <f t="shared" si="28"/>
        <v>40148</v>
      </c>
      <c r="AW21" s="256">
        <f t="shared" si="10"/>
        <v>0</v>
      </c>
      <c r="AX21" s="256">
        <f t="shared" si="11"/>
        <v>0</v>
      </c>
      <c r="AY21" s="256">
        <f t="shared" si="12"/>
        <v>0</v>
      </c>
      <c r="AZ21" s="256">
        <f t="shared" si="13"/>
        <v>0</v>
      </c>
      <c r="BA21" s="256">
        <f t="shared" si="29"/>
        <v>0</v>
      </c>
      <c r="BB21" s="256">
        <f t="shared" si="30"/>
        <v>0</v>
      </c>
      <c r="BC21" s="256"/>
      <c r="BF21" s="254">
        <f t="shared" si="31"/>
        <v>40148</v>
      </c>
      <c r="BG21" s="256">
        <f t="shared" si="14"/>
        <v>0</v>
      </c>
      <c r="BH21" s="256">
        <f t="shared" si="15"/>
        <v>0</v>
      </c>
      <c r="BI21" s="256">
        <f t="shared" si="16"/>
        <v>0</v>
      </c>
      <c r="BJ21" s="256">
        <f t="shared" si="17"/>
        <v>0</v>
      </c>
      <c r="BK21" s="256">
        <f t="shared" si="32"/>
        <v>0</v>
      </c>
      <c r="BL21" s="256">
        <f t="shared" si="33"/>
        <v>0</v>
      </c>
    </row>
    <row r="22" spans="3:64" ht="12.75" customHeight="1" x14ac:dyDescent="0.2">
      <c r="C22" s="254">
        <f t="shared" si="18"/>
        <v>39965</v>
      </c>
      <c r="D22" s="255">
        <f t="shared" si="34"/>
        <v>10</v>
      </c>
      <c r="E22" s="84">
        <f t="shared" si="19"/>
        <v>0</v>
      </c>
      <c r="F22" s="84">
        <f t="shared" si="0"/>
        <v>0</v>
      </c>
      <c r="G22" s="84">
        <f t="shared" si="1"/>
        <v>0</v>
      </c>
      <c r="H22" s="84"/>
      <c r="I22" s="84"/>
      <c r="J22" s="84"/>
      <c r="K22" s="84"/>
      <c r="L22" s="254">
        <f t="shared" si="20"/>
        <v>39965</v>
      </c>
      <c r="M22" s="255">
        <f t="shared" si="35"/>
        <v>10</v>
      </c>
      <c r="N22" s="84">
        <f t="shared" si="21"/>
        <v>0</v>
      </c>
      <c r="O22" s="84">
        <f t="shared" si="2"/>
        <v>0</v>
      </c>
      <c r="P22" s="84">
        <f t="shared" si="3"/>
        <v>0</v>
      </c>
      <c r="Q22" s="84"/>
      <c r="R22" s="84"/>
      <c r="U22" s="254">
        <f t="shared" si="22"/>
        <v>39965</v>
      </c>
      <c r="V22" s="255">
        <f>V21+1</f>
        <v>10</v>
      </c>
      <c r="W22" s="84">
        <f t="shared" si="23"/>
        <v>0</v>
      </c>
      <c r="X22" s="84">
        <f t="shared" si="4"/>
        <v>0</v>
      </c>
      <c r="Y22" s="84">
        <f t="shared" si="5"/>
        <v>0</v>
      </c>
      <c r="Z22" s="84"/>
      <c r="AA22" s="84"/>
      <c r="AD22" s="254">
        <f t="shared" si="24"/>
        <v>39965</v>
      </c>
      <c r="AE22" s="255">
        <f t="shared" si="37"/>
        <v>10</v>
      </c>
      <c r="AF22" s="84">
        <f t="shared" si="25"/>
        <v>0</v>
      </c>
      <c r="AG22" s="84">
        <f t="shared" si="6"/>
        <v>0</v>
      </c>
      <c r="AH22" s="84">
        <f t="shared" si="7"/>
        <v>0</v>
      </c>
      <c r="AI22" s="84"/>
      <c r="AJ22" s="84"/>
      <c r="AM22" s="254">
        <f t="shared" si="26"/>
        <v>39965</v>
      </c>
      <c r="AN22" s="255">
        <f t="shared" si="38"/>
        <v>10</v>
      </c>
      <c r="AO22" s="84">
        <f t="shared" si="27"/>
        <v>0</v>
      </c>
      <c r="AP22" s="84">
        <f t="shared" si="8"/>
        <v>0</v>
      </c>
      <c r="AQ22" s="84">
        <f t="shared" si="9"/>
        <v>0</v>
      </c>
      <c r="AR22" s="84"/>
      <c r="AS22" s="84"/>
      <c r="AV22" s="254">
        <f t="shared" si="28"/>
        <v>40179</v>
      </c>
      <c r="AW22" s="256">
        <f t="shared" si="10"/>
        <v>0</v>
      </c>
      <c r="AX22" s="256">
        <f t="shared" si="11"/>
        <v>0</v>
      </c>
      <c r="AY22" s="256">
        <f t="shared" si="12"/>
        <v>0</v>
      </c>
      <c r="AZ22" s="256">
        <f t="shared" si="13"/>
        <v>0</v>
      </c>
      <c r="BA22" s="256">
        <f t="shared" si="29"/>
        <v>0</v>
      </c>
      <c r="BB22" s="256">
        <f t="shared" si="30"/>
        <v>0</v>
      </c>
      <c r="BC22" s="256"/>
      <c r="BF22" s="254">
        <f t="shared" si="31"/>
        <v>40179</v>
      </c>
      <c r="BG22" s="256">
        <f t="shared" si="14"/>
        <v>0</v>
      </c>
      <c r="BH22" s="256">
        <f t="shared" si="15"/>
        <v>0</v>
      </c>
      <c r="BI22" s="256">
        <f t="shared" si="16"/>
        <v>0</v>
      </c>
      <c r="BJ22" s="256">
        <f t="shared" si="17"/>
        <v>0</v>
      </c>
      <c r="BK22" s="256">
        <f t="shared" si="32"/>
        <v>0</v>
      </c>
      <c r="BL22" s="256">
        <f t="shared" si="33"/>
        <v>0</v>
      </c>
    </row>
    <row r="23" spans="3:64" ht="12.75" customHeight="1" x14ac:dyDescent="0.2">
      <c r="C23" s="254">
        <f t="shared" si="18"/>
        <v>39995</v>
      </c>
      <c r="D23" s="255">
        <f t="shared" si="34"/>
        <v>11</v>
      </c>
      <c r="E23" s="84">
        <f t="shared" si="19"/>
        <v>0</v>
      </c>
      <c r="F23" s="84">
        <f t="shared" si="0"/>
        <v>0</v>
      </c>
      <c r="G23" s="84">
        <f t="shared" si="1"/>
        <v>0</v>
      </c>
      <c r="H23" s="84"/>
      <c r="I23" s="84"/>
      <c r="J23" s="84"/>
      <c r="K23" s="84"/>
      <c r="L23" s="254">
        <f t="shared" si="20"/>
        <v>39995</v>
      </c>
      <c r="M23" s="255">
        <f t="shared" si="35"/>
        <v>11</v>
      </c>
      <c r="N23" s="84">
        <f t="shared" si="21"/>
        <v>0</v>
      </c>
      <c r="O23" s="84">
        <f t="shared" si="2"/>
        <v>0</v>
      </c>
      <c r="P23" s="84">
        <f t="shared" si="3"/>
        <v>0</v>
      </c>
      <c r="Q23" s="84"/>
      <c r="R23" s="84"/>
      <c r="U23" s="254">
        <f t="shared" si="22"/>
        <v>39995</v>
      </c>
      <c r="V23" s="255">
        <f t="shared" si="36"/>
        <v>11</v>
      </c>
      <c r="W23" s="84">
        <f t="shared" si="23"/>
        <v>0</v>
      </c>
      <c r="X23" s="84">
        <f t="shared" si="4"/>
        <v>0</v>
      </c>
      <c r="Y23" s="84">
        <f t="shared" si="5"/>
        <v>0</v>
      </c>
      <c r="Z23" s="84"/>
      <c r="AA23" s="84"/>
      <c r="AD23" s="254">
        <f t="shared" si="24"/>
        <v>39995</v>
      </c>
      <c r="AE23" s="255">
        <f t="shared" si="37"/>
        <v>11</v>
      </c>
      <c r="AF23" s="84">
        <f t="shared" si="25"/>
        <v>0</v>
      </c>
      <c r="AG23" s="84">
        <f t="shared" si="6"/>
        <v>0</v>
      </c>
      <c r="AH23" s="84">
        <f t="shared" si="7"/>
        <v>0</v>
      </c>
      <c r="AI23" s="84"/>
      <c r="AJ23" s="84"/>
      <c r="AM23" s="254">
        <f t="shared" si="26"/>
        <v>39995</v>
      </c>
      <c r="AN23" s="255">
        <f t="shared" si="38"/>
        <v>11</v>
      </c>
      <c r="AO23" s="84">
        <f t="shared" si="27"/>
        <v>0</v>
      </c>
      <c r="AP23" s="84">
        <f t="shared" si="8"/>
        <v>0</v>
      </c>
      <c r="AQ23" s="84">
        <f t="shared" si="9"/>
        <v>0</v>
      </c>
      <c r="AR23" s="84"/>
      <c r="AS23" s="84"/>
      <c r="AV23" s="254">
        <f t="shared" si="28"/>
        <v>40210</v>
      </c>
      <c r="AW23" s="256">
        <f t="shared" si="10"/>
        <v>0</v>
      </c>
      <c r="AX23" s="256">
        <f t="shared" si="11"/>
        <v>0</v>
      </c>
      <c r="AY23" s="256">
        <f t="shared" si="12"/>
        <v>0</v>
      </c>
      <c r="AZ23" s="256">
        <f t="shared" si="13"/>
        <v>0</v>
      </c>
      <c r="BA23" s="256">
        <f t="shared" si="29"/>
        <v>0</v>
      </c>
      <c r="BB23" s="256">
        <f t="shared" si="30"/>
        <v>0</v>
      </c>
      <c r="BC23" s="256"/>
      <c r="BF23" s="254">
        <f t="shared" si="31"/>
        <v>40210</v>
      </c>
      <c r="BG23" s="256">
        <f t="shared" si="14"/>
        <v>0</v>
      </c>
      <c r="BH23" s="256">
        <f t="shared" si="15"/>
        <v>0</v>
      </c>
      <c r="BI23" s="256">
        <f t="shared" si="16"/>
        <v>0</v>
      </c>
      <c r="BJ23" s="256">
        <f t="shared" si="17"/>
        <v>0</v>
      </c>
      <c r="BK23" s="256">
        <f t="shared" si="32"/>
        <v>0</v>
      </c>
      <c r="BL23" s="256">
        <f t="shared" si="33"/>
        <v>0</v>
      </c>
    </row>
    <row r="24" spans="3:64" ht="12.75" customHeight="1" x14ac:dyDescent="0.2">
      <c r="C24" s="254">
        <f t="shared" si="18"/>
        <v>40026</v>
      </c>
      <c r="D24" s="255">
        <f t="shared" si="34"/>
        <v>12</v>
      </c>
      <c r="E24" s="84">
        <f t="shared" si="19"/>
        <v>0</v>
      </c>
      <c r="F24" s="84">
        <f t="shared" si="0"/>
        <v>0</v>
      </c>
      <c r="G24" s="84">
        <f t="shared" si="1"/>
        <v>0</v>
      </c>
      <c r="H24" s="84"/>
      <c r="I24" s="84"/>
      <c r="J24" s="84"/>
      <c r="K24" s="84"/>
      <c r="L24" s="254">
        <f t="shared" si="20"/>
        <v>40026</v>
      </c>
      <c r="M24" s="255">
        <f t="shared" si="35"/>
        <v>12</v>
      </c>
      <c r="N24" s="84">
        <f t="shared" si="21"/>
        <v>0</v>
      </c>
      <c r="O24" s="84">
        <f t="shared" si="2"/>
        <v>0</v>
      </c>
      <c r="P24" s="84">
        <f t="shared" si="3"/>
        <v>0</v>
      </c>
      <c r="Q24" s="84"/>
      <c r="R24" s="84"/>
      <c r="U24" s="254">
        <f t="shared" si="22"/>
        <v>40026</v>
      </c>
      <c r="V24" s="255">
        <f t="shared" si="36"/>
        <v>12</v>
      </c>
      <c r="W24" s="84">
        <f t="shared" si="23"/>
        <v>0</v>
      </c>
      <c r="X24" s="84">
        <f t="shared" si="4"/>
        <v>0</v>
      </c>
      <c r="Y24" s="84">
        <f t="shared" si="5"/>
        <v>0</v>
      </c>
      <c r="Z24" s="84"/>
      <c r="AA24" s="84"/>
      <c r="AD24" s="254">
        <f t="shared" si="24"/>
        <v>40026</v>
      </c>
      <c r="AE24" s="255">
        <f t="shared" si="37"/>
        <v>12</v>
      </c>
      <c r="AF24" s="84">
        <f t="shared" si="25"/>
        <v>0</v>
      </c>
      <c r="AG24" s="84">
        <f t="shared" si="6"/>
        <v>0</v>
      </c>
      <c r="AH24" s="84">
        <f t="shared" si="7"/>
        <v>0</v>
      </c>
      <c r="AI24" s="84"/>
      <c r="AJ24" s="84"/>
      <c r="AM24" s="254">
        <f t="shared" si="26"/>
        <v>40026</v>
      </c>
      <c r="AN24" s="255">
        <f t="shared" si="38"/>
        <v>12</v>
      </c>
      <c r="AO24" s="84">
        <f t="shared" si="27"/>
        <v>0</v>
      </c>
      <c r="AP24" s="84">
        <f t="shared" si="8"/>
        <v>0</v>
      </c>
      <c r="AQ24" s="84">
        <f t="shared" si="9"/>
        <v>0</v>
      </c>
      <c r="AR24" s="84"/>
      <c r="AS24" s="84"/>
      <c r="AV24" s="254">
        <f t="shared" si="28"/>
        <v>40238</v>
      </c>
      <c r="AW24" s="256">
        <f t="shared" si="10"/>
        <v>0</v>
      </c>
      <c r="AX24" s="256">
        <f t="shared" si="11"/>
        <v>0</v>
      </c>
      <c r="AY24" s="256">
        <f t="shared" si="12"/>
        <v>0</v>
      </c>
      <c r="AZ24" s="256">
        <f t="shared" si="13"/>
        <v>0</v>
      </c>
      <c r="BA24" s="256">
        <f t="shared" si="29"/>
        <v>0</v>
      </c>
      <c r="BB24" s="256">
        <f t="shared" si="30"/>
        <v>0</v>
      </c>
      <c r="BC24" s="256"/>
      <c r="BF24" s="254">
        <f t="shared" si="31"/>
        <v>40238</v>
      </c>
      <c r="BG24" s="256">
        <f t="shared" si="14"/>
        <v>0</v>
      </c>
      <c r="BH24" s="256">
        <f t="shared" si="15"/>
        <v>0</v>
      </c>
      <c r="BI24" s="256">
        <f t="shared" si="16"/>
        <v>0</v>
      </c>
      <c r="BJ24" s="256">
        <f t="shared" si="17"/>
        <v>0</v>
      </c>
      <c r="BK24" s="256">
        <f t="shared" si="32"/>
        <v>0</v>
      </c>
      <c r="BL24" s="256">
        <f t="shared" si="33"/>
        <v>0</v>
      </c>
    </row>
    <row r="25" spans="3:64" ht="12.75" customHeight="1" x14ac:dyDescent="0.2">
      <c r="C25" s="254">
        <f t="shared" si="18"/>
        <v>40057</v>
      </c>
      <c r="D25" s="255">
        <f t="shared" si="34"/>
        <v>13</v>
      </c>
      <c r="E25" s="84">
        <f t="shared" si="19"/>
        <v>0</v>
      </c>
      <c r="F25" s="84">
        <f t="shared" si="0"/>
        <v>0</v>
      </c>
      <c r="G25" s="84">
        <f t="shared" si="1"/>
        <v>0</v>
      </c>
      <c r="H25" s="84"/>
      <c r="I25" s="84"/>
      <c r="J25" s="84"/>
      <c r="K25" s="84"/>
      <c r="L25" s="254">
        <f t="shared" si="20"/>
        <v>40057</v>
      </c>
      <c r="M25" s="255">
        <f t="shared" si="35"/>
        <v>13</v>
      </c>
      <c r="N25" s="84">
        <f t="shared" si="21"/>
        <v>0</v>
      </c>
      <c r="O25" s="84">
        <f t="shared" si="2"/>
        <v>0</v>
      </c>
      <c r="P25" s="84">
        <f t="shared" si="3"/>
        <v>0</v>
      </c>
      <c r="Q25" s="84"/>
      <c r="R25" s="84"/>
      <c r="U25" s="254">
        <f t="shared" si="22"/>
        <v>40057</v>
      </c>
      <c r="V25" s="255">
        <f>V24+1</f>
        <v>13</v>
      </c>
      <c r="W25" s="84">
        <f t="shared" si="23"/>
        <v>0</v>
      </c>
      <c r="X25" s="84">
        <f t="shared" si="4"/>
        <v>0</v>
      </c>
      <c r="Y25" s="84">
        <f t="shared" si="5"/>
        <v>0</v>
      </c>
      <c r="Z25" s="84"/>
      <c r="AA25" s="84"/>
      <c r="AD25" s="254">
        <f t="shared" si="24"/>
        <v>40057</v>
      </c>
      <c r="AE25" s="255">
        <f t="shared" si="37"/>
        <v>13</v>
      </c>
      <c r="AF25" s="84">
        <f t="shared" si="25"/>
        <v>0</v>
      </c>
      <c r="AG25" s="84">
        <f t="shared" si="6"/>
        <v>0</v>
      </c>
      <c r="AH25" s="84">
        <f t="shared" si="7"/>
        <v>0</v>
      </c>
      <c r="AI25" s="84"/>
      <c r="AJ25" s="84"/>
      <c r="AM25" s="254">
        <f t="shared" si="26"/>
        <v>40057</v>
      </c>
      <c r="AN25" s="255">
        <f t="shared" si="38"/>
        <v>13</v>
      </c>
      <c r="AO25" s="84">
        <f t="shared" si="27"/>
        <v>0</v>
      </c>
      <c r="AP25" s="84">
        <f t="shared" si="8"/>
        <v>0</v>
      </c>
      <c r="AQ25" s="84">
        <f t="shared" si="9"/>
        <v>0</v>
      </c>
      <c r="AR25" s="84"/>
      <c r="AS25" s="84"/>
      <c r="AV25" s="254">
        <f t="shared" si="28"/>
        <v>40269</v>
      </c>
      <c r="AW25" s="256">
        <f t="shared" si="10"/>
        <v>0</v>
      </c>
      <c r="AX25" s="256">
        <f t="shared" si="11"/>
        <v>0</v>
      </c>
      <c r="AY25" s="256">
        <f t="shared" si="12"/>
        <v>0</v>
      </c>
      <c r="AZ25" s="256">
        <f t="shared" si="13"/>
        <v>0</v>
      </c>
      <c r="BA25" s="256">
        <f t="shared" si="29"/>
        <v>0</v>
      </c>
      <c r="BB25" s="256">
        <f t="shared" si="30"/>
        <v>0</v>
      </c>
      <c r="BC25" s="256"/>
      <c r="BF25" s="254">
        <f t="shared" si="31"/>
        <v>40269</v>
      </c>
      <c r="BG25" s="256">
        <f t="shared" si="14"/>
        <v>0</v>
      </c>
      <c r="BH25" s="256">
        <f t="shared" si="15"/>
        <v>0</v>
      </c>
      <c r="BI25" s="256">
        <f t="shared" si="16"/>
        <v>0</v>
      </c>
      <c r="BJ25" s="256">
        <f t="shared" si="17"/>
        <v>0</v>
      </c>
      <c r="BK25" s="256">
        <f t="shared" si="32"/>
        <v>0</v>
      </c>
      <c r="BL25" s="256">
        <f t="shared" si="33"/>
        <v>0</v>
      </c>
    </row>
    <row r="26" spans="3:64" ht="12.75" customHeight="1" x14ac:dyDescent="0.2">
      <c r="C26" s="254">
        <f t="shared" si="18"/>
        <v>40087</v>
      </c>
      <c r="D26" s="255">
        <f t="shared" si="34"/>
        <v>14</v>
      </c>
      <c r="E26" s="84">
        <f t="shared" si="19"/>
        <v>0</v>
      </c>
      <c r="F26" s="84">
        <f t="shared" si="0"/>
        <v>0</v>
      </c>
      <c r="G26" s="84">
        <f t="shared" si="1"/>
        <v>0</v>
      </c>
      <c r="H26" s="84"/>
      <c r="I26" s="84"/>
      <c r="J26" s="84"/>
      <c r="K26" s="84"/>
      <c r="L26" s="254">
        <f t="shared" si="20"/>
        <v>40087</v>
      </c>
      <c r="M26" s="255">
        <f t="shared" si="35"/>
        <v>14</v>
      </c>
      <c r="N26" s="84">
        <f t="shared" si="21"/>
        <v>0</v>
      </c>
      <c r="O26" s="84">
        <f t="shared" si="2"/>
        <v>0</v>
      </c>
      <c r="P26" s="84">
        <f t="shared" si="3"/>
        <v>0</v>
      </c>
      <c r="Q26" s="84"/>
      <c r="R26" s="84"/>
      <c r="U26" s="254">
        <f t="shared" si="22"/>
        <v>40087</v>
      </c>
      <c r="V26" s="255">
        <f t="shared" si="36"/>
        <v>14</v>
      </c>
      <c r="W26" s="84">
        <f t="shared" si="23"/>
        <v>0</v>
      </c>
      <c r="X26" s="84">
        <f t="shared" si="4"/>
        <v>0</v>
      </c>
      <c r="Y26" s="84">
        <f t="shared" si="5"/>
        <v>0</v>
      </c>
      <c r="Z26" s="84"/>
      <c r="AA26" s="84"/>
      <c r="AD26" s="254">
        <f t="shared" si="24"/>
        <v>40087</v>
      </c>
      <c r="AE26" s="255">
        <f t="shared" si="37"/>
        <v>14</v>
      </c>
      <c r="AF26" s="84">
        <f t="shared" si="25"/>
        <v>0</v>
      </c>
      <c r="AG26" s="84">
        <f t="shared" si="6"/>
        <v>0</v>
      </c>
      <c r="AH26" s="84">
        <f t="shared" si="7"/>
        <v>0</v>
      </c>
      <c r="AI26" s="84"/>
      <c r="AJ26" s="84"/>
      <c r="AM26" s="254">
        <f t="shared" si="26"/>
        <v>40087</v>
      </c>
      <c r="AN26" s="255">
        <f t="shared" si="38"/>
        <v>14</v>
      </c>
      <c r="AO26" s="84">
        <f t="shared" si="27"/>
        <v>0</v>
      </c>
      <c r="AP26" s="84">
        <f t="shared" si="8"/>
        <v>0</v>
      </c>
      <c r="AQ26" s="84">
        <f t="shared" si="9"/>
        <v>0</v>
      </c>
      <c r="AR26" s="84"/>
      <c r="AS26" s="84"/>
      <c r="AV26" s="254">
        <f t="shared" si="28"/>
        <v>40299</v>
      </c>
      <c r="AW26" s="256">
        <f t="shared" si="10"/>
        <v>0</v>
      </c>
      <c r="AX26" s="256">
        <f t="shared" si="11"/>
        <v>0</v>
      </c>
      <c r="AY26" s="256">
        <f t="shared" si="12"/>
        <v>0</v>
      </c>
      <c r="AZ26" s="256">
        <f t="shared" si="13"/>
        <v>0</v>
      </c>
      <c r="BA26" s="256">
        <f t="shared" si="29"/>
        <v>0</v>
      </c>
      <c r="BB26" s="256">
        <f t="shared" si="30"/>
        <v>0</v>
      </c>
      <c r="BC26" s="256"/>
      <c r="BF26" s="254">
        <f t="shared" si="31"/>
        <v>40299</v>
      </c>
      <c r="BG26" s="256">
        <f t="shared" si="14"/>
        <v>0</v>
      </c>
      <c r="BH26" s="256">
        <f t="shared" si="15"/>
        <v>0</v>
      </c>
      <c r="BI26" s="256">
        <f t="shared" si="16"/>
        <v>0</v>
      </c>
      <c r="BJ26" s="256">
        <f t="shared" si="17"/>
        <v>0</v>
      </c>
      <c r="BK26" s="256">
        <f t="shared" si="32"/>
        <v>0</v>
      </c>
      <c r="BL26" s="256">
        <f t="shared" si="33"/>
        <v>0</v>
      </c>
    </row>
    <row r="27" spans="3:64" ht="12.75" customHeight="1" x14ac:dyDescent="0.2">
      <c r="C27" s="254">
        <f t="shared" si="18"/>
        <v>40118</v>
      </c>
      <c r="D27" s="255">
        <f t="shared" si="34"/>
        <v>15</v>
      </c>
      <c r="E27" s="84">
        <f t="shared" si="19"/>
        <v>0</v>
      </c>
      <c r="F27" s="84">
        <f t="shared" si="0"/>
        <v>0</v>
      </c>
      <c r="G27" s="84">
        <f t="shared" si="1"/>
        <v>0</v>
      </c>
      <c r="H27" s="84"/>
      <c r="I27" s="84"/>
      <c r="J27" s="84"/>
      <c r="K27" s="84"/>
      <c r="L27" s="254">
        <f t="shared" si="20"/>
        <v>40118</v>
      </c>
      <c r="M27" s="255">
        <f t="shared" si="35"/>
        <v>15</v>
      </c>
      <c r="N27" s="84">
        <f t="shared" si="21"/>
        <v>0</v>
      </c>
      <c r="O27" s="84">
        <f t="shared" si="2"/>
        <v>0</v>
      </c>
      <c r="P27" s="84">
        <f t="shared" si="3"/>
        <v>0</v>
      </c>
      <c r="Q27" s="84"/>
      <c r="R27" s="84"/>
      <c r="U27" s="254">
        <f t="shared" si="22"/>
        <v>40118</v>
      </c>
      <c r="V27" s="255">
        <f t="shared" si="36"/>
        <v>15</v>
      </c>
      <c r="W27" s="84">
        <f t="shared" si="23"/>
        <v>0</v>
      </c>
      <c r="X27" s="84">
        <f t="shared" si="4"/>
        <v>0</v>
      </c>
      <c r="Y27" s="84">
        <f t="shared" si="5"/>
        <v>0</v>
      </c>
      <c r="Z27" s="84"/>
      <c r="AA27" s="84"/>
      <c r="AD27" s="254">
        <f t="shared" si="24"/>
        <v>40118</v>
      </c>
      <c r="AE27" s="255">
        <f t="shared" si="37"/>
        <v>15</v>
      </c>
      <c r="AF27" s="84">
        <f t="shared" si="25"/>
        <v>0</v>
      </c>
      <c r="AG27" s="84">
        <f t="shared" si="6"/>
        <v>0</v>
      </c>
      <c r="AH27" s="84">
        <f t="shared" si="7"/>
        <v>0</v>
      </c>
      <c r="AI27" s="84"/>
      <c r="AJ27" s="84"/>
      <c r="AM27" s="254">
        <f t="shared" si="26"/>
        <v>40118</v>
      </c>
      <c r="AN27" s="255">
        <f t="shared" si="38"/>
        <v>15</v>
      </c>
      <c r="AO27" s="84">
        <f t="shared" si="27"/>
        <v>0</v>
      </c>
      <c r="AP27" s="84">
        <f t="shared" si="8"/>
        <v>0</v>
      </c>
      <c r="AQ27" s="84">
        <f t="shared" si="9"/>
        <v>0</v>
      </c>
      <c r="AR27" s="84"/>
      <c r="AS27" s="84"/>
      <c r="AV27" s="254">
        <f t="shared" si="28"/>
        <v>40330</v>
      </c>
      <c r="AW27" s="256">
        <f t="shared" si="10"/>
        <v>0</v>
      </c>
      <c r="AX27" s="256">
        <f t="shared" si="11"/>
        <v>0</v>
      </c>
      <c r="AY27" s="256">
        <f t="shared" si="12"/>
        <v>0</v>
      </c>
      <c r="AZ27" s="256">
        <f t="shared" si="13"/>
        <v>0</v>
      </c>
      <c r="BA27" s="256">
        <f t="shared" si="29"/>
        <v>0</v>
      </c>
      <c r="BB27" s="256">
        <f t="shared" si="30"/>
        <v>0</v>
      </c>
      <c r="BC27" s="256"/>
      <c r="BF27" s="254">
        <f t="shared" si="31"/>
        <v>40330</v>
      </c>
      <c r="BG27" s="256">
        <f t="shared" si="14"/>
        <v>0</v>
      </c>
      <c r="BH27" s="256">
        <f t="shared" si="15"/>
        <v>0</v>
      </c>
      <c r="BI27" s="256">
        <f t="shared" si="16"/>
        <v>0</v>
      </c>
      <c r="BJ27" s="256">
        <f t="shared" si="17"/>
        <v>0</v>
      </c>
      <c r="BK27" s="256">
        <f t="shared" si="32"/>
        <v>0</v>
      </c>
      <c r="BL27" s="256">
        <f t="shared" si="33"/>
        <v>0</v>
      </c>
    </row>
    <row r="28" spans="3:64" ht="12.75" customHeight="1" x14ac:dyDescent="0.2">
      <c r="C28" s="254">
        <f t="shared" si="18"/>
        <v>40148</v>
      </c>
      <c r="D28" s="255">
        <f t="shared" si="34"/>
        <v>16</v>
      </c>
      <c r="E28" s="84">
        <f t="shared" si="19"/>
        <v>0</v>
      </c>
      <c r="F28" s="84">
        <f t="shared" si="0"/>
        <v>0</v>
      </c>
      <c r="G28" s="84">
        <f t="shared" si="1"/>
        <v>0</v>
      </c>
      <c r="H28" s="84"/>
      <c r="I28" s="84"/>
      <c r="J28" s="84"/>
      <c r="K28" s="84"/>
      <c r="L28" s="254">
        <f t="shared" si="20"/>
        <v>40148</v>
      </c>
      <c r="M28" s="255">
        <f t="shared" si="35"/>
        <v>16</v>
      </c>
      <c r="N28" s="84">
        <f t="shared" si="21"/>
        <v>0</v>
      </c>
      <c r="O28" s="84">
        <f t="shared" si="2"/>
        <v>0</v>
      </c>
      <c r="P28" s="84">
        <f t="shared" si="3"/>
        <v>0</v>
      </c>
      <c r="Q28" s="84"/>
      <c r="R28" s="84"/>
      <c r="U28" s="254">
        <f t="shared" si="22"/>
        <v>40148</v>
      </c>
      <c r="V28" s="255">
        <f>V27+1</f>
        <v>16</v>
      </c>
      <c r="W28" s="84">
        <f t="shared" si="23"/>
        <v>0</v>
      </c>
      <c r="X28" s="84">
        <f t="shared" si="4"/>
        <v>0</v>
      </c>
      <c r="Y28" s="84">
        <f t="shared" si="5"/>
        <v>0</v>
      </c>
      <c r="Z28" s="84"/>
      <c r="AA28" s="84"/>
      <c r="AD28" s="254">
        <f t="shared" si="24"/>
        <v>40148</v>
      </c>
      <c r="AE28" s="255">
        <f t="shared" si="37"/>
        <v>16</v>
      </c>
      <c r="AF28" s="84">
        <f t="shared" si="25"/>
        <v>0</v>
      </c>
      <c r="AG28" s="84">
        <f t="shared" si="6"/>
        <v>0</v>
      </c>
      <c r="AH28" s="84">
        <f t="shared" si="7"/>
        <v>0</v>
      </c>
      <c r="AI28" s="84"/>
      <c r="AJ28" s="84"/>
      <c r="AM28" s="254">
        <f t="shared" si="26"/>
        <v>40148</v>
      </c>
      <c r="AN28" s="255">
        <f t="shared" si="38"/>
        <v>16</v>
      </c>
      <c r="AO28" s="84">
        <f t="shared" si="27"/>
        <v>0</v>
      </c>
      <c r="AP28" s="84">
        <f t="shared" si="8"/>
        <v>0</v>
      </c>
      <c r="AQ28" s="84">
        <f t="shared" si="9"/>
        <v>0</v>
      </c>
      <c r="AR28" s="84"/>
      <c r="AS28" s="84"/>
      <c r="AV28" s="254">
        <f t="shared" si="28"/>
        <v>40360</v>
      </c>
      <c r="AW28" s="256">
        <f t="shared" si="10"/>
        <v>0</v>
      </c>
      <c r="AX28" s="256">
        <f t="shared" si="11"/>
        <v>0</v>
      </c>
      <c r="AY28" s="256">
        <f t="shared" si="12"/>
        <v>0</v>
      </c>
      <c r="AZ28" s="256">
        <f t="shared" si="13"/>
        <v>0</v>
      </c>
      <c r="BA28" s="256">
        <f t="shared" si="29"/>
        <v>0</v>
      </c>
      <c r="BB28" s="256">
        <f t="shared" si="30"/>
        <v>0</v>
      </c>
      <c r="BC28" s="256"/>
      <c r="BF28" s="254">
        <f t="shared" si="31"/>
        <v>40360</v>
      </c>
      <c r="BG28" s="256">
        <f t="shared" si="14"/>
        <v>0</v>
      </c>
      <c r="BH28" s="256">
        <f t="shared" si="15"/>
        <v>0</v>
      </c>
      <c r="BI28" s="256">
        <f t="shared" si="16"/>
        <v>0</v>
      </c>
      <c r="BJ28" s="256">
        <f t="shared" si="17"/>
        <v>0</v>
      </c>
      <c r="BK28" s="256">
        <f t="shared" si="32"/>
        <v>0</v>
      </c>
      <c r="BL28" s="256">
        <f t="shared" si="33"/>
        <v>0</v>
      </c>
    </row>
    <row r="29" spans="3:64" ht="12.75" customHeight="1" x14ac:dyDescent="0.2">
      <c r="C29" s="254">
        <f t="shared" si="18"/>
        <v>40179</v>
      </c>
      <c r="D29" s="255">
        <f t="shared" si="34"/>
        <v>17</v>
      </c>
      <c r="E29" s="84">
        <f t="shared" si="19"/>
        <v>0</v>
      </c>
      <c r="F29" s="84">
        <f t="shared" si="0"/>
        <v>0</v>
      </c>
      <c r="G29" s="84">
        <f t="shared" si="1"/>
        <v>0</v>
      </c>
      <c r="H29" s="84"/>
      <c r="I29" s="84"/>
      <c r="J29" s="84"/>
      <c r="K29" s="84"/>
      <c r="L29" s="254">
        <f t="shared" si="20"/>
        <v>40179</v>
      </c>
      <c r="M29" s="255">
        <f t="shared" si="35"/>
        <v>17</v>
      </c>
      <c r="N29" s="84">
        <f t="shared" si="21"/>
        <v>0</v>
      </c>
      <c r="O29" s="84">
        <f t="shared" si="2"/>
        <v>0</v>
      </c>
      <c r="P29" s="84">
        <f t="shared" si="3"/>
        <v>0</v>
      </c>
      <c r="Q29" s="84"/>
      <c r="R29" s="84"/>
      <c r="U29" s="254">
        <f t="shared" si="22"/>
        <v>40179</v>
      </c>
      <c r="V29" s="255">
        <f t="shared" si="36"/>
        <v>17</v>
      </c>
      <c r="W29" s="84">
        <f t="shared" si="23"/>
        <v>0</v>
      </c>
      <c r="X29" s="84">
        <f t="shared" si="4"/>
        <v>0</v>
      </c>
      <c r="Y29" s="84">
        <f t="shared" si="5"/>
        <v>0</v>
      </c>
      <c r="Z29" s="84"/>
      <c r="AA29" s="84"/>
      <c r="AD29" s="254">
        <f t="shared" si="24"/>
        <v>40179</v>
      </c>
      <c r="AE29" s="255">
        <f t="shared" si="37"/>
        <v>17</v>
      </c>
      <c r="AF29" s="84">
        <f t="shared" si="25"/>
        <v>0</v>
      </c>
      <c r="AG29" s="84">
        <f t="shared" si="6"/>
        <v>0</v>
      </c>
      <c r="AH29" s="84">
        <f t="shared" si="7"/>
        <v>0</v>
      </c>
      <c r="AI29" s="84"/>
      <c r="AJ29" s="84"/>
      <c r="AM29" s="254">
        <f t="shared" si="26"/>
        <v>40179</v>
      </c>
      <c r="AN29" s="255">
        <f t="shared" si="38"/>
        <v>17</v>
      </c>
      <c r="AO29" s="84">
        <f t="shared" si="27"/>
        <v>0</v>
      </c>
      <c r="AP29" s="84">
        <f t="shared" si="8"/>
        <v>0</v>
      </c>
      <c r="AQ29" s="84">
        <f t="shared" si="9"/>
        <v>0</v>
      </c>
      <c r="AR29" s="84"/>
      <c r="AS29" s="84"/>
      <c r="AV29" s="254">
        <f t="shared" si="28"/>
        <v>40391</v>
      </c>
      <c r="AW29" s="256">
        <f t="shared" si="10"/>
        <v>0</v>
      </c>
      <c r="AX29" s="256">
        <f t="shared" si="11"/>
        <v>0</v>
      </c>
      <c r="AY29" s="256">
        <f t="shared" si="12"/>
        <v>0</v>
      </c>
      <c r="AZ29" s="256">
        <f t="shared" si="13"/>
        <v>0</v>
      </c>
      <c r="BA29" s="256">
        <f t="shared" si="29"/>
        <v>0</v>
      </c>
      <c r="BB29" s="256">
        <f t="shared" si="30"/>
        <v>0</v>
      </c>
      <c r="BC29" s="256"/>
      <c r="BF29" s="254">
        <f t="shared" si="31"/>
        <v>40391</v>
      </c>
      <c r="BG29" s="256">
        <f t="shared" si="14"/>
        <v>0</v>
      </c>
      <c r="BH29" s="256">
        <f t="shared" si="15"/>
        <v>0</v>
      </c>
      <c r="BI29" s="256">
        <f t="shared" si="16"/>
        <v>0</v>
      </c>
      <c r="BJ29" s="256">
        <f t="shared" si="17"/>
        <v>0</v>
      </c>
      <c r="BK29" s="256">
        <f t="shared" si="32"/>
        <v>0</v>
      </c>
      <c r="BL29" s="256">
        <f t="shared" si="33"/>
        <v>0</v>
      </c>
    </row>
    <row r="30" spans="3:64" ht="12.75" customHeight="1" x14ac:dyDescent="0.2">
      <c r="C30" s="254">
        <f t="shared" si="18"/>
        <v>40210</v>
      </c>
      <c r="D30" s="255">
        <f t="shared" si="34"/>
        <v>18</v>
      </c>
      <c r="E30" s="84">
        <f t="shared" si="19"/>
        <v>0</v>
      </c>
      <c r="F30" s="84">
        <f t="shared" si="0"/>
        <v>0</v>
      </c>
      <c r="G30" s="84">
        <f t="shared" si="1"/>
        <v>0</v>
      </c>
      <c r="H30" s="84"/>
      <c r="I30" s="84"/>
      <c r="J30" s="84"/>
      <c r="K30" s="84"/>
      <c r="L30" s="254">
        <f t="shared" si="20"/>
        <v>40210</v>
      </c>
      <c r="M30" s="255">
        <f t="shared" si="35"/>
        <v>18</v>
      </c>
      <c r="N30" s="84">
        <f t="shared" si="21"/>
        <v>0</v>
      </c>
      <c r="O30" s="84">
        <f t="shared" si="2"/>
        <v>0</v>
      </c>
      <c r="P30" s="84">
        <f t="shared" si="3"/>
        <v>0</v>
      </c>
      <c r="Q30" s="84"/>
      <c r="R30" s="84"/>
      <c r="U30" s="254">
        <f t="shared" si="22"/>
        <v>40210</v>
      </c>
      <c r="V30" s="255">
        <f t="shared" si="36"/>
        <v>18</v>
      </c>
      <c r="W30" s="84">
        <f t="shared" si="23"/>
        <v>0</v>
      </c>
      <c r="X30" s="84">
        <f t="shared" si="4"/>
        <v>0</v>
      </c>
      <c r="Y30" s="84">
        <f t="shared" si="5"/>
        <v>0</v>
      </c>
      <c r="Z30" s="84"/>
      <c r="AA30" s="84"/>
      <c r="AD30" s="254">
        <f t="shared" si="24"/>
        <v>40210</v>
      </c>
      <c r="AE30" s="255">
        <f t="shared" si="37"/>
        <v>18</v>
      </c>
      <c r="AF30" s="84">
        <f t="shared" si="25"/>
        <v>0</v>
      </c>
      <c r="AG30" s="84">
        <f t="shared" si="6"/>
        <v>0</v>
      </c>
      <c r="AH30" s="84">
        <f t="shared" si="7"/>
        <v>0</v>
      </c>
      <c r="AI30" s="84"/>
      <c r="AJ30" s="84"/>
      <c r="AM30" s="254">
        <f t="shared" si="26"/>
        <v>40210</v>
      </c>
      <c r="AN30" s="255">
        <f t="shared" si="38"/>
        <v>18</v>
      </c>
      <c r="AO30" s="84">
        <f t="shared" si="27"/>
        <v>0</v>
      </c>
      <c r="AP30" s="84">
        <f t="shared" si="8"/>
        <v>0</v>
      </c>
      <c r="AQ30" s="84">
        <f t="shared" si="9"/>
        <v>0</v>
      </c>
      <c r="AR30" s="84"/>
      <c r="AS30" s="84"/>
      <c r="AV30" s="254">
        <f t="shared" si="28"/>
        <v>40422</v>
      </c>
      <c r="AW30" s="256">
        <f t="shared" si="10"/>
        <v>0</v>
      </c>
      <c r="AX30" s="256">
        <f t="shared" si="11"/>
        <v>0</v>
      </c>
      <c r="AY30" s="256">
        <f t="shared" si="12"/>
        <v>0</v>
      </c>
      <c r="AZ30" s="256">
        <f t="shared" si="13"/>
        <v>0</v>
      </c>
      <c r="BA30" s="256">
        <f t="shared" si="29"/>
        <v>0</v>
      </c>
      <c r="BB30" s="256">
        <f t="shared" si="30"/>
        <v>0</v>
      </c>
      <c r="BC30" s="256"/>
      <c r="BF30" s="254">
        <f t="shared" si="31"/>
        <v>40422</v>
      </c>
      <c r="BG30" s="256">
        <f t="shared" si="14"/>
        <v>0</v>
      </c>
      <c r="BH30" s="256">
        <f t="shared" si="15"/>
        <v>0</v>
      </c>
      <c r="BI30" s="256">
        <f t="shared" si="16"/>
        <v>0</v>
      </c>
      <c r="BJ30" s="256">
        <f t="shared" si="17"/>
        <v>0</v>
      </c>
      <c r="BK30" s="256">
        <f t="shared" si="32"/>
        <v>0</v>
      </c>
      <c r="BL30" s="256">
        <f t="shared" si="33"/>
        <v>0</v>
      </c>
    </row>
    <row r="31" spans="3:64" ht="12.75" customHeight="1" x14ac:dyDescent="0.2">
      <c r="C31" s="254">
        <f t="shared" si="18"/>
        <v>40238</v>
      </c>
      <c r="D31" s="255">
        <f t="shared" si="34"/>
        <v>19</v>
      </c>
      <c r="E31" s="84">
        <f t="shared" si="19"/>
        <v>0</v>
      </c>
      <c r="F31" s="84">
        <f t="shared" si="0"/>
        <v>0</v>
      </c>
      <c r="G31" s="84">
        <f t="shared" si="1"/>
        <v>0</v>
      </c>
      <c r="H31" s="84"/>
      <c r="I31" s="84"/>
      <c r="J31" s="84"/>
      <c r="K31" s="84"/>
      <c r="L31" s="254">
        <f t="shared" si="20"/>
        <v>40238</v>
      </c>
      <c r="M31" s="255">
        <f t="shared" si="35"/>
        <v>19</v>
      </c>
      <c r="N31" s="84">
        <f t="shared" si="21"/>
        <v>0</v>
      </c>
      <c r="O31" s="84">
        <f t="shared" si="2"/>
        <v>0</v>
      </c>
      <c r="P31" s="84">
        <f t="shared" si="3"/>
        <v>0</v>
      </c>
      <c r="Q31" s="84"/>
      <c r="R31" s="84"/>
      <c r="U31" s="254">
        <f t="shared" si="22"/>
        <v>40238</v>
      </c>
      <c r="V31" s="255">
        <f>V30+1</f>
        <v>19</v>
      </c>
      <c r="W31" s="84">
        <f t="shared" si="23"/>
        <v>0</v>
      </c>
      <c r="X31" s="84">
        <f t="shared" si="4"/>
        <v>0</v>
      </c>
      <c r="Y31" s="84">
        <f t="shared" si="5"/>
        <v>0</v>
      </c>
      <c r="Z31" s="84"/>
      <c r="AA31" s="84"/>
      <c r="AD31" s="254">
        <f t="shared" si="24"/>
        <v>40238</v>
      </c>
      <c r="AE31" s="255">
        <f t="shared" si="37"/>
        <v>19</v>
      </c>
      <c r="AF31" s="84">
        <f t="shared" si="25"/>
        <v>0</v>
      </c>
      <c r="AG31" s="84">
        <f t="shared" si="6"/>
        <v>0</v>
      </c>
      <c r="AH31" s="84">
        <f t="shared" si="7"/>
        <v>0</v>
      </c>
      <c r="AI31" s="84"/>
      <c r="AJ31" s="84"/>
      <c r="AM31" s="254">
        <f t="shared" si="26"/>
        <v>40238</v>
      </c>
      <c r="AN31" s="255">
        <f t="shared" si="38"/>
        <v>19</v>
      </c>
      <c r="AO31" s="84">
        <f t="shared" si="27"/>
        <v>0</v>
      </c>
      <c r="AP31" s="84">
        <f t="shared" si="8"/>
        <v>0</v>
      </c>
      <c r="AQ31" s="84">
        <f t="shared" si="9"/>
        <v>0</v>
      </c>
      <c r="AR31" s="84"/>
      <c r="AS31" s="84"/>
      <c r="AV31" s="254">
        <f t="shared" si="28"/>
        <v>40452</v>
      </c>
      <c r="AW31" s="256">
        <f t="shared" si="10"/>
        <v>0</v>
      </c>
      <c r="AX31" s="256">
        <f t="shared" si="11"/>
        <v>0</v>
      </c>
      <c r="AY31" s="256">
        <f t="shared" si="12"/>
        <v>0</v>
      </c>
      <c r="AZ31" s="256">
        <f t="shared" si="13"/>
        <v>0</v>
      </c>
      <c r="BA31" s="256">
        <f t="shared" si="29"/>
        <v>0</v>
      </c>
      <c r="BB31" s="256">
        <f t="shared" si="30"/>
        <v>0</v>
      </c>
      <c r="BC31" s="256"/>
      <c r="BF31" s="254">
        <f t="shared" si="31"/>
        <v>40452</v>
      </c>
      <c r="BG31" s="256">
        <f t="shared" si="14"/>
        <v>0</v>
      </c>
      <c r="BH31" s="256">
        <f t="shared" si="15"/>
        <v>0</v>
      </c>
      <c r="BI31" s="256">
        <f t="shared" si="16"/>
        <v>0</v>
      </c>
      <c r="BJ31" s="256">
        <f t="shared" si="17"/>
        <v>0</v>
      </c>
      <c r="BK31" s="256">
        <f t="shared" si="32"/>
        <v>0</v>
      </c>
      <c r="BL31" s="256">
        <f t="shared" si="33"/>
        <v>0</v>
      </c>
    </row>
    <row r="32" spans="3:64" ht="12.75" customHeight="1" x14ac:dyDescent="0.2">
      <c r="C32" s="254">
        <f t="shared" si="18"/>
        <v>40269</v>
      </c>
      <c r="D32" s="255">
        <f t="shared" si="34"/>
        <v>20</v>
      </c>
      <c r="E32" s="84">
        <f t="shared" si="19"/>
        <v>0</v>
      </c>
      <c r="F32" s="84">
        <f t="shared" si="0"/>
        <v>0</v>
      </c>
      <c r="G32" s="84">
        <f t="shared" si="1"/>
        <v>0</v>
      </c>
      <c r="H32" s="84"/>
      <c r="I32" s="84"/>
      <c r="J32" s="84"/>
      <c r="K32" s="84"/>
      <c r="L32" s="254">
        <f t="shared" si="20"/>
        <v>40269</v>
      </c>
      <c r="M32" s="255">
        <f t="shared" si="35"/>
        <v>20</v>
      </c>
      <c r="N32" s="84">
        <f t="shared" si="21"/>
        <v>0</v>
      </c>
      <c r="O32" s="84">
        <f t="shared" si="2"/>
        <v>0</v>
      </c>
      <c r="P32" s="84">
        <f t="shared" si="3"/>
        <v>0</v>
      </c>
      <c r="Q32" s="84"/>
      <c r="R32" s="84"/>
      <c r="U32" s="254">
        <f t="shared" si="22"/>
        <v>40269</v>
      </c>
      <c r="V32" s="255">
        <f t="shared" si="36"/>
        <v>20</v>
      </c>
      <c r="W32" s="84">
        <f t="shared" si="23"/>
        <v>0</v>
      </c>
      <c r="X32" s="84">
        <f t="shared" si="4"/>
        <v>0</v>
      </c>
      <c r="Y32" s="84">
        <f t="shared" si="5"/>
        <v>0</v>
      </c>
      <c r="Z32" s="84"/>
      <c r="AA32" s="84"/>
      <c r="AD32" s="254">
        <f t="shared" si="24"/>
        <v>40269</v>
      </c>
      <c r="AE32" s="255">
        <f t="shared" si="37"/>
        <v>20</v>
      </c>
      <c r="AF32" s="84">
        <f t="shared" si="25"/>
        <v>0</v>
      </c>
      <c r="AG32" s="84">
        <f t="shared" si="6"/>
        <v>0</v>
      </c>
      <c r="AH32" s="84">
        <f t="shared" si="7"/>
        <v>0</v>
      </c>
      <c r="AI32" s="84"/>
      <c r="AJ32" s="84"/>
      <c r="AM32" s="254">
        <f t="shared" si="26"/>
        <v>40269</v>
      </c>
      <c r="AN32" s="255">
        <f t="shared" si="38"/>
        <v>20</v>
      </c>
      <c r="AO32" s="84">
        <f t="shared" si="27"/>
        <v>0</v>
      </c>
      <c r="AP32" s="84">
        <f t="shared" si="8"/>
        <v>0</v>
      </c>
      <c r="AQ32" s="84">
        <f t="shared" si="9"/>
        <v>0</v>
      </c>
      <c r="AR32" s="84"/>
      <c r="AS32" s="84"/>
      <c r="AV32" s="254">
        <f t="shared" si="28"/>
        <v>40483</v>
      </c>
      <c r="AW32" s="256">
        <f t="shared" si="10"/>
        <v>0</v>
      </c>
      <c r="AX32" s="256">
        <f t="shared" si="11"/>
        <v>0</v>
      </c>
      <c r="AY32" s="256">
        <f t="shared" si="12"/>
        <v>0</v>
      </c>
      <c r="AZ32" s="256">
        <f t="shared" si="13"/>
        <v>0</v>
      </c>
      <c r="BA32" s="256">
        <f t="shared" si="29"/>
        <v>0</v>
      </c>
      <c r="BB32" s="256">
        <f t="shared" si="30"/>
        <v>0</v>
      </c>
      <c r="BC32" s="256"/>
      <c r="BF32" s="254">
        <f t="shared" si="31"/>
        <v>40483</v>
      </c>
      <c r="BG32" s="256">
        <f t="shared" si="14"/>
        <v>0</v>
      </c>
      <c r="BH32" s="256">
        <f t="shared" si="15"/>
        <v>0</v>
      </c>
      <c r="BI32" s="256">
        <f t="shared" si="16"/>
        <v>0</v>
      </c>
      <c r="BJ32" s="256">
        <f t="shared" si="17"/>
        <v>0</v>
      </c>
      <c r="BK32" s="256">
        <f t="shared" si="32"/>
        <v>0</v>
      </c>
      <c r="BL32" s="256">
        <f t="shared" si="33"/>
        <v>0</v>
      </c>
    </row>
    <row r="33" spans="3:64" ht="12.75" customHeight="1" x14ac:dyDescent="0.2">
      <c r="C33" s="254">
        <f t="shared" si="18"/>
        <v>40299</v>
      </c>
      <c r="D33" s="255">
        <f t="shared" si="34"/>
        <v>21</v>
      </c>
      <c r="E33" s="84">
        <f t="shared" si="19"/>
        <v>0</v>
      </c>
      <c r="F33" s="84">
        <f t="shared" si="0"/>
        <v>0</v>
      </c>
      <c r="G33" s="84">
        <f t="shared" si="1"/>
        <v>0</v>
      </c>
      <c r="H33" s="84"/>
      <c r="I33" s="84"/>
      <c r="J33" s="84"/>
      <c r="K33" s="84"/>
      <c r="L33" s="254">
        <f t="shared" si="20"/>
        <v>40299</v>
      </c>
      <c r="M33" s="255">
        <f t="shared" si="35"/>
        <v>21</v>
      </c>
      <c r="N33" s="84">
        <f t="shared" si="21"/>
        <v>0</v>
      </c>
      <c r="O33" s="84">
        <f t="shared" si="2"/>
        <v>0</v>
      </c>
      <c r="P33" s="84">
        <f t="shared" si="3"/>
        <v>0</v>
      </c>
      <c r="Q33" s="84"/>
      <c r="R33" s="84"/>
      <c r="U33" s="254">
        <f t="shared" si="22"/>
        <v>40299</v>
      </c>
      <c r="V33" s="255">
        <f t="shared" si="36"/>
        <v>21</v>
      </c>
      <c r="W33" s="84">
        <f t="shared" si="23"/>
        <v>0</v>
      </c>
      <c r="X33" s="84">
        <f t="shared" si="4"/>
        <v>0</v>
      </c>
      <c r="Y33" s="84">
        <f t="shared" si="5"/>
        <v>0</v>
      </c>
      <c r="Z33" s="84"/>
      <c r="AA33" s="84"/>
      <c r="AD33" s="254">
        <f t="shared" si="24"/>
        <v>40299</v>
      </c>
      <c r="AE33" s="255">
        <f t="shared" si="37"/>
        <v>21</v>
      </c>
      <c r="AF33" s="84">
        <f t="shared" si="25"/>
        <v>0</v>
      </c>
      <c r="AG33" s="84">
        <f t="shared" si="6"/>
        <v>0</v>
      </c>
      <c r="AH33" s="84">
        <f t="shared" si="7"/>
        <v>0</v>
      </c>
      <c r="AI33" s="84"/>
      <c r="AJ33" s="84"/>
      <c r="AM33" s="254">
        <f t="shared" si="26"/>
        <v>40299</v>
      </c>
      <c r="AN33" s="255">
        <f t="shared" si="38"/>
        <v>21</v>
      </c>
      <c r="AO33" s="84">
        <f t="shared" si="27"/>
        <v>0</v>
      </c>
      <c r="AP33" s="84">
        <f t="shared" si="8"/>
        <v>0</v>
      </c>
      <c r="AQ33" s="84">
        <f t="shared" si="9"/>
        <v>0</v>
      </c>
      <c r="AR33" s="84"/>
      <c r="AS33" s="84"/>
      <c r="AV33" s="254">
        <f t="shared" si="28"/>
        <v>40513</v>
      </c>
      <c r="AW33" s="256">
        <f t="shared" si="10"/>
        <v>0</v>
      </c>
      <c r="AX33" s="256">
        <f t="shared" si="11"/>
        <v>0</v>
      </c>
      <c r="AY33" s="256">
        <f t="shared" si="12"/>
        <v>0</v>
      </c>
      <c r="AZ33" s="256">
        <f t="shared" si="13"/>
        <v>0</v>
      </c>
      <c r="BA33" s="256">
        <f t="shared" si="29"/>
        <v>0</v>
      </c>
      <c r="BB33" s="256">
        <f t="shared" si="30"/>
        <v>0</v>
      </c>
      <c r="BC33" s="256"/>
      <c r="BF33" s="254">
        <f t="shared" si="31"/>
        <v>40513</v>
      </c>
      <c r="BG33" s="256">
        <f t="shared" si="14"/>
        <v>0</v>
      </c>
      <c r="BH33" s="256">
        <f t="shared" si="15"/>
        <v>0</v>
      </c>
      <c r="BI33" s="256">
        <f t="shared" si="16"/>
        <v>0</v>
      </c>
      <c r="BJ33" s="256">
        <f t="shared" si="17"/>
        <v>0</v>
      </c>
      <c r="BK33" s="256">
        <f t="shared" si="32"/>
        <v>0</v>
      </c>
      <c r="BL33" s="256">
        <f t="shared" si="33"/>
        <v>0</v>
      </c>
    </row>
    <row r="34" spans="3:64" ht="12.75" customHeight="1" x14ac:dyDescent="0.2">
      <c r="C34" s="254">
        <f t="shared" si="18"/>
        <v>40330</v>
      </c>
      <c r="D34" s="255">
        <f t="shared" si="34"/>
        <v>22</v>
      </c>
      <c r="E34" s="84">
        <f t="shared" si="19"/>
        <v>0</v>
      </c>
      <c r="F34" s="84">
        <f t="shared" si="0"/>
        <v>0</v>
      </c>
      <c r="G34" s="84">
        <f t="shared" si="1"/>
        <v>0</v>
      </c>
      <c r="H34" s="84"/>
      <c r="I34" s="84"/>
      <c r="J34" s="84"/>
      <c r="K34" s="84"/>
      <c r="L34" s="254">
        <f t="shared" si="20"/>
        <v>40330</v>
      </c>
      <c r="M34" s="255">
        <f t="shared" si="35"/>
        <v>22</v>
      </c>
      <c r="N34" s="84">
        <f t="shared" si="21"/>
        <v>0</v>
      </c>
      <c r="O34" s="84">
        <f t="shared" si="2"/>
        <v>0</v>
      </c>
      <c r="P34" s="84">
        <f t="shared" si="3"/>
        <v>0</v>
      </c>
      <c r="Q34" s="84"/>
      <c r="R34" s="84"/>
      <c r="U34" s="254">
        <f t="shared" si="22"/>
        <v>40330</v>
      </c>
      <c r="V34" s="255">
        <f>V33+1</f>
        <v>22</v>
      </c>
      <c r="W34" s="84">
        <f t="shared" si="23"/>
        <v>0</v>
      </c>
      <c r="X34" s="84">
        <f t="shared" si="4"/>
        <v>0</v>
      </c>
      <c r="Y34" s="84">
        <f t="shared" si="5"/>
        <v>0</v>
      </c>
      <c r="Z34" s="84"/>
      <c r="AA34" s="84"/>
      <c r="AD34" s="254">
        <f t="shared" si="24"/>
        <v>40330</v>
      </c>
      <c r="AE34" s="255">
        <f t="shared" si="37"/>
        <v>22</v>
      </c>
      <c r="AF34" s="84">
        <f t="shared" si="25"/>
        <v>0</v>
      </c>
      <c r="AG34" s="84">
        <f t="shared" si="6"/>
        <v>0</v>
      </c>
      <c r="AH34" s="84">
        <f t="shared" si="7"/>
        <v>0</v>
      </c>
      <c r="AI34" s="84"/>
      <c r="AJ34" s="84"/>
      <c r="AM34" s="254">
        <f t="shared" si="26"/>
        <v>40330</v>
      </c>
      <c r="AN34" s="255">
        <f t="shared" si="38"/>
        <v>22</v>
      </c>
      <c r="AO34" s="84">
        <f t="shared" si="27"/>
        <v>0</v>
      </c>
      <c r="AP34" s="84">
        <f t="shared" si="8"/>
        <v>0</v>
      </c>
      <c r="AQ34" s="84">
        <f t="shared" si="9"/>
        <v>0</v>
      </c>
      <c r="AR34" s="84"/>
      <c r="AS34" s="84"/>
      <c r="AV34" s="254">
        <f t="shared" si="28"/>
        <v>40544</v>
      </c>
      <c r="AW34" s="256">
        <f t="shared" si="10"/>
        <v>0</v>
      </c>
      <c r="AX34" s="256">
        <f t="shared" si="11"/>
        <v>0</v>
      </c>
      <c r="AY34" s="256">
        <f t="shared" si="12"/>
        <v>0</v>
      </c>
      <c r="AZ34" s="256">
        <f t="shared" si="13"/>
        <v>0</v>
      </c>
      <c r="BA34" s="256">
        <f t="shared" si="29"/>
        <v>0</v>
      </c>
      <c r="BB34" s="256">
        <f t="shared" si="30"/>
        <v>0</v>
      </c>
      <c r="BC34" s="256"/>
      <c r="BF34" s="254">
        <f t="shared" si="31"/>
        <v>40544</v>
      </c>
      <c r="BG34" s="256">
        <f t="shared" si="14"/>
        <v>0</v>
      </c>
      <c r="BH34" s="256">
        <f t="shared" si="15"/>
        <v>0</v>
      </c>
      <c r="BI34" s="256">
        <f t="shared" si="16"/>
        <v>0</v>
      </c>
      <c r="BJ34" s="256">
        <f t="shared" si="17"/>
        <v>0</v>
      </c>
      <c r="BK34" s="256">
        <f t="shared" si="32"/>
        <v>0</v>
      </c>
      <c r="BL34" s="256">
        <f t="shared" si="33"/>
        <v>0</v>
      </c>
    </row>
    <row r="35" spans="3:64" ht="12.75" customHeight="1" x14ac:dyDescent="0.2">
      <c r="C35" s="254">
        <f t="shared" si="18"/>
        <v>40360</v>
      </c>
      <c r="D35" s="255">
        <f t="shared" si="34"/>
        <v>23</v>
      </c>
      <c r="E35" s="84">
        <f t="shared" si="19"/>
        <v>0</v>
      </c>
      <c r="F35" s="84">
        <f t="shared" si="0"/>
        <v>0</v>
      </c>
      <c r="G35" s="84">
        <f t="shared" si="1"/>
        <v>0</v>
      </c>
      <c r="H35" s="84"/>
      <c r="I35" s="84"/>
      <c r="J35" s="84"/>
      <c r="K35" s="84"/>
      <c r="L35" s="254">
        <f t="shared" si="20"/>
        <v>40360</v>
      </c>
      <c r="M35" s="255">
        <f t="shared" si="35"/>
        <v>23</v>
      </c>
      <c r="N35" s="84">
        <f t="shared" si="21"/>
        <v>0</v>
      </c>
      <c r="O35" s="84">
        <f t="shared" si="2"/>
        <v>0</v>
      </c>
      <c r="P35" s="84">
        <f t="shared" si="3"/>
        <v>0</v>
      </c>
      <c r="Q35" s="84"/>
      <c r="R35" s="84"/>
      <c r="U35" s="254">
        <f t="shared" si="22"/>
        <v>40360</v>
      </c>
      <c r="V35" s="255">
        <f t="shared" si="36"/>
        <v>23</v>
      </c>
      <c r="W35" s="84">
        <f t="shared" si="23"/>
        <v>0</v>
      </c>
      <c r="X35" s="84">
        <f t="shared" si="4"/>
        <v>0</v>
      </c>
      <c r="Y35" s="84">
        <f t="shared" si="5"/>
        <v>0</v>
      </c>
      <c r="Z35" s="84"/>
      <c r="AA35" s="84"/>
      <c r="AD35" s="254">
        <f t="shared" si="24"/>
        <v>40360</v>
      </c>
      <c r="AE35" s="255">
        <f t="shared" si="37"/>
        <v>23</v>
      </c>
      <c r="AF35" s="84">
        <f t="shared" si="25"/>
        <v>0</v>
      </c>
      <c r="AG35" s="84">
        <f t="shared" si="6"/>
        <v>0</v>
      </c>
      <c r="AH35" s="84">
        <f t="shared" si="7"/>
        <v>0</v>
      </c>
      <c r="AI35" s="84"/>
      <c r="AJ35" s="84"/>
      <c r="AM35" s="254">
        <f t="shared" si="26"/>
        <v>40360</v>
      </c>
      <c r="AN35" s="255">
        <f t="shared" si="38"/>
        <v>23</v>
      </c>
      <c r="AO35" s="84">
        <f t="shared" si="27"/>
        <v>0</v>
      </c>
      <c r="AP35" s="84">
        <f t="shared" si="8"/>
        <v>0</v>
      </c>
      <c r="AQ35" s="84">
        <f t="shared" si="9"/>
        <v>0</v>
      </c>
      <c r="AR35" s="84"/>
      <c r="AS35" s="84"/>
      <c r="AV35" s="254">
        <f t="shared" si="28"/>
        <v>40575</v>
      </c>
      <c r="AW35" s="256">
        <f t="shared" si="10"/>
        <v>0</v>
      </c>
      <c r="AX35" s="256">
        <f t="shared" si="11"/>
        <v>0</v>
      </c>
      <c r="AY35" s="256">
        <f t="shared" si="12"/>
        <v>0</v>
      </c>
      <c r="AZ35" s="256">
        <f t="shared" si="13"/>
        <v>0</v>
      </c>
      <c r="BA35" s="256">
        <f t="shared" si="29"/>
        <v>0</v>
      </c>
      <c r="BB35" s="256">
        <f t="shared" si="30"/>
        <v>0</v>
      </c>
      <c r="BC35" s="256"/>
      <c r="BF35" s="254">
        <f t="shared" si="31"/>
        <v>40575</v>
      </c>
      <c r="BG35" s="256">
        <f t="shared" si="14"/>
        <v>0</v>
      </c>
      <c r="BH35" s="256">
        <f t="shared" si="15"/>
        <v>0</v>
      </c>
      <c r="BI35" s="256">
        <f t="shared" si="16"/>
        <v>0</v>
      </c>
      <c r="BJ35" s="256">
        <f t="shared" si="17"/>
        <v>0</v>
      </c>
      <c r="BK35" s="256">
        <f t="shared" si="32"/>
        <v>0</v>
      </c>
      <c r="BL35" s="256">
        <f t="shared" si="33"/>
        <v>0</v>
      </c>
    </row>
    <row r="36" spans="3:64" ht="12.75" customHeight="1" x14ac:dyDescent="0.2">
      <c r="C36" s="254">
        <f t="shared" si="18"/>
        <v>40391</v>
      </c>
      <c r="D36" s="255">
        <f t="shared" si="34"/>
        <v>24</v>
      </c>
      <c r="E36" s="84">
        <f t="shared" si="19"/>
        <v>0</v>
      </c>
      <c r="F36" s="84">
        <f t="shared" si="0"/>
        <v>0</v>
      </c>
      <c r="G36" s="84">
        <f t="shared" si="1"/>
        <v>0</v>
      </c>
      <c r="H36" s="84"/>
      <c r="I36" s="84"/>
      <c r="J36" s="84"/>
      <c r="K36" s="84"/>
      <c r="L36" s="254">
        <f t="shared" si="20"/>
        <v>40391</v>
      </c>
      <c r="M36" s="255">
        <f t="shared" si="35"/>
        <v>24</v>
      </c>
      <c r="N36" s="84">
        <f t="shared" si="21"/>
        <v>0</v>
      </c>
      <c r="O36" s="84">
        <f t="shared" si="2"/>
        <v>0</v>
      </c>
      <c r="P36" s="84">
        <f t="shared" si="3"/>
        <v>0</v>
      </c>
      <c r="Q36" s="84"/>
      <c r="R36" s="84"/>
      <c r="U36" s="254">
        <f t="shared" si="22"/>
        <v>40391</v>
      </c>
      <c r="V36" s="255">
        <f t="shared" si="36"/>
        <v>24</v>
      </c>
      <c r="W36" s="84">
        <f t="shared" si="23"/>
        <v>0</v>
      </c>
      <c r="X36" s="84">
        <f t="shared" si="4"/>
        <v>0</v>
      </c>
      <c r="Y36" s="84">
        <f t="shared" si="5"/>
        <v>0</v>
      </c>
      <c r="Z36" s="84"/>
      <c r="AA36" s="84"/>
      <c r="AD36" s="254">
        <f t="shared" si="24"/>
        <v>40391</v>
      </c>
      <c r="AE36" s="255">
        <f t="shared" si="37"/>
        <v>24</v>
      </c>
      <c r="AF36" s="84">
        <f t="shared" si="25"/>
        <v>0</v>
      </c>
      <c r="AG36" s="84">
        <f t="shared" si="6"/>
        <v>0</v>
      </c>
      <c r="AH36" s="84">
        <f t="shared" si="7"/>
        <v>0</v>
      </c>
      <c r="AI36" s="84"/>
      <c r="AJ36" s="84"/>
      <c r="AM36" s="254">
        <f t="shared" si="26"/>
        <v>40391</v>
      </c>
      <c r="AN36" s="255">
        <f t="shared" si="38"/>
        <v>24</v>
      </c>
      <c r="AO36" s="84">
        <f t="shared" si="27"/>
        <v>0</v>
      </c>
      <c r="AP36" s="84">
        <f t="shared" si="8"/>
        <v>0</v>
      </c>
      <c r="AQ36" s="84">
        <f t="shared" si="9"/>
        <v>0</v>
      </c>
      <c r="AR36" s="84"/>
      <c r="AS36" s="84"/>
      <c r="AV36" s="254">
        <f t="shared" si="28"/>
        <v>40603</v>
      </c>
      <c r="AW36" s="256">
        <f t="shared" si="10"/>
        <v>0</v>
      </c>
      <c r="AX36" s="256">
        <f t="shared" si="11"/>
        <v>0</v>
      </c>
      <c r="AY36" s="256">
        <f t="shared" si="12"/>
        <v>0</v>
      </c>
      <c r="AZ36" s="256">
        <f t="shared" si="13"/>
        <v>0</v>
      </c>
      <c r="BA36" s="256">
        <f t="shared" si="29"/>
        <v>0</v>
      </c>
      <c r="BB36" s="256">
        <f t="shared" si="30"/>
        <v>0</v>
      </c>
      <c r="BC36" s="256"/>
      <c r="BF36" s="254">
        <f t="shared" si="31"/>
        <v>40603</v>
      </c>
      <c r="BG36" s="256">
        <f t="shared" si="14"/>
        <v>0</v>
      </c>
      <c r="BH36" s="256">
        <f t="shared" si="15"/>
        <v>0</v>
      </c>
      <c r="BI36" s="256">
        <f t="shared" si="16"/>
        <v>0</v>
      </c>
      <c r="BJ36" s="256">
        <f t="shared" si="17"/>
        <v>0</v>
      </c>
      <c r="BK36" s="256">
        <f t="shared" si="32"/>
        <v>0</v>
      </c>
      <c r="BL36" s="256">
        <f t="shared" si="33"/>
        <v>0</v>
      </c>
    </row>
    <row r="37" spans="3:64" ht="12.75" customHeight="1" x14ac:dyDescent="0.2">
      <c r="C37" s="254">
        <f t="shared" si="18"/>
        <v>40422</v>
      </c>
      <c r="D37" s="255">
        <f t="shared" si="34"/>
        <v>25</v>
      </c>
      <c r="E37" s="84">
        <f t="shared" si="19"/>
        <v>0</v>
      </c>
      <c r="F37" s="84">
        <f t="shared" si="0"/>
        <v>0</v>
      </c>
      <c r="G37" s="84">
        <f t="shared" si="1"/>
        <v>0</v>
      </c>
      <c r="H37" s="84"/>
      <c r="I37" s="84"/>
      <c r="J37" s="84"/>
      <c r="K37" s="84"/>
      <c r="L37" s="254">
        <f t="shared" si="20"/>
        <v>40422</v>
      </c>
      <c r="M37" s="255">
        <f t="shared" si="35"/>
        <v>25</v>
      </c>
      <c r="N37" s="84">
        <f t="shared" si="21"/>
        <v>0</v>
      </c>
      <c r="O37" s="84">
        <f t="shared" si="2"/>
        <v>0</v>
      </c>
      <c r="P37" s="84">
        <f t="shared" si="3"/>
        <v>0</v>
      </c>
      <c r="Q37" s="84"/>
      <c r="R37" s="84"/>
      <c r="U37" s="254">
        <f t="shared" si="22"/>
        <v>40422</v>
      </c>
      <c r="V37" s="255">
        <f>V36+1</f>
        <v>25</v>
      </c>
      <c r="W37" s="84">
        <f t="shared" si="23"/>
        <v>0</v>
      </c>
      <c r="X37" s="84">
        <f t="shared" si="4"/>
        <v>0</v>
      </c>
      <c r="Y37" s="84">
        <f t="shared" si="5"/>
        <v>0</v>
      </c>
      <c r="Z37" s="84"/>
      <c r="AA37" s="84"/>
      <c r="AD37" s="254">
        <f t="shared" si="24"/>
        <v>40422</v>
      </c>
      <c r="AE37" s="255">
        <f t="shared" si="37"/>
        <v>25</v>
      </c>
      <c r="AF37" s="84">
        <f t="shared" si="25"/>
        <v>0</v>
      </c>
      <c r="AG37" s="84">
        <f t="shared" si="6"/>
        <v>0</v>
      </c>
      <c r="AH37" s="84">
        <f t="shared" si="7"/>
        <v>0</v>
      </c>
      <c r="AI37" s="84"/>
      <c r="AJ37" s="84"/>
      <c r="AM37" s="254">
        <f t="shared" si="26"/>
        <v>40422</v>
      </c>
      <c r="AN37" s="255">
        <f t="shared" si="38"/>
        <v>25</v>
      </c>
      <c r="AO37" s="84">
        <f t="shared" si="27"/>
        <v>0</v>
      </c>
      <c r="AP37" s="84">
        <f t="shared" si="8"/>
        <v>0</v>
      </c>
      <c r="AQ37" s="84">
        <f t="shared" si="9"/>
        <v>0</v>
      </c>
      <c r="AR37" s="84"/>
      <c r="AS37" s="84"/>
      <c r="AV37" s="254">
        <f t="shared" si="28"/>
        <v>40634</v>
      </c>
      <c r="AW37" s="256">
        <f t="shared" si="10"/>
        <v>0</v>
      </c>
      <c r="AX37" s="256">
        <f t="shared" si="11"/>
        <v>0</v>
      </c>
      <c r="AY37" s="256">
        <f t="shared" si="12"/>
        <v>0</v>
      </c>
      <c r="AZ37" s="256">
        <f t="shared" si="13"/>
        <v>0</v>
      </c>
      <c r="BA37" s="256">
        <f t="shared" si="29"/>
        <v>0</v>
      </c>
      <c r="BB37" s="256">
        <f t="shared" si="30"/>
        <v>0</v>
      </c>
      <c r="BC37" s="256"/>
      <c r="BF37" s="254">
        <f t="shared" si="31"/>
        <v>40634</v>
      </c>
      <c r="BG37" s="256">
        <f t="shared" si="14"/>
        <v>0</v>
      </c>
      <c r="BH37" s="256">
        <f t="shared" si="15"/>
        <v>0</v>
      </c>
      <c r="BI37" s="256">
        <f t="shared" si="16"/>
        <v>0</v>
      </c>
      <c r="BJ37" s="256">
        <f t="shared" si="17"/>
        <v>0</v>
      </c>
      <c r="BK37" s="256">
        <f t="shared" si="32"/>
        <v>0</v>
      </c>
      <c r="BL37" s="256">
        <f t="shared" si="33"/>
        <v>0</v>
      </c>
    </row>
    <row r="38" spans="3:64" ht="12.75" customHeight="1" x14ac:dyDescent="0.2">
      <c r="C38" s="254">
        <f t="shared" si="18"/>
        <v>40452</v>
      </c>
      <c r="D38" s="255">
        <f t="shared" si="34"/>
        <v>26</v>
      </c>
      <c r="E38" s="84">
        <f t="shared" si="19"/>
        <v>0</v>
      </c>
      <c r="F38" s="84">
        <f t="shared" si="0"/>
        <v>0</v>
      </c>
      <c r="G38" s="84">
        <f t="shared" si="1"/>
        <v>0</v>
      </c>
      <c r="H38" s="84"/>
      <c r="I38" s="84"/>
      <c r="J38" s="84"/>
      <c r="K38" s="84"/>
      <c r="L38" s="254">
        <f t="shared" si="20"/>
        <v>40452</v>
      </c>
      <c r="M38" s="255">
        <f t="shared" si="35"/>
        <v>26</v>
      </c>
      <c r="N38" s="84">
        <f t="shared" si="21"/>
        <v>0</v>
      </c>
      <c r="O38" s="84">
        <f t="shared" si="2"/>
        <v>0</v>
      </c>
      <c r="P38" s="84">
        <f t="shared" si="3"/>
        <v>0</v>
      </c>
      <c r="Q38" s="84"/>
      <c r="R38" s="84"/>
      <c r="U38" s="254">
        <f t="shared" si="22"/>
        <v>40452</v>
      </c>
      <c r="V38" s="255">
        <f t="shared" si="36"/>
        <v>26</v>
      </c>
      <c r="W38" s="84">
        <f t="shared" si="23"/>
        <v>0</v>
      </c>
      <c r="X38" s="84">
        <f t="shared" si="4"/>
        <v>0</v>
      </c>
      <c r="Y38" s="84">
        <f t="shared" si="5"/>
        <v>0</v>
      </c>
      <c r="Z38" s="84"/>
      <c r="AA38" s="84"/>
      <c r="AD38" s="254">
        <f t="shared" si="24"/>
        <v>40452</v>
      </c>
      <c r="AE38" s="255">
        <f t="shared" si="37"/>
        <v>26</v>
      </c>
      <c r="AF38" s="84">
        <f t="shared" si="25"/>
        <v>0</v>
      </c>
      <c r="AG38" s="84">
        <f t="shared" si="6"/>
        <v>0</v>
      </c>
      <c r="AH38" s="84">
        <f t="shared" si="7"/>
        <v>0</v>
      </c>
      <c r="AI38" s="84"/>
      <c r="AJ38" s="84"/>
      <c r="AM38" s="254">
        <f t="shared" si="26"/>
        <v>40452</v>
      </c>
      <c r="AN38" s="255">
        <f t="shared" si="38"/>
        <v>26</v>
      </c>
      <c r="AO38" s="84">
        <f t="shared" si="27"/>
        <v>0</v>
      </c>
      <c r="AP38" s="84">
        <f t="shared" si="8"/>
        <v>0</v>
      </c>
      <c r="AQ38" s="84">
        <f t="shared" si="9"/>
        <v>0</v>
      </c>
      <c r="AR38" s="84"/>
      <c r="AS38" s="84"/>
      <c r="AV38" s="254">
        <f t="shared" si="28"/>
        <v>40664</v>
      </c>
      <c r="AW38" s="256">
        <f t="shared" si="10"/>
        <v>0</v>
      </c>
      <c r="AX38" s="256">
        <f t="shared" si="11"/>
        <v>0</v>
      </c>
      <c r="AY38" s="256">
        <f t="shared" si="12"/>
        <v>0</v>
      </c>
      <c r="AZ38" s="256">
        <f t="shared" si="13"/>
        <v>0</v>
      </c>
      <c r="BA38" s="256">
        <f t="shared" si="29"/>
        <v>0</v>
      </c>
      <c r="BB38" s="256">
        <f t="shared" si="30"/>
        <v>0</v>
      </c>
      <c r="BC38" s="256"/>
      <c r="BF38" s="254">
        <f t="shared" si="31"/>
        <v>40664</v>
      </c>
      <c r="BG38" s="256">
        <f t="shared" si="14"/>
        <v>0</v>
      </c>
      <c r="BH38" s="256">
        <f t="shared" si="15"/>
        <v>0</v>
      </c>
      <c r="BI38" s="256">
        <f t="shared" si="16"/>
        <v>0</v>
      </c>
      <c r="BJ38" s="256">
        <f t="shared" si="17"/>
        <v>0</v>
      </c>
      <c r="BK38" s="256">
        <f t="shared" si="32"/>
        <v>0</v>
      </c>
      <c r="BL38" s="256">
        <f t="shared" si="33"/>
        <v>0</v>
      </c>
    </row>
    <row r="39" spans="3:64" ht="12.75" customHeight="1" x14ac:dyDescent="0.2">
      <c r="C39" s="254">
        <f t="shared" si="18"/>
        <v>40483</v>
      </c>
      <c r="D39" s="255">
        <f t="shared" si="34"/>
        <v>27</v>
      </c>
      <c r="E39" s="84">
        <f t="shared" si="19"/>
        <v>0</v>
      </c>
      <c r="F39" s="84">
        <f t="shared" si="0"/>
        <v>0</v>
      </c>
      <c r="G39" s="84">
        <f t="shared" si="1"/>
        <v>0</v>
      </c>
      <c r="H39" s="84"/>
      <c r="I39" s="84"/>
      <c r="J39" s="84"/>
      <c r="K39" s="84"/>
      <c r="L39" s="254">
        <f t="shared" si="20"/>
        <v>40483</v>
      </c>
      <c r="M39" s="255">
        <f t="shared" si="35"/>
        <v>27</v>
      </c>
      <c r="N39" s="84">
        <f t="shared" si="21"/>
        <v>0</v>
      </c>
      <c r="O39" s="84">
        <f t="shared" si="2"/>
        <v>0</v>
      </c>
      <c r="P39" s="84">
        <f t="shared" si="3"/>
        <v>0</v>
      </c>
      <c r="Q39" s="84"/>
      <c r="R39" s="84"/>
      <c r="U39" s="254">
        <f t="shared" si="22"/>
        <v>40483</v>
      </c>
      <c r="V39" s="255">
        <f t="shared" si="36"/>
        <v>27</v>
      </c>
      <c r="W39" s="84">
        <f t="shared" si="23"/>
        <v>0</v>
      </c>
      <c r="X39" s="84">
        <f t="shared" si="4"/>
        <v>0</v>
      </c>
      <c r="Y39" s="84">
        <f t="shared" si="5"/>
        <v>0</v>
      </c>
      <c r="Z39" s="84"/>
      <c r="AA39" s="84"/>
      <c r="AD39" s="254">
        <f t="shared" si="24"/>
        <v>40483</v>
      </c>
      <c r="AE39" s="255">
        <f t="shared" si="37"/>
        <v>27</v>
      </c>
      <c r="AF39" s="84">
        <f t="shared" si="25"/>
        <v>0</v>
      </c>
      <c r="AG39" s="84">
        <f t="shared" si="6"/>
        <v>0</v>
      </c>
      <c r="AH39" s="84">
        <f t="shared" si="7"/>
        <v>0</v>
      </c>
      <c r="AI39" s="84"/>
      <c r="AJ39" s="84"/>
      <c r="AM39" s="254">
        <f t="shared" si="26"/>
        <v>40483</v>
      </c>
      <c r="AN39" s="255">
        <f t="shared" si="38"/>
        <v>27</v>
      </c>
      <c r="AO39" s="84">
        <f t="shared" si="27"/>
        <v>0</v>
      </c>
      <c r="AP39" s="84">
        <f t="shared" si="8"/>
        <v>0</v>
      </c>
      <c r="AQ39" s="84">
        <f t="shared" si="9"/>
        <v>0</v>
      </c>
      <c r="AR39" s="84"/>
      <c r="AS39" s="84"/>
      <c r="AV39" s="254">
        <f t="shared" si="28"/>
        <v>40695</v>
      </c>
      <c r="AW39" s="256">
        <f t="shared" si="10"/>
        <v>0</v>
      </c>
      <c r="AX39" s="256">
        <f t="shared" si="11"/>
        <v>0</v>
      </c>
      <c r="AY39" s="256">
        <f t="shared" si="12"/>
        <v>0</v>
      </c>
      <c r="AZ39" s="256">
        <f t="shared" si="13"/>
        <v>0</v>
      </c>
      <c r="BA39" s="256">
        <f t="shared" si="29"/>
        <v>0</v>
      </c>
      <c r="BB39" s="256">
        <f t="shared" si="30"/>
        <v>0</v>
      </c>
      <c r="BC39" s="256"/>
      <c r="BF39" s="254">
        <f t="shared" si="31"/>
        <v>40695</v>
      </c>
      <c r="BG39" s="256">
        <f t="shared" si="14"/>
        <v>0</v>
      </c>
      <c r="BH39" s="256">
        <f t="shared" si="15"/>
        <v>0</v>
      </c>
      <c r="BI39" s="256">
        <f t="shared" si="16"/>
        <v>0</v>
      </c>
      <c r="BJ39" s="256">
        <f t="shared" si="17"/>
        <v>0</v>
      </c>
      <c r="BK39" s="256">
        <f t="shared" si="32"/>
        <v>0</v>
      </c>
      <c r="BL39" s="256">
        <f t="shared" si="33"/>
        <v>0</v>
      </c>
    </row>
    <row r="40" spans="3:64" ht="12.75" customHeight="1" x14ac:dyDescent="0.2">
      <c r="C40" s="254">
        <f t="shared" si="18"/>
        <v>40513</v>
      </c>
      <c r="D40" s="255">
        <f t="shared" si="34"/>
        <v>28</v>
      </c>
      <c r="E40" s="84">
        <f t="shared" si="19"/>
        <v>0</v>
      </c>
      <c r="F40" s="84">
        <f t="shared" si="0"/>
        <v>0</v>
      </c>
      <c r="G40" s="84">
        <f t="shared" si="1"/>
        <v>0</v>
      </c>
      <c r="H40" s="84"/>
      <c r="I40" s="84"/>
      <c r="J40" s="84"/>
      <c r="K40" s="84"/>
      <c r="L40" s="254">
        <f t="shared" si="20"/>
        <v>40513</v>
      </c>
      <c r="M40" s="255">
        <f t="shared" si="35"/>
        <v>28</v>
      </c>
      <c r="N40" s="84">
        <f t="shared" si="21"/>
        <v>0</v>
      </c>
      <c r="O40" s="84">
        <f t="shared" si="2"/>
        <v>0</v>
      </c>
      <c r="P40" s="84">
        <f t="shared" si="3"/>
        <v>0</v>
      </c>
      <c r="Q40" s="84"/>
      <c r="R40" s="84"/>
      <c r="U40" s="254">
        <f t="shared" si="22"/>
        <v>40513</v>
      </c>
      <c r="V40" s="255">
        <f>V39+1</f>
        <v>28</v>
      </c>
      <c r="W40" s="84">
        <f t="shared" si="23"/>
        <v>0</v>
      </c>
      <c r="X40" s="84">
        <f t="shared" si="4"/>
        <v>0</v>
      </c>
      <c r="Y40" s="84">
        <f t="shared" si="5"/>
        <v>0</v>
      </c>
      <c r="Z40" s="84"/>
      <c r="AA40" s="84"/>
      <c r="AD40" s="254">
        <f t="shared" si="24"/>
        <v>40513</v>
      </c>
      <c r="AE40" s="255">
        <f t="shared" si="37"/>
        <v>28</v>
      </c>
      <c r="AF40" s="84">
        <f t="shared" si="25"/>
        <v>0</v>
      </c>
      <c r="AG40" s="84">
        <f t="shared" si="6"/>
        <v>0</v>
      </c>
      <c r="AH40" s="84">
        <f t="shared" si="7"/>
        <v>0</v>
      </c>
      <c r="AI40" s="84"/>
      <c r="AJ40" s="84"/>
      <c r="AM40" s="254">
        <f t="shared" si="26"/>
        <v>40513</v>
      </c>
      <c r="AN40" s="255">
        <f t="shared" si="38"/>
        <v>28</v>
      </c>
      <c r="AO40" s="84">
        <f t="shared" si="27"/>
        <v>0</v>
      </c>
      <c r="AP40" s="84">
        <f t="shared" si="8"/>
        <v>0</v>
      </c>
      <c r="AQ40" s="84">
        <f t="shared" si="9"/>
        <v>0</v>
      </c>
      <c r="AR40" s="84"/>
      <c r="AS40" s="84"/>
      <c r="AV40" s="254">
        <f t="shared" si="28"/>
        <v>40725</v>
      </c>
      <c r="AW40" s="256">
        <f t="shared" si="10"/>
        <v>0</v>
      </c>
      <c r="AX40" s="256">
        <f t="shared" si="11"/>
        <v>0</v>
      </c>
      <c r="AY40" s="256">
        <f t="shared" si="12"/>
        <v>0</v>
      </c>
      <c r="AZ40" s="256">
        <f t="shared" si="13"/>
        <v>0</v>
      </c>
      <c r="BA40" s="256">
        <f t="shared" si="29"/>
        <v>0</v>
      </c>
      <c r="BB40" s="256">
        <f t="shared" si="30"/>
        <v>0</v>
      </c>
      <c r="BC40" s="256"/>
      <c r="BF40" s="254">
        <f t="shared" si="31"/>
        <v>40725</v>
      </c>
      <c r="BG40" s="256">
        <f t="shared" si="14"/>
        <v>0</v>
      </c>
      <c r="BH40" s="256">
        <f t="shared" si="15"/>
        <v>0</v>
      </c>
      <c r="BI40" s="256">
        <f t="shared" si="16"/>
        <v>0</v>
      </c>
      <c r="BJ40" s="256">
        <f t="shared" si="17"/>
        <v>0</v>
      </c>
      <c r="BK40" s="256">
        <f t="shared" si="32"/>
        <v>0</v>
      </c>
      <c r="BL40" s="256">
        <f t="shared" si="33"/>
        <v>0</v>
      </c>
    </row>
    <row r="41" spans="3:64" ht="12.75" customHeight="1" x14ac:dyDescent="0.2">
      <c r="C41" s="254">
        <f t="shared" si="18"/>
        <v>40544</v>
      </c>
      <c r="D41" s="255">
        <f t="shared" si="34"/>
        <v>29</v>
      </c>
      <c r="E41" s="84">
        <f t="shared" si="19"/>
        <v>0</v>
      </c>
      <c r="F41" s="84">
        <f t="shared" si="0"/>
        <v>0</v>
      </c>
      <c r="G41" s="84">
        <f t="shared" si="1"/>
        <v>0</v>
      </c>
      <c r="H41" s="84"/>
      <c r="I41" s="84"/>
      <c r="J41" s="84"/>
      <c r="K41" s="84"/>
      <c r="L41" s="254">
        <f t="shared" si="20"/>
        <v>40544</v>
      </c>
      <c r="M41" s="255">
        <f t="shared" si="35"/>
        <v>29</v>
      </c>
      <c r="N41" s="84">
        <f t="shared" si="21"/>
        <v>0</v>
      </c>
      <c r="O41" s="84">
        <f t="shared" si="2"/>
        <v>0</v>
      </c>
      <c r="P41" s="84">
        <f t="shared" si="3"/>
        <v>0</v>
      </c>
      <c r="Q41" s="84"/>
      <c r="R41" s="84"/>
      <c r="U41" s="254">
        <f t="shared" si="22"/>
        <v>40544</v>
      </c>
      <c r="V41" s="255">
        <f t="shared" si="36"/>
        <v>29</v>
      </c>
      <c r="W41" s="84">
        <f t="shared" si="23"/>
        <v>0</v>
      </c>
      <c r="X41" s="84">
        <f t="shared" si="4"/>
        <v>0</v>
      </c>
      <c r="Y41" s="84">
        <f t="shared" si="5"/>
        <v>0</v>
      </c>
      <c r="Z41" s="84"/>
      <c r="AA41" s="84"/>
      <c r="AD41" s="254">
        <f t="shared" si="24"/>
        <v>40544</v>
      </c>
      <c r="AE41" s="255">
        <f t="shared" si="37"/>
        <v>29</v>
      </c>
      <c r="AF41" s="84">
        <f t="shared" si="25"/>
        <v>0</v>
      </c>
      <c r="AG41" s="84">
        <f t="shared" si="6"/>
        <v>0</v>
      </c>
      <c r="AH41" s="84">
        <f t="shared" si="7"/>
        <v>0</v>
      </c>
      <c r="AI41" s="84"/>
      <c r="AJ41" s="84"/>
      <c r="AM41" s="254">
        <f t="shared" si="26"/>
        <v>40544</v>
      </c>
      <c r="AN41" s="255">
        <f t="shared" si="38"/>
        <v>29</v>
      </c>
      <c r="AO41" s="84">
        <f t="shared" si="27"/>
        <v>0</v>
      </c>
      <c r="AP41" s="84">
        <f t="shared" si="8"/>
        <v>0</v>
      </c>
      <c r="AQ41" s="84">
        <f t="shared" si="9"/>
        <v>0</v>
      </c>
      <c r="AR41" s="84"/>
      <c r="AS41" s="84"/>
      <c r="AV41" s="254">
        <f t="shared" si="28"/>
        <v>40756</v>
      </c>
      <c r="AW41" s="256">
        <f t="shared" si="10"/>
        <v>0</v>
      </c>
      <c r="AX41" s="256">
        <f t="shared" si="11"/>
        <v>0</v>
      </c>
      <c r="AY41" s="256">
        <f t="shared" si="12"/>
        <v>0</v>
      </c>
      <c r="AZ41" s="256">
        <f t="shared" si="13"/>
        <v>0</v>
      </c>
      <c r="BA41" s="256">
        <f t="shared" si="29"/>
        <v>0</v>
      </c>
      <c r="BB41" s="256">
        <f t="shared" si="30"/>
        <v>0</v>
      </c>
      <c r="BC41" s="256"/>
      <c r="BF41" s="254">
        <f t="shared" si="31"/>
        <v>40756</v>
      </c>
      <c r="BG41" s="256">
        <f t="shared" si="14"/>
        <v>0</v>
      </c>
      <c r="BH41" s="256">
        <f t="shared" si="15"/>
        <v>0</v>
      </c>
      <c r="BI41" s="256">
        <f t="shared" si="16"/>
        <v>0</v>
      </c>
      <c r="BJ41" s="256">
        <f t="shared" si="17"/>
        <v>0</v>
      </c>
      <c r="BK41" s="256">
        <f t="shared" si="32"/>
        <v>0</v>
      </c>
      <c r="BL41" s="256">
        <f t="shared" si="33"/>
        <v>0</v>
      </c>
    </row>
    <row r="42" spans="3:64" ht="12.75" customHeight="1" x14ac:dyDescent="0.2">
      <c r="C42" s="254">
        <f t="shared" si="18"/>
        <v>40575</v>
      </c>
      <c r="D42" s="255">
        <f t="shared" si="34"/>
        <v>30</v>
      </c>
      <c r="E42" s="84">
        <f t="shared" si="19"/>
        <v>0</v>
      </c>
      <c r="F42" s="84">
        <f t="shared" si="0"/>
        <v>0</v>
      </c>
      <c r="G42" s="84">
        <f t="shared" si="1"/>
        <v>0</v>
      </c>
      <c r="H42" s="84"/>
      <c r="I42" s="84"/>
      <c r="J42" s="84"/>
      <c r="K42" s="84"/>
      <c r="L42" s="254">
        <f t="shared" si="20"/>
        <v>40575</v>
      </c>
      <c r="M42" s="255">
        <f t="shared" si="35"/>
        <v>30</v>
      </c>
      <c r="N42" s="84">
        <f t="shared" si="21"/>
        <v>0</v>
      </c>
      <c r="O42" s="84">
        <f t="shared" si="2"/>
        <v>0</v>
      </c>
      <c r="P42" s="84">
        <f t="shared" si="3"/>
        <v>0</v>
      </c>
      <c r="Q42" s="84"/>
      <c r="R42" s="84"/>
      <c r="U42" s="254">
        <f t="shared" si="22"/>
        <v>40575</v>
      </c>
      <c r="V42" s="255">
        <f t="shared" si="36"/>
        <v>30</v>
      </c>
      <c r="W42" s="84">
        <f t="shared" si="23"/>
        <v>0</v>
      </c>
      <c r="X42" s="84">
        <f t="shared" si="4"/>
        <v>0</v>
      </c>
      <c r="Y42" s="84">
        <f t="shared" si="5"/>
        <v>0</v>
      </c>
      <c r="Z42" s="84"/>
      <c r="AA42" s="84"/>
      <c r="AD42" s="254">
        <f t="shared" si="24"/>
        <v>40575</v>
      </c>
      <c r="AE42" s="255">
        <f t="shared" si="37"/>
        <v>30</v>
      </c>
      <c r="AF42" s="84">
        <f t="shared" si="25"/>
        <v>0</v>
      </c>
      <c r="AG42" s="84">
        <f t="shared" si="6"/>
        <v>0</v>
      </c>
      <c r="AH42" s="84">
        <f t="shared" si="7"/>
        <v>0</v>
      </c>
      <c r="AI42" s="84"/>
      <c r="AJ42" s="84"/>
      <c r="AM42" s="254">
        <f t="shared" si="26"/>
        <v>40575</v>
      </c>
      <c r="AN42" s="255">
        <f t="shared" si="38"/>
        <v>30</v>
      </c>
      <c r="AO42" s="84">
        <f t="shared" si="27"/>
        <v>0</v>
      </c>
      <c r="AP42" s="84">
        <f t="shared" si="8"/>
        <v>0</v>
      </c>
      <c r="AQ42" s="84">
        <f t="shared" si="9"/>
        <v>0</v>
      </c>
      <c r="AR42" s="84"/>
      <c r="AS42" s="84"/>
      <c r="AV42" s="254">
        <f t="shared" si="28"/>
        <v>40787</v>
      </c>
      <c r="AW42" s="256">
        <f t="shared" si="10"/>
        <v>0</v>
      </c>
      <c r="AX42" s="256">
        <f t="shared" si="11"/>
        <v>0</v>
      </c>
      <c r="AY42" s="256">
        <f t="shared" si="12"/>
        <v>0</v>
      </c>
      <c r="AZ42" s="256">
        <f t="shared" si="13"/>
        <v>0</v>
      </c>
      <c r="BA42" s="256">
        <f t="shared" si="29"/>
        <v>0</v>
      </c>
      <c r="BB42" s="256">
        <f t="shared" si="30"/>
        <v>0</v>
      </c>
      <c r="BC42" s="256"/>
      <c r="BF42" s="254">
        <f t="shared" si="31"/>
        <v>40787</v>
      </c>
      <c r="BG42" s="256">
        <f t="shared" si="14"/>
        <v>0</v>
      </c>
      <c r="BH42" s="256">
        <f t="shared" si="15"/>
        <v>0</v>
      </c>
      <c r="BI42" s="256">
        <f t="shared" si="16"/>
        <v>0</v>
      </c>
      <c r="BJ42" s="256">
        <f t="shared" si="17"/>
        <v>0</v>
      </c>
      <c r="BK42" s="256">
        <f t="shared" si="32"/>
        <v>0</v>
      </c>
      <c r="BL42" s="256">
        <f t="shared" si="33"/>
        <v>0</v>
      </c>
    </row>
    <row r="43" spans="3:64" ht="12.75" customHeight="1" x14ac:dyDescent="0.2">
      <c r="C43" s="254">
        <f t="shared" si="18"/>
        <v>40603</v>
      </c>
      <c r="D43" s="255">
        <f t="shared" si="34"/>
        <v>31</v>
      </c>
      <c r="E43" s="84">
        <f t="shared" si="19"/>
        <v>0</v>
      </c>
      <c r="F43" s="84">
        <f t="shared" si="0"/>
        <v>0</v>
      </c>
      <c r="G43" s="84">
        <f t="shared" si="1"/>
        <v>0</v>
      </c>
      <c r="H43" s="84"/>
      <c r="I43" s="84"/>
      <c r="J43" s="84"/>
      <c r="K43" s="84"/>
      <c r="L43" s="254">
        <f t="shared" si="20"/>
        <v>40603</v>
      </c>
      <c r="M43" s="255">
        <f t="shared" si="35"/>
        <v>31</v>
      </c>
      <c r="N43" s="84">
        <f t="shared" si="21"/>
        <v>0</v>
      </c>
      <c r="O43" s="84">
        <f t="shared" si="2"/>
        <v>0</v>
      </c>
      <c r="P43" s="84">
        <f t="shared" si="3"/>
        <v>0</v>
      </c>
      <c r="Q43" s="84"/>
      <c r="R43" s="84"/>
      <c r="U43" s="254">
        <f t="shared" si="22"/>
        <v>40603</v>
      </c>
      <c r="V43" s="255">
        <f>V42+1</f>
        <v>31</v>
      </c>
      <c r="W43" s="84">
        <f t="shared" si="23"/>
        <v>0</v>
      </c>
      <c r="X43" s="84">
        <f t="shared" si="4"/>
        <v>0</v>
      </c>
      <c r="Y43" s="84">
        <f t="shared" si="5"/>
        <v>0</v>
      </c>
      <c r="Z43" s="84"/>
      <c r="AA43" s="84"/>
      <c r="AD43" s="254">
        <f t="shared" si="24"/>
        <v>40603</v>
      </c>
      <c r="AE43" s="255">
        <f t="shared" si="37"/>
        <v>31</v>
      </c>
      <c r="AF43" s="84">
        <f t="shared" si="25"/>
        <v>0</v>
      </c>
      <c r="AG43" s="84">
        <f t="shared" si="6"/>
        <v>0</v>
      </c>
      <c r="AH43" s="84">
        <f t="shared" si="7"/>
        <v>0</v>
      </c>
      <c r="AI43" s="84"/>
      <c r="AJ43" s="84"/>
      <c r="AM43" s="254">
        <f t="shared" si="26"/>
        <v>40603</v>
      </c>
      <c r="AN43" s="255">
        <f t="shared" si="38"/>
        <v>31</v>
      </c>
      <c r="AO43" s="84">
        <f t="shared" si="27"/>
        <v>0</v>
      </c>
      <c r="AP43" s="84">
        <f t="shared" si="8"/>
        <v>0</v>
      </c>
      <c r="AQ43" s="84">
        <f t="shared" si="9"/>
        <v>0</v>
      </c>
      <c r="AR43" s="84"/>
      <c r="AS43" s="84"/>
      <c r="AV43" s="254">
        <f t="shared" si="28"/>
        <v>40817</v>
      </c>
      <c r="AW43" s="256">
        <f t="shared" si="10"/>
        <v>0</v>
      </c>
      <c r="AX43" s="256">
        <f t="shared" si="11"/>
        <v>0</v>
      </c>
      <c r="AY43" s="256">
        <f t="shared" si="12"/>
        <v>0</v>
      </c>
      <c r="AZ43" s="256">
        <f t="shared" si="13"/>
        <v>0</v>
      </c>
      <c r="BA43" s="256">
        <f t="shared" si="29"/>
        <v>0</v>
      </c>
      <c r="BB43" s="256">
        <f t="shared" si="30"/>
        <v>0</v>
      </c>
      <c r="BC43" s="256"/>
      <c r="BF43" s="254">
        <f t="shared" si="31"/>
        <v>40817</v>
      </c>
      <c r="BG43" s="256">
        <f t="shared" si="14"/>
        <v>0</v>
      </c>
      <c r="BH43" s="256">
        <f t="shared" si="15"/>
        <v>0</v>
      </c>
      <c r="BI43" s="256">
        <f t="shared" si="16"/>
        <v>0</v>
      </c>
      <c r="BJ43" s="256">
        <f t="shared" si="17"/>
        <v>0</v>
      </c>
      <c r="BK43" s="256">
        <f t="shared" si="32"/>
        <v>0</v>
      </c>
      <c r="BL43" s="256">
        <f t="shared" si="33"/>
        <v>0</v>
      </c>
    </row>
    <row r="44" spans="3:64" ht="12.75" customHeight="1" x14ac:dyDescent="0.2">
      <c r="C44" s="254">
        <f t="shared" si="18"/>
        <v>40634</v>
      </c>
      <c r="D44" s="255">
        <f t="shared" si="34"/>
        <v>32</v>
      </c>
      <c r="E44" s="84">
        <f t="shared" si="19"/>
        <v>0</v>
      </c>
      <c r="F44" s="84">
        <f t="shared" si="0"/>
        <v>0</v>
      </c>
      <c r="G44" s="84">
        <f t="shared" si="1"/>
        <v>0</v>
      </c>
      <c r="H44" s="84"/>
      <c r="I44" s="84"/>
      <c r="J44" s="84"/>
      <c r="K44" s="84"/>
      <c r="L44" s="254">
        <f t="shared" si="20"/>
        <v>40634</v>
      </c>
      <c r="M44" s="255">
        <f t="shared" si="35"/>
        <v>32</v>
      </c>
      <c r="N44" s="84">
        <f t="shared" si="21"/>
        <v>0</v>
      </c>
      <c r="O44" s="84">
        <f t="shared" si="2"/>
        <v>0</v>
      </c>
      <c r="P44" s="84">
        <f t="shared" si="3"/>
        <v>0</v>
      </c>
      <c r="Q44" s="84"/>
      <c r="R44" s="84"/>
      <c r="U44" s="254">
        <f t="shared" si="22"/>
        <v>40634</v>
      </c>
      <c r="V44" s="255">
        <f t="shared" si="36"/>
        <v>32</v>
      </c>
      <c r="W44" s="84">
        <f t="shared" si="23"/>
        <v>0</v>
      </c>
      <c r="X44" s="84">
        <f t="shared" si="4"/>
        <v>0</v>
      </c>
      <c r="Y44" s="84">
        <f t="shared" si="5"/>
        <v>0</v>
      </c>
      <c r="Z44" s="84"/>
      <c r="AA44" s="84"/>
      <c r="AD44" s="254">
        <f t="shared" si="24"/>
        <v>40634</v>
      </c>
      <c r="AE44" s="255">
        <f t="shared" si="37"/>
        <v>32</v>
      </c>
      <c r="AF44" s="84">
        <f t="shared" si="25"/>
        <v>0</v>
      </c>
      <c r="AG44" s="84">
        <f t="shared" si="6"/>
        <v>0</v>
      </c>
      <c r="AH44" s="84">
        <f t="shared" si="7"/>
        <v>0</v>
      </c>
      <c r="AI44" s="84"/>
      <c r="AJ44" s="84"/>
      <c r="AM44" s="254">
        <f t="shared" si="26"/>
        <v>40634</v>
      </c>
      <c r="AN44" s="255">
        <f t="shared" si="38"/>
        <v>32</v>
      </c>
      <c r="AO44" s="84">
        <f t="shared" si="27"/>
        <v>0</v>
      </c>
      <c r="AP44" s="84">
        <f t="shared" si="8"/>
        <v>0</v>
      </c>
      <c r="AQ44" s="84">
        <f t="shared" si="9"/>
        <v>0</v>
      </c>
      <c r="AR44" s="84"/>
      <c r="AS44" s="84"/>
      <c r="AV44" s="254">
        <f t="shared" si="28"/>
        <v>40848</v>
      </c>
      <c r="AW44" s="256">
        <f t="shared" si="10"/>
        <v>0</v>
      </c>
      <c r="AX44" s="256">
        <f t="shared" si="11"/>
        <v>0</v>
      </c>
      <c r="AY44" s="256">
        <f t="shared" si="12"/>
        <v>0</v>
      </c>
      <c r="AZ44" s="256">
        <f t="shared" si="13"/>
        <v>0</v>
      </c>
      <c r="BA44" s="256">
        <f t="shared" si="29"/>
        <v>0</v>
      </c>
      <c r="BB44" s="256">
        <f t="shared" si="30"/>
        <v>0</v>
      </c>
      <c r="BC44" s="256"/>
      <c r="BF44" s="254">
        <f t="shared" si="31"/>
        <v>40848</v>
      </c>
      <c r="BG44" s="256">
        <f t="shared" si="14"/>
        <v>0</v>
      </c>
      <c r="BH44" s="256">
        <f t="shared" si="15"/>
        <v>0</v>
      </c>
      <c r="BI44" s="256">
        <f t="shared" si="16"/>
        <v>0</v>
      </c>
      <c r="BJ44" s="256">
        <f t="shared" si="17"/>
        <v>0</v>
      </c>
      <c r="BK44" s="256">
        <f t="shared" si="32"/>
        <v>0</v>
      </c>
      <c r="BL44" s="256">
        <f t="shared" si="33"/>
        <v>0</v>
      </c>
    </row>
    <row r="45" spans="3:64" ht="12.75" customHeight="1" x14ac:dyDescent="0.2">
      <c r="C45" s="254">
        <f t="shared" si="18"/>
        <v>40664</v>
      </c>
      <c r="D45" s="255">
        <f t="shared" si="34"/>
        <v>33</v>
      </c>
      <c r="E45" s="84">
        <f t="shared" si="19"/>
        <v>0</v>
      </c>
      <c r="F45" s="84">
        <f t="shared" ref="F45:F76" si="39">IF(D45&lt;=$D$8,IPMT($H$8,D45,$D$8,-$H$6),0)</f>
        <v>0</v>
      </c>
      <c r="G45" s="84">
        <f t="shared" ref="G45:G76" si="40">IF(D45&lt;=$D$8,PPMT($H$8,D45,$D$8,-$H$6),0)</f>
        <v>0</v>
      </c>
      <c r="H45" s="84"/>
      <c r="I45" s="84"/>
      <c r="J45" s="84"/>
      <c r="K45" s="84"/>
      <c r="L45" s="254">
        <f t="shared" si="20"/>
        <v>40664</v>
      </c>
      <c r="M45" s="255">
        <f t="shared" si="35"/>
        <v>33</v>
      </c>
      <c r="N45" s="84">
        <f t="shared" si="21"/>
        <v>0</v>
      </c>
      <c r="O45" s="84">
        <f t="shared" ref="O45:O76" si="41">IF(M45&lt;=$M$8,IPMT($Q$8,M45,$M$8,-$Q$6),0)</f>
        <v>0</v>
      </c>
      <c r="P45" s="84">
        <f t="shared" ref="P45:P76" si="42">IF(M45&lt;=$M$8,PPMT($Q$8,M45,$M$8,-$Q$6),0)</f>
        <v>0</v>
      </c>
      <c r="Q45" s="84"/>
      <c r="R45" s="84"/>
      <c r="U45" s="254">
        <f t="shared" si="22"/>
        <v>40664</v>
      </c>
      <c r="V45" s="255">
        <f t="shared" si="36"/>
        <v>33</v>
      </c>
      <c r="W45" s="84">
        <f t="shared" si="23"/>
        <v>0</v>
      </c>
      <c r="X45" s="84">
        <f t="shared" ref="X45:X76" si="43">IF(V45&lt;=$V$8,IPMT($Z$8,V45,$V$8,-$Z$6),0)</f>
        <v>0</v>
      </c>
      <c r="Y45" s="84">
        <f t="shared" ref="Y45:Y76" si="44">IF(V45&lt;=$V$8,PPMT($Z$8,V45,$V$8,-$Z$6),0)</f>
        <v>0</v>
      </c>
      <c r="Z45" s="84"/>
      <c r="AA45" s="84"/>
      <c r="AD45" s="254">
        <f t="shared" si="24"/>
        <v>40664</v>
      </c>
      <c r="AE45" s="255">
        <f t="shared" si="37"/>
        <v>33</v>
      </c>
      <c r="AF45" s="84">
        <f t="shared" si="25"/>
        <v>0</v>
      </c>
      <c r="AG45" s="84">
        <f t="shared" ref="AG45:AG76" si="45">IF(AE45&lt;=$AE$8,IPMT($AI$8,AE45,$AE$8,-$AI$6),0)</f>
        <v>0</v>
      </c>
      <c r="AH45" s="84">
        <f t="shared" ref="AH45:AH76" si="46">IF(AE45&lt;=$AE$8,PPMT($AI$8,AE45,$AE$8,-$AI$6),0)</f>
        <v>0</v>
      </c>
      <c r="AI45" s="84"/>
      <c r="AJ45" s="84"/>
      <c r="AM45" s="254">
        <f t="shared" si="26"/>
        <v>40664</v>
      </c>
      <c r="AN45" s="255">
        <f t="shared" si="38"/>
        <v>33</v>
      </c>
      <c r="AO45" s="84">
        <f t="shared" si="27"/>
        <v>0</v>
      </c>
      <c r="AP45" s="84">
        <f t="shared" ref="AP45:AP76" si="47">IF(AN45&lt;=$AN$8,IPMT($AR$8,AN45,$AN$8,-$AR$6),0)</f>
        <v>0</v>
      </c>
      <c r="AQ45" s="84">
        <f t="shared" ref="AQ45:AQ76" si="48">IF(AN45&lt;=$AN$8,PPMT($AR$8,AN45,$AN$8,-$AR$6),0)</f>
        <v>0</v>
      </c>
      <c r="AR45" s="84"/>
      <c r="AS45" s="84"/>
      <c r="AV45" s="254">
        <f t="shared" si="28"/>
        <v>40878</v>
      </c>
      <c r="AW45" s="256">
        <f t="shared" ref="AW45:AW76" si="49">IF(ISERROR(VLOOKUP($AV45,$C$13:$F$132,4,FALSE))=TRUE,0,VLOOKUP($AV45,$C$13:$F$132,4,FALSE))</f>
        <v>0</v>
      </c>
      <c r="AX45" s="256">
        <f t="shared" ref="AX45:AX76" si="50">IF(ISERROR(VLOOKUP($AV45,$L$13:$O$132,4,FALSE))=TRUE,0,VLOOKUP($AV45,$L$13:$O$132,4,FALSE))</f>
        <v>0</v>
      </c>
      <c r="AY45" s="256">
        <f t="shared" ref="AY45:AY76" si="51">IF(ISERROR(VLOOKUP($AV45,$U$13:$X$132,4,FALSE))=TRUE,0,VLOOKUP($AV45,$U$13:$X$132,4,FALSE))</f>
        <v>0</v>
      </c>
      <c r="AZ45" s="256">
        <f t="shared" ref="AZ45:AZ76" si="52">IF(ISERROR(VLOOKUP($AV45,$AD$13:$AG$132,4,FALSE))=TRUE,0,VLOOKUP($AV45,$AD$13:$AG$132,4,FALSE))</f>
        <v>0</v>
      </c>
      <c r="BA45" s="256">
        <f t="shared" si="29"/>
        <v>0</v>
      </c>
      <c r="BB45" s="256">
        <f t="shared" si="30"/>
        <v>0</v>
      </c>
      <c r="BC45" s="256"/>
      <c r="BF45" s="254">
        <f t="shared" si="31"/>
        <v>40878</v>
      </c>
      <c r="BG45" s="256">
        <f t="shared" ref="BG45:BG76" si="53">IF(ISERROR(VLOOKUP($BF45,$C$13:$G$132,5,FALSE))=TRUE,0,VLOOKUP($BF45,$C$13:$G$132,5,FALSE))</f>
        <v>0</v>
      </c>
      <c r="BH45" s="256">
        <f t="shared" ref="BH45:BH76" si="54">IF(ISERROR(VLOOKUP($BF45,$L$13:$P$132,5,FALSE))=TRUE,0,VLOOKUP($BF45,$L$13:$P$132,5,FALSE))</f>
        <v>0</v>
      </c>
      <c r="BI45" s="256">
        <f t="shared" ref="BI45:BI76" si="55">IF(ISERROR(VLOOKUP($BF45,$U$13:$Y$132,5,FALSE))=TRUE,0,VLOOKUP($BF45,$U$13:$Y$132,5,FALSE))</f>
        <v>0</v>
      </c>
      <c r="BJ45" s="256">
        <f t="shared" ref="BJ45:BJ76" si="56">IF(ISERROR(VLOOKUP($BF45,$AD$13:$AH$132,5,FALSE))=TRUE,0,VLOOKUP($BF45,$AD$13:$AH$132,5,FALSE))</f>
        <v>0</v>
      </c>
      <c r="BK45" s="256">
        <f t="shared" si="32"/>
        <v>0</v>
      </c>
      <c r="BL45" s="256">
        <f t="shared" si="33"/>
        <v>0</v>
      </c>
    </row>
    <row r="46" spans="3:64" ht="12.75" customHeight="1" x14ac:dyDescent="0.2">
      <c r="C46" s="254">
        <f t="shared" ref="C46:C77" si="57">EDATE(C45,$H$10)</f>
        <v>40695</v>
      </c>
      <c r="D46" s="255">
        <f t="shared" si="34"/>
        <v>34</v>
      </c>
      <c r="E46" s="84">
        <f t="shared" ref="E46:E77" si="58">IF($D46&lt;=$D$8,E45,0)</f>
        <v>0</v>
      </c>
      <c r="F46" s="84">
        <f t="shared" si="39"/>
        <v>0</v>
      </c>
      <c r="G46" s="84">
        <f t="shared" si="40"/>
        <v>0</v>
      </c>
      <c r="H46" s="84"/>
      <c r="I46" s="84"/>
      <c r="J46" s="84"/>
      <c r="K46" s="84"/>
      <c r="L46" s="254">
        <f t="shared" ref="L46:L77" si="59">EDATE(L45,$Q$10)</f>
        <v>40695</v>
      </c>
      <c r="M46" s="255">
        <f t="shared" si="35"/>
        <v>34</v>
      </c>
      <c r="N46" s="84">
        <f t="shared" ref="N46:N77" si="60">IF($M46&lt;=$M$8,N45,0)</f>
        <v>0</v>
      </c>
      <c r="O46" s="84">
        <f t="shared" si="41"/>
        <v>0</v>
      </c>
      <c r="P46" s="84">
        <f t="shared" si="42"/>
        <v>0</v>
      </c>
      <c r="Q46" s="84"/>
      <c r="R46" s="84"/>
      <c r="U46" s="254">
        <f t="shared" ref="U46:U77" si="61">EDATE(U45,$Z$10)</f>
        <v>40695</v>
      </c>
      <c r="V46" s="255">
        <f>V45+1</f>
        <v>34</v>
      </c>
      <c r="W46" s="84">
        <f t="shared" ref="W46:W77" si="62">IF($V46&lt;=$V$8,W45,0)</f>
        <v>0</v>
      </c>
      <c r="X46" s="84">
        <f t="shared" si="43"/>
        <v>0</v>
      </c>
      <c r="Y46" s="84">
        <f t="shared" si="44"/>
        <v>0</v>
      </c>
      <c r="Z46" s="84"/>
      <c r="AA46" s="84"/>
      <c r="AD46" s="254">
        <f t="shared" ref="AD46:AD77" si="63">EDATE(AD45,$AI$10)</f>
        <v>40695</v>
      </c>
      <c r="AE46" s="255">
        <f t="shared" si="37"/>
        <v>34</v>
      </c>
      <c r="AF46" s="84">
        <f t="shared" ref="AF46:AF77" si="64">IF($AE46&lt;=$AE$8,AF45,0)</f>
        <v>0</v>
      </c>
      <c r="AG46" s="84">
        <f t="shared" si="45"/>
        <v>0</v>
      </c>
      <c r="AH46" s="84">
        <f t="shared" si="46"/>
        <v>0</v>
      </c>
      <c r="AI46" s="84"/>
      <c r="AJ46" s="84"/>
      <c r="AM46" s="254">
        <f t="shared" ref="AM46:AM77" si="65">EDATE(AM45,$AR$10)</f>
        <v>40695</v>
      </c>
      <c r="AN46" s="255">
        <f t="shared" si="38"/>
        <v>34</v>
      </c>
      <c r="AO46" s="84">
        <f t="shared" ref="AO46:AO77" si="66">IF($AN46&lt;=$AN$8,AO45,0)</f>
        <v>0</v>
      </c>
      <c r="AP46" s="84">
        <f t="shared" si="47"/>
        <v>0</v>
      </c>
      <c r="AQ46" s="84">
        <f t="shared" si="48"/>
        <v>0</v>
      </c>
      <c r="AR46" s="84"/>
      <c r="AS46" s="84"/>
      <c r="AV46" s="254">
        <f t="shared" ref="AV46:AV77" si="67">EDATE(AV45,1)</f>
        <v>40909</v>
      </c>
      <c r="AW46" s="256">
        <f t="shared" si="49"/>
        <v>0</v>
      </c>
      <c r="AX46" s="256">
        <f t="shared" si="50"/>
        <v>0</v>
      </c>
      <c r="AY46" s="256">
        <f t="shared" si="51"/>
        <v>0</v>
      </c>
      <c r="AZ46" s="256">
        <f t="shared" si="52"/>
        <v>0</v>
      </c>
      <c r="BA46" s="256">
        <f t="shared" si="29"/>
        <v>0</v>
      </c>
      <c r="BB46" s="256">
        <f t="shared" si="30"/>
        <v>0</v>
      </c>
      <c r="BC46" s="256"/>
      <c r="BF46" s="254">
        <f t="shared" ref="BF46:BF77" si="68">EDATE(BF45,1)</f>
        <v>40909</v>
      </c>
      <c r="BG46" s="256">
        <f t="shared" si="53"/>
        <v>0</v>
      </c>
      <c r="BH46" s="256">
        <f t="shared" si="54"/>
        <v>0</v>
      </c>
      <c r="BI46" s="256">
        <f t="shared" si="55"/>
        <v>0</v>
      </c>
      <c r="BJ46" s="256">
        <f t="shared" si="56"/>
        <v>0</v>
      </c>
      <c r="BK46" s="256">
        <f t="shared" si="32"/>
        <v>0</v>
      </c>
      <c r="BL46" s="256">
        <f t="shared" si="33"/>
        <v>0</v>
      </c>
    </row>
    <row r="47" spans="3:64" ht="12.75" customHeight="1" x14ac:dyDescent="0.2">
      <c r="C47" s="254">
        <f t="shared" si="57"/>
        <v>40725</v>
      </c>
      <c r="D47" s="255">
        <f t="shared" si="34"/>
        <v>35</v>
      </c>
      <c r="E47" s="84">
        <f t="shared" si="58"/>
        <v>0</v>
      </c>
      <c r="F47" s="84">
        <f t="shared" si="39"/>
        <v>0</v>
      </c>
      <c r="G47" s="84">
        <f t="shared" si="40"/>
        <v>0</v>
      </c>
      <c r="H47" s="84"/>
      <c r="I47" s="84"/>
      <c r="J47" s="84"/>
      <c r="K47" s="84"/>
      <c r="L47" s="254">
        <f t="shared" si="59"/>
        <v>40725</v>
      </c>
      <c r="M47" s="255">
        <f t="shared" si="35"/>
        <v>35</v>
      </c>
      <c r="N47" s="84">
        <f t="shared" si="60"/>
        <v>0</v>
      </c>
      <c r="O47" s="84">
        <f t="shared" si="41"/>
        <v>0</v>
      </c>
      <c r="P47" s="84">
        <f t="shared" si="42"/>
        <v>0</v>
      </c>
      <c r="Q47" s="84"/>
      <c r="R47" s="84"/>
      <c r="U47" s="254">
        <f t="shared" si="61"/>
        <v>40725</v>
      </c>
      <c r="V47" s="255">
        <f t="shared" si="36"/>
        <v>35</v>
      </c>
      <c r="W47" s="84">
        <f t="shared" si="62"/>
        <v>0</v>
      </c>
      <c r="X47" s="84">
        <f t="shared" si="43"/>
        <v>0</v>
      </c>
      <c r="Y47" s="84">
        <f t="shared" si="44"/>
        <v>0</v>
      </c>
      <c r="Z47" s="84"/>
      <c r="AA47" s="84"/>
      <c r="AD47" s="254">
        <f t="shared" si="63"/>
        <v>40725</v>
      </c>
      <c r="AE47" s="255">
        <f t="shared" si="37"/>
        <v>35</v>
      </c>
      <c r="AF47" s="84">
        <f t="shared" si="64"/>
        <v>0</v>
      </c>
      <c r="AG47" s="84">
        <f t="shared" si="45"/>
        <v>0</v>
      </c>
      <c r="AH47" s="84">
        <f t="shared" si="46"/>
        <v>0</v>
      </c>
      <c r="AI47" s="84"/>
      <c r="AJ47" s="84"/>
      <c r="AM47" s="254">
        <f t="shared" si="65"/>
        <v>40725</v>
      </c>
      <c r="AN47" s="255">
        <f t="shared" si="38"/>
        <v>35</v>
      </c>
      <c r="AO47" s="84">
        <f t="shared" si="66"/>
        <v>0</v>
      </c>
      <c r="AP47" s="84">
        <f t="shared" si="47"/>
        <v>0</v>
      </c>
      <c r="AQ47" s="84">
        <f t="shared" si="48"/>
        <v>0</v>
      </c>
      <c r="AR47" s="84"/>
      <c r="AS47" s="84"/>
      <c r="AV47" s="254">
        <f t="shared" si="67"/>
        <v>40940</v>
      </c>
      <c r="AW47" s="256">
        <f t="shared" si="49"/>
        <v>0</v>
      </c>
      <c r="AX47" s="256">
        <f t="shared" si="50"/>
        <v>0</v>
      </c>
      <c r="AY47" s="256">
        <f t="shared" si="51"/>
        <v>0</v>
      </c>
      <c r="AZ47" s="256">
        <f t="shared" si="52"/>
        <v>0</v>
      </c>
      <c r="BA47" s="256">
        <f t="shared" si="29"/>
        <v>0</v>
      </c>
      <c r="BB47" s="256">
        <f t="shared" si="30"/>
        <v>0</v>
      </c>
      <c r="BC47" s="256"/>
      <c r="BF47" s="254">
        <f t="shared" si="68"/>
        <v>40940</v>
      </c>
      <c r="BG47" s="256">
        <f t="shared" si="53"/>
        <v>0</v>
      </c>
      <c r="BH47" s="256">
        <f t="shared" si="54"/>
        <v>0</v>
      </c>
      <c r="BI47" s="256">
        <f t="shared" si="55"/>
        <v>0</v>
      </c>
      <c r="BJ47" s="256">
        <f t="shared" si="56"/>
        <v>0</v>
      </c>
      <c r="BK47" s="256">
        <f t="shared" si="32"/>
        <v>0</v>
      </c>
      <c r="BL47" s="256">
        <f t="shared" si="33"/>
        <v>0</v>
      </c>
    </row>
    <row r="48" spans="3:64" ht="12.75" customHeight="1" x14ac:dyDescent="0.2">
      <c r="C48" s="254">
        <f t="shared" si="57"/>
        <v>40756</v>
      </c>
      <c r="D48" s="255">
        <f t="shared" si="34"/>
        <v>36</v>
      </c>
      <c r="E48" s="84">
        <f t="shared" si="58"/>
        <v>0</v>
      </c>
      <c r="F48" s="84">
        <f t="shared" si="39"/>
        <v>0</v>
      </c>
      <c r="G48" s="84">
        <f t="shared" si="40"/>
        <v>0</v>
      </c>
      <c r="H48" s="84"/>
      <c r="I48" s="84"/>
      <c r="J48" s="84"/>
      <c r="K48" s="84"/>
      <c r="L48" s="254">
        <f t="shared" si="59"/>
        <v>40756</v>
      </c>
      <c r="M48" s="255">
        <f t="shared" si="35"/>
        <v>36</v>
      </c>
      <c r="N48" s="84">
        <f t="shared" si="60"/>
        <v>0</v>
      </c>
      <c r="O48" s="84">
        <f t="shared" si="41"/>
        <v>0</v>
      </c>
      <c r="P48" s="84">
        <f t="shared" si="42"/>
        <v>0</v>
      </c>
      <c r="Q48" s="84"/>
      <c r="R48" s="84"/>
      <c r="U48" s="254">
        <f t="shared" si="61"/>
        <v>40756</v>
      </c>
      <c r="V48" s="255">
        <f t="shared" si="36"/>
        <v>36</v>
      </c>
      <c r="W48" s="84">
        <f t="shared" si="62"/>
        <v>0</v>
      </c>
      <c r="X48" s="84">
        <f t="shared" si="43"/>
        <v>0</v>
      </c>
      <c r="Y48" s="84">
        <f t="shared" si="44"/>
        <v>0</v>
      </c>
      <c r="Z48" s="84"/>
      <c r="AA48" s="84"/>
      <c r="AD48" s="254">
        <f t="shared" si="63"/>
        <v>40756</v>
      </c>
      <c r="AE48" s="255">
        <f t="shared" si="37"/>
        <v>36</v>
      </c>
      <c r="AF48" s="84">
        <f t="shared" si="64"/>
        <v>0</v>
      </c>
      <c r="AG48" s="84">
        <f t="shared" si="45"/>
        <v>0</v>
      </c>
      <c r="AH48" s="84">
        <f t="shared" si="46"/>
        <v>0</v>
      </c>
      <c r="AI48" s="84"/>
      <c r="AJ48" s="84"/>
      <c r="AM48" s="254">
        <f t="shared" si="65"/>
        <v>40756</v>
      </c>
      <c r="AN48" s="255">
        <f t="shared" si="38"/>
        <v>36</v>
      </c>
      <c r="AO48" s="84">
        <f t="shared" si="66"/>
        <v>0</v>
      </c>
      <c r="AP48" s="84">
        <f t="shared" si="47"/>
        <v>0</v>
      </c>
      <c r="AQ48" s="84">
        <f t="shared" si="48"/>
        <v>0</v>
      </c>
      <c r="AR48" s="84"/>
      <c r="AS48" s="84"/>
      <c r="AV48" s="254">
        <f t="shared" si="67"/>
        <v>40969</v>
      </c>
      <c r="AW48" s="256">
        <f t="shared" si="49"/>
        <v>0</v>
      </c>
      <c r="AX48" s="256">
        <f t="shared" si="50"/>
        <v>0</v>
      </c>
      <c r="AY48" s="256">
        <f t="shared" si="51"/>
        <v>0</v>
      </c>
      <c r="AZ48" s="256">
        <f t="shared" si="52"/>
        <v>0</v>
      </c>
      <c r="BA48" s="256">
        <f t="shared" si="29"/>
        <v>0</v>
      </c>
      <c r="BB48" s="256">
        <f t="shared" si="30"/>
        <v>0</v>
      </c>
      <c r="BC48" s="256"/>
      <c r="BF48" s="254">
        <f t="shared" si="68"/>
        <v>40969</v>
      </c>
      <c r="BG48" s="256">
        <f t="shared" si="53"/>
        <v>0</v>
      </c>
      <c r="BH48" s="256">
        <f t="shared" si="54"/>
        <v>0</v>
      </c>
      <c r="BI48" s="256">
        <f t="shared" si="55"/>
        <v>0</v>
      </c>
      <c r="BJ48" s="256">
        <f t="shared" si="56"/>
        <v>0</v>
      </c>
      <c r="BK48" s="256">
        <f t="shared" si="32"/>
        <v>0</v>
      </c>
      <c r="BL48" s="256">
        <f t="shared" si="33"/>
        <v>0</v>
      </c>
    </row>
    <row r="49" spans="3:64" ht="12.75" customHeight="1" x14ac:dyDescent="0.2">
      <c r="C49" s="254">
        <f t="shared" si="57"/>
        <v>40787</v>
      </c>
      <c r="D49" s="255">
        <f t="shared" si="34"/>
        <v>37</v>
      </c>
      <c r="E49" s="84">
        <f t="shared" si="58"/>
        <v>0</v>
      </c>
      <c r="F49" s="84">
        <f t="shared" si="39"/>
        <v>0</v>
      </c>
      <c r="G49" s="84">
        <f t="shared" si="40"/>
        <v>0</v>
      </c>
      <c r="H49" s="84"/>
      <c r="I49" s="84"/>
      <c r="J49" s="84"/>
      <c r="K49" s="84"/>
      <c r="L49" s="254">
        <f t="shared" si="59"/>
        <v>40787</v>
      </c>
      <c r="M49" s="255">
        <f t="shared" si="35"/>
        <v>37</v>
      </c>
      <c r="N49" s="84">
        <f t="shared" si="60"/>
        <v>0</v>
      </c>
      <c r="O49" s="84">
        <f t="shared" si="41"/>
        <v>0</v>
      </c>
      <c r="P49" s="84">
        <f t="shared" si="42"/>
        <v>0</v>
      </c>
      <c r="Q49" s="84"/>
      <c r="R49" s="84"/>
      <c r="U49" s="254">
        <f t="shared" si="61"/>
        <v>40787</v>
      </c>
      <c r="V49" s="255">
        <f>V48+1</f>
        <v>37</v>
      </c>
      <c r="W49" s="84">
        <f t="shared" si="62"/>
        <v>0</v>
      </c>
      <c r="X49" s="84">
        <f t="shared" si="43"/>
        <v>0</v>
      </c>
      <c r="Y49" s="84">
        <f t="shared" si="44"/>
        <v>0</v>
      </c>
      <c r="Z49" s="84"/>
      <c r="AA49" s="84"/>
      <c r="AD49" s="254">
        <f t="shared" si="63"/>
        <v>40787</v>
      </c>
      <c r="AE49" s="255">
        <f t="shared" si="37"/>
        <v>37</v>
      </c>
      <c r="AF49" s="84">
        <f t="shared" si="64"/>
        <v>0</v>
      </c>
      <c r="AG49" s="84">
        <f t="shared" si="45"/>
        <v>0</v>
      </c>
      <c r="AH49" s="84">
        <f t="shared" si="46"/>
        <v>0</v>
      </c>
      <c r="AI49" s="84"/>
      <c r="AJ49" s="84"/>
      <c r="AM49" s="254">
        <f t="shared" si="65"/>
        <v>40787</v>
      </c>
      <c r="AN49" s="255">
        <f t="shared" si="38"/>
        <v>37</v>
      </c>
      <c r="AO49" s="84">
        <f t="shared" si="66"/>
        <v>0</v>
      </c>
      <c r="AP49" s="84">
        <f t="shared" si="47"/>
        <v>0</v>
      </c>
      <c r="AQ49" s="84">
        <f t="shared" si="48"/>
        <v>0</v>
      </c>
      <c r="AR49" s="84"/>
      <c r="AS49" s="84"/>
      <c r="AV49" s="254">
        <f t="shared" si="67"/>
        <v>41000</v>
      </c>
      <c r="AW49" s="256">
        <f t="shared" si="49"/>
        <v>0</v>
      </c>
      <c r="AX49" s="256">
        <f t="shared" si="50"/>
        <v>0</v>
      </c>
      <c r="AY49" s="256">
        <f t="shared" si="51"/>
        <v>0</v>
      </c>
      <c r="AZ49" s="256">
        <f t="shared" si="52"/>
        <v>0</v>
      </c>
      <c r="BA49" s="256">
        <f t="shared" si="29"/>
        <v>0</v>
      </c>
      <c r="BB49" s="256">
        <f t="shared" si="30"/>
        <v>0</v>
      </c>
      <c r="BC49" s="256"/>
      <c r="BF49" s="254">
        <f t="shared" si="68"/>
        <v>41000</v>
      </c>
      <c r="BG49" s="256">
        <f t="shared" si="53"/>
        <v>0</v>
      </c>
      <c r="BH49" s="256">
        <f t="shared" si="54"/>
        <v>0</v>
      </c>
      <c r="BI49" s="256">
        <f t="shared" si="55"/>
        <v>0</v>
      </c>
      <c r="BJ49" s="256">
        <f t="shared" si="56"/>
        <v>0</v>
      </c>
      <c r="BK49" s="256">
        <f t="shared" si="32"/>
        <v>0</v>
      </c>
      <c r="BL49" s="256">
        <f t="shared" si="33"/>
        <v>0</v>
      </c>
    </row>
    <row r="50" spans="3:64" ht="12.75" customHeight="1" x14ac:dyDescent="0.2">
      <c r="C50" s="254">
        <f t="shared" si="57"/>
        <v>40817</v>
      </c>
      <c r="D50" s="255">
        <f t="shared" si="34"/>
        <v>38</v>
      </c>
      <c r="E50" s="84">
        <f t="shared" si="58"/>
        <v>0</v>
      </c>
      <c r="F50" s="84">
        <f t="shared" si="39"/>
        <v>0</v>
      </c>
      <c r="G50" s="84">
        <f t="shared" si="40"/>
        <v>0</v>
      </c>
      <c r="H50" s="84"/>
      <c r="I50" s="84"/>
      <c r="J50" s="84"/>
      <c r="K50" s="84"/>
      <c r="L50" s="254">
        <f t="shared" si="59"/>
        <v>40817</v>
      </c>
      <c r="M50" s="255">
        <f t="shared" si="35"/>
        <v>38</v>
      </c>
      <c r="N50" s="84">
        <f t="shared" si="60"/>
        <v>0</v>
      </c>
      <c r="O50" s="84">
        <f t="shared" si="41"/>
        <v>0</v>
      </c>
      <c r="P50" s="84">
        <f t="shared" si="42"/>
        <v>0</v>
      </c>
      <c r="Q50" s="84"/>
      <c r="R50" s="84"/>
      <c r="U50" s="254">
        <f t="shared" si="61"/>
        <v>40817</v>
      </c>
      <c r="V50" s="255">
        <f t="shared" si="36"/>
        <v>38</v>
      </c>
      <c r="W50" s="84">
        <f t="shared" si="62"/>
        <v>0</v>
      </c>
      <c r="X50" s="84">
        <f t="shared" si="43"/>
        <v>0</v>
      </c>
      <c r="Y50" s="84">
        <f t="shared" si="44"/>
        <v>0</v>
      </c>
      <c r="Z50" s="84"/>
      <c r="AA50" s="84"/>
      <c r="AD50" s="254">
        <f t="shared" si="63"/>
        <v>40817</v>
      </c>
      <c r="AE50" s="255">
        <f t="shared" si="37"/>
        <v>38</v>
      </c>
      <c r="AF50" s="84">
        <f t="shared" si="64"/>
        <v>0</v>
      </c>
      <c r="AG50" s="84">
        <f t="shared" si="45"/>
        <v>0</v>
      </c>
      <c r="AH50" s="84">
        <f t="shared" si="46"/>
        <v>0</v>
      </c>
      <c r="AI50" s="84"/>
      <c r="AJ50" s="84"/>
      <c r="AM50" s="254">
        <f t="shared" si="65"/>
        <v>40817</v>
      </c>
      <c r="AN50" s="255">
        <f t="shared" si="38"/>
        <v>38</v>
      </c>
      <c r="AO50" s="84">
        <f t="shared" si="66"/>
        <v>0</v>
      </c>
      <c r="AP50" s="84">
        <f t="shared" si="47"/>
        <v>0</v>
      </c>
      <c r="AQ50" s="84">
        <f t="shared" si="48"/>
        <v>0</v>
      </c>
      <c r="AR50" s="84"/>
      <c r="AS50" s="84"/>
      <c r="AV50" s="254">
        <f t="shared" si="67"/>
        <v>41030</v>
      </c>
      <c r="AW50" s="256">
        <f t="shared" si="49"/>
        <v>0</v>
      </c>
      <c r="AX50" s="256">
        <f t="shared" si="50"/>
        <v>0</v>
      </c>
      <c r="AY50" s="256">
        <f t="shared" si="51"/>
        <v>0</v>
      </c>
      <c r="AZ50" s="256">
        <f t="shared" si="52"/>
        <v>0</v>
      </c>
      <c r="BA50" s="256">
        <f t="shared" si="29"/>
        <v>0</v>
      </c>
      <c r="BB50" s="256">
        <f t="shared" si="30"/>
        <v>0</v>
      </c>
      <c r="BC50" s="256"/>
      <c r="BF50" s="254">
        <f t="shared" si="68"/>
        <v>41030</v>
      </c>
      <c r="BG50" s="256">
        <f t="shared" si="53"/>
        <v>0</v>
      </c>
      <c r="BH50" s="256">
        <f t="shared" si="54"/>
        <v>0</v>
      </c>
      <c r="BI50" s="256">
        <f t="shared" si="55"/>
        <v>0</v>
      </c>
      <c r="BJ50" s="256">
        <f t="shared" si="56"/>
        <v>0</v>
      </c>
      <c r="BK50" s="256">
        <f t="shared" si="32"/>
        <v>0</v>
      </c>
      <c r="BL50" s="256">
        <f t="shared" si="33"/>
        <v>0</v>
      </c>
    </row>
    <row r="51" spans="3:64" ht="12.75" customHeight="1" x14ac:dyDescent="0.2">
      <c r="C51" s="254">
        <f t="shared" si="57"/>
        <v>40848</v>
      </c>
      <c r="D51" s="255">
        <f t="shared" si="34"/>
        <v>39</v>
      </c>
      <c r="E51" s="84">
        <f t="shared" si="58"/>
        <v>0</v>
      </c>
      <c r="F51" s="84">
        <f t="shared" si="39"/>
        <v>0</v>
      </c>
      <c r="G51" s="84">
        <f t="shared" si="40"/>
        <v>0</v>
      </c>
      <c r="H51" s="84"/>
      <c r="I51" s="84"/>
      <c r="J51" s="84"/>
      <c r="K51" s="84"/>
      <c r="L51" s="254">
        <f t="shared" si="59"/>
        <v>40848</v>
      </c>
      <c r="M51" s="255">
        <f t="shared" si="35"/>
        <v>39</v>
      </c>
      <c r="N51" s="84">
        <f t="shared" si="60"/>
        <v>0</v>
      </c>
      <c r="O51" s="84">
        <f t="shared" si="41"/>
        <v>0</v>
      </c>
      <c r="P51" s="84">
        <f t="shared" si="42"/>
        <v>0</v>
      </c>
      <c r="Q51" s="84"/>
      <c r="R51" s="84"/>
      <c r="U51" s="254">
        <f t="shared" si="61"/>
        <v>40848</v>
      </c>
      <c r="V51" s="255">
        <f t="shared" si="36"/>
        <v>39</v>
      </c>
      <c r="W51" s="84">
        <f t="shared" si="62"/>
        <v>0</v>
      </c>
      <c r="X51" s="84">
        <f t="shared" si="43"/>
        <v>0</v>
      </c>
      <c r="Y51" s="84">
        <f t="shared" si="44"/>
        <v>0</v>
      </c>
      <c r="Z51" s="84"/>
      <c r="AA51" s="84"/>
      <c r="AD51" s="254">
        <f t="shared" si="63"/>
        <v>40848</v>
      </c>
      <c r="AE51" s="255">
        <f t="shared" si="37"/>
        <v>39</v>
      </c>
      <c r="AF51" s="84">
        <f t="shared" si="64"/>
        <v>0</v>
      </c>
      <c r="AG51" s="84">
        <f t="shared" si="45"/>
        <v>0</v>
      </c>
      <c r="AH51" s="84">
        <f t="shared" si="46"/>
        <v>0</v>
      </c>
      <c r="AI51" s="84"/>
      <c r="AJ51" s="84"/>
      <c r="AM51" s="254">
        <f t="shared" si="65"/>
        <v>40848</v>
      </c>
      <c r="AN51" s="255">
        <f t="shared" si="38"/>
        <v>39</v>
      </c>
      <c r="AO51" s="84">
        <f t="shared" si="66"/>
        <v>0</v>
      </c>
      <c r="AP51" s="84">
        <f t="shared" si="47"/>
        <v>0</v>
      </c>
      <c r="AQ51" s="84">
        <f t="shared" si="48"/>
        <v>0</v>
      </c>
      <c r="AR51" s="84"/>
      <c r="AS51" s="84"/>
      <c r="AV51" s="254">
        <f t="shared" si="67"/>
        <v>41061</v>
      </c>
      <c r="AW51" s="256">
        <f t="shared" si="49"/>
        <v>0</v>
      </c>
      <c r="AX51" s="256">
        <f t="shared" si="50"/>
        <v>0</v>
      </c>
      <c r="AY51" s="256">
        <f t="shared" si="51"/>
        <v>0</v>
      </c>
      <c r="AZ51" s="256">
        <f t="shared" si="52"/>
        <v>0</v>
      </c>
      <c r="BA51" s="256">
        <f t="shared" si="29"/>
        <v>0</v>
      </c>
      <c r="BB51" s="256">
        <f t="shared" si="30"/>
        <v>0</v>
      </c>
      <c r="BC51" s="256"/>
      <c r="BF51" s="254">
        <f t="shared" si="68"/>
        <v>41061</v>
      </c>
      <c r="BG51" s="256">
        <f t="shared" si="53"/>
        <v>0</v>
      </c>
      <c r="BH51" s="256">
        <f t="shared" si="54"/>
        <v>0</v>
      </c>
      <c r="BI51" s="256">
        <f t="shared" si="55"/>
        <v>0</v>
      </c>
      <c r="BJ51" s="256">
        <f t="shared" si="56"/>
        <v>0</v>
      </c>
      <c r="BK51" s="256">
        <f t="shared" si="32"/>
        <v>0</v>
      </c>
      <c r="BL51" s="256">
        <f t="shared" si="33"/>
        <v>0</v>
      </c>
    </row>
    <row r="52" spans="3:64" ht="12.75" customHeight="1" x14ac:dyDescent="0.2">
      <c r="C52" s="254">
        <f t="shared" si="57"/>
        <v>40878</v>
      </c>
      <c r="D52" s="255">
        <f t="shared" si="34"/>
        <v>40</v>
      </c>
      <c r="E52" s="84">
        <f t="shared" si="58"/>
        <v>0</v>
      </c>
      <c r="F52" s="84">
        <f t="shared" si="39"/>
        <v>0</v>
      </c>
      <c r="G52" s="84">
        <f t="shared" si="40"/>
        <v>0</v>
      </c>
      <c r="H52" s="84"/>
      <c r="I52" s="84"/>
      <c r="J52" s="84"/>
      <c r="K52" s="84"/>
      <c r="L52" s="254">
        <f t="shared" si="59"/>
        <v>40878</v>
      </c>
      <c r="M52" s="255">
        <f t="shared" si="35"/>
        <v>40</v>
      </c>
      <c r="N52" s="84">
        <f t="shared" si="60"/>
        <v>0</v>
      </c>
      <c r="O52" s="84">
        <f t="shared" si="41"/>
        <v>0</v>
      </c>
      <c r="P52" s="84">
        <f t="shared" si="42"/>
        <v>0</v>
      </c>
      <c r="Q52" s="84"/>
      <c r="R52" s="84"/>
      <c r="U52" s="254">
        <f t="shared" si="61"/>
        <v>40878</v>
      </c>
      <c r="V52" s="255">
        <f>V51+1</f>
        <v>40</v>
      </c>
      <c r="W52" s="84">
        <f t="shared" si="62"/>
        <v>0</v>
      </c>
      <c r="X52" s="84">
        <f t="shared" si="43"/>
        <v>0</v>
      </c>
      <c r="Y52" s="84">
        <f t="shared" si="44"/>
        <v>0</v>
      </c>
      <c r="Z52" s="84"/>
      <c r="AA52" s="84"/>
      <c r="AD52" s="254">
        <f t="shared" si="63"/>
        <v>40878</v>
      </c>
      <c r="AE52" s="255">
        <f t="shared" si="37"/>
        <v>40</v>
      </c>
      <c r="AF52" s="84">
        <f t="shared" si="64"/>
        <v>0</v>
      </c>
      <c r="AG52" s="84">
        <f t="shared" si="45"/>
        <v>0</v>
      </c>
      <c r="AH52" s="84">
        <f t="shared" si="46"/>
        <v>0</v>
      </c>
      <c r="AI52" s="84"/>
      <c r="AJ52" s="84"/>
      <c r="AM52" s="254">
        <f t="shared" si="65"/>
        <v>40878</v>
      </c>
      <c r="AN52" s="255">
        <f t="shared" si="38"/>
        <v>40</v>
      </c>
      <c r="AO52" s="84">
        <f t="shared" si="66"/>
        <v>0</v>
      </c>
      <c r="AP52" s="84">
        <f t="shared" si="47"/>
        <v>0</v>
      </c>
      <c r="AQ52" s="84">
        <f t="shared" si="48"/>
        <v>0</v>
      </c>
      <c r="AR52" s="84"/>
      <c r="AS52" s="84"/>
      <c r="AV52" s="254">
        <f t="shared" si="67"/>
        <v>41091</v>
      </c>
      <c r="AW52" s="256">
        <f t="shared" si="49"/>
        <v>0</v>
      </c>
      <c r="AX52" s="256">
        <f t="shared" si="50"/>
        <v>0</v>
      </c>
      <c r="AY52" s="256">
        <f t="shared" si="51"/>
        <v>0</v>
      </c>
      <c r="AZ52" s="256">
        <f t="shared" si="52"/>
        <v>0</v>
      </c>
      <c r="BA52" s="256">
        <f t="shared" si="29"/>
        <v>0</v>
      </c>
      <c r="BB52" s="256">
        <f t="shared" si="30"/>
        <v>0</v>
      </c>
      <c r="BC52" s="256"/>
      <c r="BF52" s="254">
        <f t="shared" si="68"/>
        <v>41091</v>
      </c>
      <c r="BG52" s="256">
        <f t="shared" si="53"/>
        <v>0</v>
      </c>
      <c r="BH52" s="256">
        <f t="shared" si="54"/>
        <v>0</v>
      </c>
      <c r="BI52" s="256">
        <f t="shared" si="55"/>
        <v>0</v>
      </c>
      <c r="BJ52" s="256">
        <f t="shared" si="56"/>
        <v>0</v>
      </c>
      <c r="BK52" s="256">
        <f t="shared" si="32"/>
        <v>0</v>
      </c>
      <c r="BL52" s="256">
        <f t="shared" si="33"/>
        <v>0</v>
      </c>
    </row>
    <row r="53" spans="3:64" ht="12.75" customHeight="1" x14ac:dyDescent="0.2">
      <c r="C53" s="254">
        <f t="shared" si="57"/>
        <v>40909</v>
      </c>
      <c r="D53" s="255">
        <f t="shared" si="34"/>
        <v>41</v>
      </c>
      <c r="E53" s="84">
        <f t="shared" si="58"/>
        <v>0</v>
      </c>
      <c r="F53" s="84">
        <f t="shared" si="39"/>
        <v>0</v>
      </c>
      <c r="G53" s="84">
        <f t="shared" si="40"/>
        <v>0</v>
      </c>
      <c r="H53" s="84"/>
      <c r="I53" s="84"/>
      <c r="J53" s="84"/>
      <c r="K53" s="84"/>
      <c r="L53" s="254">
        <f t="shared" si="59"/>
        <v>40909</v>
      </c>
      <c r="M53" s="255">
        <f t="shared" si="35"/>
        <v>41</v>
      </c>
      <c r="N53" s="84">
        <f t="shared" si="60"/>
        <v>0</v>
      </c>
      <c r="O53" s="84">
        <f t="shared" si="41"/>
        <v>0</v>
      </c>
      <c r="P53" s="84">
        <f t="shared" si="42"/>
        <v>0</v>
      </c>
      <c r="Q53" s="84"/>
      <c r="R53" s="84"/>
      <c r="U53" s="254">
        <f t="shared" si="61"/>
        <v>40909</v>
      </c>
      <c r="V53" s="255">
        <f t="shared" si="36"/>
        <v>41</v>
      </c>
      <c r="W53" s="84">
        <f t="shared" si="62"/>
        <v>0</v>
      </c>
      <c r="X53" s="84">
        <f t="shared" si="43"/>
        <v>0</v>
      </c>
      <c r="Y53" s="84">
        <f t="shared" si="44"/>
        <v>0</v>
      </c>
      <c r="Z53" s="84"/>
      <c r="AA53" s="84"/>
      <c r="AD53" s="254">
        <f t="shared" si="63"/>
        <v>40909</v>
      </c>
      <c r="AE53" s="255">
        <f t="shared" si="37"/>
        <v>41</v>
      </c>
      <c r="AF53" s="84">
        <f t="shared" si="64"/>
        <v>0</v>
      </c>
      <c r="AG53" s="84">
        <f t="shared" si="45"/>
        <v>0</v>
      </c>
      <c r="AH53" s="84">
        <f t="shared" si="46"/>
        <v>0</v>
      </c>
      <c r="AI53" s="84"/>
      <c r="AJ53" s="84"/>
      <c r="AM53" s="254">
        <f t="shared" si="65"/>
        <v>40909</v>
      </c>
      <c r="AN53" s="255">
        <f t="shared" si="38"/>
        <v>41</v>
      </c>
      <c r="AO53" s="84">
        <f t="shared" si="66"/>
        <v>0</v>
      </c>
      <c r="AP53" s="84">
        <f t="shared" si="47"/>
        <v>0</v>
      </c>
      <c r="AQ53" s="84">
        <f t="shared" si="48"/>
        <v>0</v>
      </c>
      <c r="AR53" s="84"/>
      <c r="AS53" s="84"/>
      <c r="AV53" s="254">
        <f t="shared" si="67"/>
        <v>41122</v>
      </c>
      <c r="AW53" s="256">
        <f t="shared" si="49"/>
        <v>0</v>
      </c>
      <c r="AX53" s="256">
        <f t="shared" si="50"/>
        <v>0</v>
      </c>
      <c r="AY53" s="256">
        <f t="shared" si="51"/>
        <v>0</v>
      </c>
      <c r="AZ53" s="256">
        <f t="shared" si="52"/>
        <v>0</v>
      </c>
      <c r="BA53" s="256">
        <f t="shared" si="29"/>
        <v>0</v>
      </c>
      <c r="BB53" s="256">
        <f t="shared" si="30"/>
        <v>0</v>
      </c>
      <c r="BC53" s="256"/>
      <c r="BF53" s="254">
        <f t="shared" si="68"/>
        <v>41122</v>
      </c>
      <c r="BG53" s="256">
        <f t="shared" si="53"/>
        <v>0</v>
      </c>
      <c r="BH53" s="256">
        <f t="shared" si="54"/>
        <v>0</v>
      </c>
      <c r="BI53" s="256">
        <f t="shared" si="55"/>
        <v>0</v>
      </c>
      <c r="BJ53" s="256">
        <f t="shared" si="56"/>
        <v>0</v>
      </c>
      <c r="BK53" s="256">
        <f t="shared" si="32"/>
        <v>0</v>
      </c>
      <c r="BL53" s="256">
        <f t="shared" si="33"/>
        <v>0</v>
      </c>
    </row>
    <row r="54" spans="3:64" ht="12.75" customHeight="1" x14ac:dyDescent="0.2">
      <c r="C54" s="254">
        <f t="shared" si="57"/>
        <v>40940</v>
      </c>
      <c r="D54" s="255">
        <f t="shared" si="34"/>
        <v>42</v>
      </c>
      <c r="E54" s="84">
        <f t="shared" si="58"/>
        <v>0</v>
      </c>
      <c r="F54" s="84">
        <f t="shared" si="39"/>
        <v>0</v>
      </c>
      <c r="G54" s="84">
        <f t="shared" si="40"/>
        <v>0</v>
      </c>
      <c r="H54" s="84"/>
      <c r="I54" s="84"/>
      <c r="J54" s="84"/>
      <c r="K54" s="84"/>
      <c r="L54" s="254">
        <f t="shared" si="59"/>
        <v>40940</v>
      </c>
      <c r="M54" s="255">
        <f t="shared" si="35"/>
        <v>42</v>
      </c>
      <c r="N54" s="84">
        <f t="shared" si="60"/>
        <v>0</v>
      </c>
      <c r="O54" s="84">
        <f t="shared" si="41"/>
        <v>0</v>
      </c>
      <c r="P54" s="84">
        <f t="shared" si="42"/>
        <v>0</v>
      </c>
      <c r="Q54" s="84"/>
      <c r="R54" s="84"/>
      <c r="U54" s="254">
        <f t="shared" si="61"/>
        <v>40940</v>
      </c>
      <c r="V54" s="255">
        <f t="shared" si="36"/>
        <v>42</v>
      </c>
      <c r="W54" s="84">
        <f t="shared" si="62"/>
        <v>0</v>
      </c>
      <c r="X54" s="84">
        <f t="shared" si="43"/>
        <v>0</v>
      </c>
      <c r="Y54" s="84">
        <f t="shared" si="44"/>
        <v>0</v>
      </c>
      <c r="Z54" s="84"/>
      <c r="AA54" s="84"/>
      <c r="AD54" s="254">
        <f t="shared" si="63"/>
        <v>40940</v>
      </c>
      <c r="AE54" s="255">
        <f t="shared" si="37"/>
        <v>42</v>
      </c>
      <c r="AF54" s="84">
        <f t="shared" si="64"/>
        <v>0</v>
      </c>
      <c r="AG54" s="84">
        <f t="shared" si="45"/>
        <v>0</v>
      </c>
      <c r="AH54" s="84">
        <f t="shared" si="46"/>
        <v>0</v>
      </c>
      <c r="AI54" s="84"/>
      <c r="AJ54" s="84"/>
      <c r="AM54" s="254">
        <f t="shared" si="65"/>
        <v>40940</v>
      </c>
      <c r="AN54" s="255">
        <f t="shared" si="38"/>
        <v>42</v>
      </c>
      <c r="AO54" s="84">
        <f t="shared" si="66"/>
        <v>0</v>
      </c>
      <c r="AP54" s="84">
        <f t="shared" si="47"/>
        <v>0</v>
      </c>
      <c r="AQ54" s="84">
        <f t="shared" si="48"/>
        <v>0</v>
      </c>
      <c r="AR54" s="84"/>
      <c r="AS54" s="84"/>
      <c r="AV54" s="254">
        <f t="shared" si="67"/>
        <v>41153</v>
      </c>
      <c r="AW54" s="256">
        <f t="shared" si="49"/>
        <v>0</v>
      </c>
      <c r="AX54" s="256">
        <f t="shared" si="50"/>
        <v>0</v>
      </c>
      <c r="AY54" s="256">
        <f t="shared" si="51"/>
        <v>0</v>
      </c>
      <c r="AZ54" s="256">
        <f t="shared" si="52"/>
        <v>0</v>
      </c>
      <c r="BA54" s="256">
        <f t="shared" si="29"/>
        <v>0</v>
      </c>
      <c r="BB54" s="256">
        <f t="shared" si="30"/>
        <v>0</v>
      </c>
      <c r="BC54" s="256"/>
      <c r="BF54" s="254">
        <f t="shared" si="68"/>
        <v>41153</v>
      </c>
      <c r="BG54" s="256">
        <f t="shared" si="53"/>
        <v>0</v>
      </c>
      <c r="BH54" s="256">
        <f t="shared" si="54"/>
        <v>0</v>
      </c>
      <c r="BI54" s="256">
        <f t="shared" si="55"/>
        <v>0</v>
      </c>
      <c r="BJ54" s="256">
        <f t="shared" si="56"/>
        <v>0</v>
      </c>
      <c r="BK54" s="256">
        <f t="shared" si="32"/>
        <v>0</v>
      </c>
      <c r="BL54" s="256">
        <f t="shared" si="33"/>
        <v>0</v>
      </c>
    </row>
    <row r="55" spans="3:64" ht="12.75" customHeight="1" x14ac:dyDescent="0.2">
      <c r="C55" s="254">
        <f t="shared" si="57"/>
        <v>40969</v>
      </c>
      <c r="D55" s="255">
        <f t="shared" si="34"/>
        <v>43</v>
      </c>
      <c r="E55" s="84">
        <f t="shared" si="58"/>
        <v>0</v>
      </c>
      <c r="F55" s="84">
        <f t="shared" si="39"/>
        <v>0</v>
      </c>
      <c r="G55" s="84">
        <f t="shared" si="40"/>
        <v>0</v>
      </c>
      <c r="H55" s="84"/>
      <c r="I55" s="84"/>
      <c r="J55" s="84"/>
      <c r="K55" s="84"/>
      <c r="L55" s="254">
        <f t="shared" si="59"/>
        <v>40969</v>
      </c>
      <c r="M55" s="255">
        <f t="shared" si="35"/>
        <v>43</v>
      </c>
      <c r="N55" s="84">
        <f t="shared" si="60"/>
        <v>0</v>
      </c>
      <c r="O55" s="84">
        <f t="shared" si="41"/>
        <v>0</v>
      </c>
      <c r="P55" s="84">
        <f t="shared" si="42"/>
        <v>0</v>
      </c>
      <c r="Q55" s="84"/>
      <c r="R55" s="84"/>
      <c r="U55" s="254">
        <f t="shared" si="61"/>
        <v>40969</v>
      </c>
      <c r="V55" s="255">
        <f>V54+1</f>
        <v>43</v>
      </c>
      <c r="W55" s="84">
        <f t="shared" si="62"/>
        <v>0</v>
      </c>
      <c r="X55" s="84">
        <f t="shared" si="43"/>
        <v>0</v>
      </c>
      <c r="Y55" s="84">
        <f t="shared" si="44"/>
        <v>0</v>
      </c>
      <c r="Z55" s="84"/>
      <c r="AA55" s="84"/>
      <c r="AD55" s="254">
        <f t="shared" si="63"/>
        <v>40969</v>
      </c>
      <c r="AE55" s="255">
        <f t="shared" si="37"/>
        <v>43</v>
      </c>
      <c r="AF55" s="84">
        <f t="shared" si="64"/>
        <v>0</v>
      </c>
      <c r="AG55" s="84">
        <f t="shared" si="45"/>
        <v>0</v>
      </c>
      <c r="AH55" s="84">
        <f t="shared" si="46"/>
        <v>0</v>
      </c>
      <c r="AI55" s="84"/>
      <c r="AJ55" s="84"/>
      <c r="AM55" s="254">
        <f t="shared" si="65"/>
        <v>40969</v>
      </c>
      <c r="AN55" s="255">
        <f t="shared" si="38"/>
        <v>43</v>
      </c>
      <c r="AO55" s="84">
        <f t="shared" si="66"/>
        <v>0</v>
      </c>
      <c r="AP55" s="84">
        <f t="shared" si="47"/>
        <v>0</v>
      </c>
      <c r="AQ55" s="84">
        <f t="shared" si="48"/>
        <v>0</v>
      </c>
      <c r="AR55" s="84"/>
      <c r="AS55" s="84"/>
      <c r="AV55" s="254">
        <f t="shared" si="67"/>
        <v>41183</v>
      </c>
      <c r="AW55" s="256">
        <f t="shared" si="49"/>
        <v>0</v>
      </c>
      <c r="AX55" s="256">
        <f t="shared" si="50"/>
        <v>0</v>
      </c>
      <c r="AY55" s="256">
        <f t="shared" si="51"/>
        <v>0</v>
      </c>
      <c r="AZ55" s="256">
        <f t="shared" si="52"/>
        <v>0</v>
      </c>
      <c r="BA55" s="256">
        <f t="shared" si="29"/>
        <v>0</v>
      </c>
      <c r="BB55" s="256">
        <f t="shared" si="30"/>
        <v>0</v>
      </c>
      <c r="BC55" s="256"/>
      <c r="BF55" s="254">
        <f t="shared" si="68"/>
        <v>41183</v>
      </c>
      <c r="BG55" s="256">
        <f t="shared" si="53"/>
        <v>0</v>
      </c>
      <c r="BH55" s="256">
        <f t="shared" si="54"/>
        <v>0</v>
      </c>
      <c r="BI55" s="256">
        <f t="shared" si="55"/>
        <v>0</v>
      </c>
      <c r="BJ55" s="256">
        <f t="shared" si="56"/>
        <v>0</v>
      </c>
      <c r="BK55" s="256">
        <f t="shared" si="32"/>
        <v>0</v>
      </c>
      <c r="BL55" s="256">
        <f t="shared" si="33"/>
        <v>0</v>
      </c>
    </row>
    <row r="56" spans="3:64" ht="12.75" customHeight="1" x14ac:dyDescent="0.2">
      <c r="C56" s="254">
        <f t="shared" si="57"/>
        <v>41000</v>
      </c>
      <c r="D56" s="255">
        <f t="shared" si="34"/>
        <v>44</v>
      </c>
      <c r="E56" s="84">
        <f t="shared" si="58"/>
        <v>0</v>
      </c>
      <c r="F56" s="84">
        <f t="shared" si="39"/>
        <v>0</v>
      </c>
      <c r="G56" s="84">
        <f t="shared" si="40"/>
        <v>0</v>
      </c>
      <c r="H56" s="84"/>
      <c r="I56" s="84"/>
      <c r="J56" s="84"/>
      <c r="K56" s="84"/>
      <c r="L56" s="254">
        <f t="shared" si="59"/>
        <v>41000</v>
      </c>
      <c r="M56" s="255">
        <f t="shared" si="35"/>
        <v>44</v>
      </c>
      <c r="N56" s="84">
        <f t="shared" si="60"/>
        <v>0</v>
      </c>
      <c r="O56" s="84">
        <f t="shared" si="41"/>
        <v>0</v>
      </c>
      <c r="P56" s="84">
        <f t="shared" si="42"/>
        <v>0</v>
      </c>
      <c r="Q56" s="84"/>
      <c r="R56" s="84"/>
      <c r="U56" s="254">
        <f t="shared" si="61"/>
        <v>41000</v>
      </c>
      <c r="V56" s="255">
        <f t="shared" si="36"/>
        <v>44</v>
      </c>
      <c r="W56" s="84">
        <f t="shared" si="62"/>
        <v>0</v>
      </c>
      <c r="X56" s="84">
        <f t="shared" si="43"/>
        <v>0</v>
      </c>
      <c r="Y56" s="84">
        <f t="shared" si="44"/>
        <v>0</v>
      </c>
      <c r="Z56" s="84"/>
      <c r="AA56" s="84"/>
      <c r="AD56" s="254">
        <f t="shared" si="63"/>
        <v>41000</v>
      </c>
      <c r="AE56" s="255">
        <f t="shared" si="37"/>
        <v>44</v>
      </c>
      <c r="AF56" s="84">
        <f t="shared" si="64"/>
        <v>0</v>
      </c>
      <c r="AG56" s="84">
        <f t="shared" si="45"/>
        <v>0</v>
      </c>
      <c r="AH56" s="84">
        <f t="shared" si="46"/>
        <v>0</v>
      </c>
      <c r="AI56" s="84"/>
      <c r="AJ56" s="84"/>
      <c r="AM56" s="254">
        <f t="shared" si="65"/>
        <v>41000</v>
      </c>
      <c r="AN56" s="255">
        <f t="shared" si="38"/>
        <v>44</v>
      </c>
      <c r="AO56" s="84">
        <f t="shared" si="66"/>
        <v>0</v>
      </c>
      <c r="AP56" s="84">
        <f t="shared" si="47"/>
        <v>0</v>
      </c>
      <c r="AQ56" s="84">
        <f t="shared" si="48"/>
        <v>0</v>
      </c>
      <c r="AR56" s="84"/>
      <c r="AS56" s="84"/>
      <c r="AV56" s="254">
        <f t="shared" si="67"/>
        <v>41214</v>
      </c>
      <c r="AW56" s="256">
        <f t="shared" si="49"/>
        <v>0</v>
      </c>
      <c r="AX56" s="256">
        <f t="shared" si="50"/>
        <v>0</v>
      </c>
      <c r="AY56" s="256">
        <f t="shared" si="51"/>
        <v>0</v>
      </c>
      <c r="AZ56" s="256">
        <f t="shared" si="52"/>
        <v>0</v>
      </c>
      <c r="BA56" s="256">
        <f t="shared" si="29"/>
        <v>0</v>
      </c>
      <c r="BB56" s="256">
        <f t="shared" si="30"/>
        <v>0</v>
      </c>
      <c r="BC56" s="256"/>
      <c r="BF56" s="254">
        <f t="shared" si="68"/>
        <v>41214</v>
      </c>
      <c r="BG56" s="256">
        <f t="shared" si="53"/>
        <v>0</v>
      </c>
      <c r="BH56" s="256">
        <f t="shared" si="54"/>
        <v>0</v>
      </c>
      <c r="BI56" s="256">
        <f t="shared" si="55"/>
        <v>0</v>
      </c>
      <c r="BJ56" s="256">
        <f t="shared" si="56"/>
        <v>0</v>
      </c>
      <c r="BK56" s="256">
        <f t="shared" si="32"/>
        <v>0</v>
      </c>
      <c r="BL56" s="256">
        <f t="shared" si="33"/>
        <v>0</v>
      </c>
    </row>
    <row r="57" spans="3:64" ht="12.75" customHeight="1" x14ac:dyDescent="0.2">
      <c r="C57" s="254">
        <f t="shared" si="57"/>
        <v>41030</v>
      </c>
      <c r="D57" s="255">
        <f t="shared" si="34"/>
        <v>45</v>
      </c>
      <c r="E57" s="84">
        <f t="shared" si="58"/>
        <v>0</v>
      </c>
      <c r="F57" s="84">
        <f t="shared" si="39"/>
        <v>0</v>
      </c>
      <c r="G57" s="84">
        <f t="shared" si="40"/>
        <v>0</v>
      </c>
      <c r="H57" s="84"/>
      <c r="I57" s="84"/>
      <c r="J57" s="84"/>
      <c r="K57" s="84"/>
      <c r="L57" s="254">
        <f t="shared" si="59"/>
        <v>41030</v>
      </c>
      <c r="M57" s="255">
        <f t="shared" si="35"/>
        <v>45</v>
      </c>
      <c r="N57" s="84">
        <f t="shared" si="60"/>
        <v>0</v>
      </c>
      <c r="O57" s="84">
        <f t="shared" si="41"/>
        <v>0</v>
      </c>
      <c r="P57" s="84">
        <f t="shared" si="42"/>
        <v>0</v>
      </c>
      <c r="Q57" s="84"/>
      <c r="R57" s="84"/>
      <c r="U57" s="254">
        <f t="shared" si="61"/>
        <v>41030</v>
      </c>
      <c r="V57" s="255">
        <f t="shared" si="36"/>
        <v>45</v>
      </c>
      <c r="W57" s="84">
        <f t="shared" si="62"/>
        <v>0</v>
      </c>
      <c r="X57" s="84">
        <f t="shared" si="43"/>
        <v>0</v>
      </c>
      <c r="Y57" s="84">
        <f t="shared" si="44"/>
        <v>0</v>
      </c>
      <c r="Z57" s="84"/>
      <c r="AA57" s="84"/>
      <c r="AD57" s="254">
        <f t="shared" si="63"/>
        <v>41030</v>
      </c>
      <c r="AE57" s="255">
        <f t="shared" si="37"/>
        <v>45</v>
      </c>
      <c r="AF57" s="84">
        <f t="shared" si="64"/>
        <v>0</v>
      </c>
      <c r="AG57" s="84">
        <f t="shared" si="45"/>
        <v>0</v>
      </c>
      <c r="AH57" s="84">
        <f t="shared" si="46"/>
        <v>0</v>
      </c>
      <c r="AI57" s="84"/>
      <c r="AJ57" s="84"/>
      <c r="AM57" s="254">
        <f t="shared" si="65"/>
        <v>41030</v>
      </c>
      <c r="AN57" s="255">
        <f t="shared" si="38"/>
        <v>45</v>
      </c>
      <c r="AO57" s="84">
        <f t="shared" si="66"/>
        <v>0</v>
      </c>
      <c r="AP57" s="84">
        <f t="shared" si="47"/>
        <v>0</v>
      </c>
      <c r="AQ57" s="84">
        <f t="shared" si="48"/>
        <v>0</v>
      </c>
      <c r="AR57" s="84"/>
      <c r="AS57" s="84"/>
      <c r="AV57" s="254">
        <f t="shared" si="67"/>
        <v>41244</v>
      </c>
      <c r="AW57" s="256">
        <f t="shared" si="49"/>
        <v>0</v>
      </c>
      <c r="AX57" s="256">
        <f t="shared" si="50"/>
        <v>0</v>
      </c>
      <c r="AY57" s="256">
        <f t="shared" si="51"/>
        <v>0</v>
      </c>
      <c r="AZ57" s="256">
        <f t="shared" si="52"/>
        <v>0</v>
      </c>
      <c r="BA57" s="256">
        <f t="shared" si="29"/>
        <v>0</v>
      </c>
      <c r="BB57" s="256">
        <f t="shared" si="30"/>
        <v>0</v>
      </c>
      <c r="BC57" s="256"/>
      <c r="BF57" s="254">
        <f t="shared" si="68"/>
        <v>41244</v>
      </c>
      <c r="BG57" s="256">
        <f t="shared" si="53"/>
        <v>0</v>
      </c>
      <c r="BH57" s="256">
        <f t="shared" si="54"/>
        <v>0</v>
      </c>
      <c r="BI57" s="256">
        <f t="shared" si="55"/>
        <v>0</v>
      </c>
      <c r="BJ57" s="256">
        <f t="shared" si="56"/>
        <v>0</v>
      </c>
      <c r="BK57" s="256">
        <f t="shared" si="32"/>
        <v>0</v>
      </c>
      <c r="BL57" s="256">
        <f t="shared" si="33"/>
        <v>0</v>
      </c>
    </row>
    <row r="58" spans="3:64" ht="12.75" customHeight="1" x14ac:dyDescent="0.2">
      <c r="C58" s="254">
        <f t="shared" si="57"/>
        <v>41061</v>
      </c>
      <c r="D58" s="255">
        <f t="shared" si="34"/>
        <v>46</v>
      </c>
      <c r="E58" s="84">
        <f t="shared" si="58"/>
        <v>0</v>
      </c>
      <c r="F58" s="84">
        <f t="shared" si="39"/>
        <v>0</v>
      </c>
      <c r="G58" s="84">
        <f t="shared" si="40"/>
        <v>0</v>
      </c>
      <c r="H58" s="84"/>
      <c r="I58" s="84"/>
      <c r="J58" s="84"/>
      <c r="K58" s="84"/>
      <c r="L58" s="254">
        <f t="shared" si="59"/>
        <v>41061</v>
      </c>
      <c r="M58" s="255">
        <f t="shared" si="35"/>
        <v>46</v>
      </c>
      <c r="N58" s="84">
        <f t="shared" si="60"/>
        <v>0</v>
      </c>
      <c r="O58" s="84">
        <f t="shared" si="41"/>
        <v>0</v>
      </c>
      <c r="P58" s="84">
        <f t="shared" si="42"/>
        <v>0</v>
      </c>
      <c r="Q58" s="84"/>
      <c r="R58" s="84"/>
      <c r="U58" s="254">
        <f t="shared" si="61"/>
        <v>41061</v>
      </c>
      <c r="V58" s="255">
        <f>V57+1</f>
        <v>46</v>
      </c>
      <c r="W58" s="84">
        <f t="shared" si="62"/>
        <v>0</v>
      </c>
      <c r="X58" s="84">
        <f t="shared" si="43"/>
        <v>0</v>
      </c>
      <c r="Y58" s="84">
        <f t="shared" si="44"/>
        <v>0</v>
      </c>
      <c r="Z58" s="84"/>
      <c r="AA58" s="84"/>
      <c r="AD58" s="254">
        <f t="shared" si="63"/>
        <v>41061</v>
      </c>
      <c r="AE58" s="255">
        <f t="shared" si="37"/>
        <v>46</v>
      </c>
      <c r="AF58" s="84">
        <f t="shared" si="64"/>
        <v>0</v>
      </c>
      <c r="AG58" s="84">
        <f t="shared" si="45"/>
        <v>0</v>
      </c>
      <c r="AH58" s="84">
        <f t="shared" si="46"/>
        <v>0</v>
      </c>
      <c r="AI58" s="84"/>
      <c r="AJ58" s="84"/>
      <c r="AM58" s="254">
        <f t="shared" si="65"/>
        <v>41061</v>
      </c>
      <c r="AN58" s="255">
        <f t="shared" si="38"/>
        <v>46</v>
      </c>
      <c r="AO58" s="84">
        <f t="shared" si="66"/>
        <v>0</v>
      </c>
      <c r="AP58" s="84">
        <f t="shared" si="47"/>
        <v>0</v>
      </c>
      <c r="AQ58" s="84">
        <f t="shared" si="48"/>
        <v>0</v>
      </c>
      <c r="AR58" s="84"/>
      <c r="AS58" s="84"/>
      <c r="AV58" s="254">
        <f t="shared" si="67"/>
        <v>41275</v>
      </c>
      <c r="AW58" s="256">
        <f t="shared" si="49"/>
        <v>0</v>
      </c>
      <c r="AX58" s="256">
        <f t="shared" si="50"/>
        <v>0</v>
      </c>
      <c r="AY58" s="256">
        <f t="shared" si="51"/>
        <v>0</v>
      </c>
      <c r="AZ58" s="256">
        <f t="shared" si="52"/>
        <v>0</v>
      </c>
      <c r="BA58" s="256">
        <f t="shared" si="29"/>
        <v>0</v>
      </c>
      <c r="BB58" s="256">
        <f t="shared" si="30"/>
        <v>0</v>
      </c>
      <c r="BC58" s="256"/>
      <c r="BF58" s="254">
        <f t="shared" si="68"/>
        <v>41275</v>
      </c>
      <c r="BG58" s="256">
        <f t="shared" si="53"/>
        <v>0</v>
      </c>
      <c r="BH58" s="256">
        <f t="shared" si="54"/>
        <v>0</v>
      </c>
      <c r="BI58" s="256">
        <f t="shared" si="55"/>
        <v>0</v>
      </c>
      <c r="BJ58" s="256">
        <f t="shared" si="56"/>
        <v>0</v>
      </c>
      <c r="BK58" s="256">
        <f t="shared" si="32"/>
        <v>0</v>
      </c>
      <c r="BL58" s="256">
        <f t="shared" si="33"/>
        <v>0</v>
      </c>
    </row>
    <row r="59" spans="3:64" ht="12.75" customHeight="1" x14ac:dyDescent="0.2">
      <c r="C59" s="254">
        <f t="shared" si="57"/>
        <v>41091</v>
      </c>
      <c r="D59" s="255">
        <f t="shared" si="34"/>
        <v>47</v>
      </c>
      <c r="E59" s="84">
        <f t="shared" si="58"/>
        <v>0</v>
      </c>
      <c r="F59" s="84">
        <f t="shared" si="39"/>
        <v>0</v>
      </c>
      <c r="G59" s="84">
        <f t="shared" si="40"/>
        <v>0</v>
      </c>
      <c r="H59" s="84"/>
      <c r="I59" s="84"/>
      <c r="J59" s="84"/>
      <c r="K59" s="84"/>
      <c r="L59" s="254">
        <f t="shared" si="59"/>
        <v>41091</v>
      </c>
      <c r="M59" s="255">
        <f t="shared" si="35"/>
        <v>47</v>
      </c>
      <c r="N59" s="84">
        <f t="shared" si="60"/>
        <v>0</v>
      </c>
      <c r="O59" s="84">
        <f t="shared" si="41"/>
        <v>0</v>
      </c>
      <c r="P59" s="84">
        <f t="shared" si="42"/>
        <v>0</v>
      </c>
      <c r="Q59" s="84"/>
      <c r="R59" s="84"/>
      <c r="U59" s="254">
        <f t="shared" si="61"/>
        <v>41091</v>
      </c>
      <c r="V59" s="255">
        <f t="shared" si="36"/>
        <v>47</v>
      </c>
      <c r="W59" s="84">
        <f t="shared" si="62"/>
        <v>0</v>
      </c>
      <c r="X59" s="84">
        <f t="shared" si="43"/>
        <v>0</v>
      </c>
      <c r="Y59" s="84">
        <f t="shared" si="44"/>
        <v>0</v>
      </c>
      <c r="Z59" s="84"/>
      <c r="AA59" s="84"/>
      <c r="AD59" s="254">
        <f t="shared" si="63"/>
        <v>41091</v>
      </c>
      <c r="AE59" s="255">
        <f t="shared" si="37"/>
        <v>47</v>
      </c>
      <c r="AF59" s="84">
        <f t="shared" si="64"/>
        <v>0</v>
      </c>
      <c r="AG59" s="84">
        <f t="shared" si="45"/>
        <v>0</v>
      </c>
      <c r="AH59" s="84">
        <f t="shared" si="46"/>
        <v>0</v>
      </c>
      <c r="AI59" s="84"/>
      <c r="AJ59" s="84"/>
      <c r="AM59" s="254">
        <f t="shared" si="65"/>
        <v>41091</v>
      </c>
      <c r="AN59" s="255">
        <f t="shared" si="38"/>
        <v>47</v>
      </c>
      <c r="AO59" s="84">
        <f t="shared" si="66"/>
        <v>0</v>
      </c>
      <c r="AP59" s="84">
        <f t="shared" si="47"/>
        <v>0</v>
      </c>
      <c r="AQ59" s="84">
        <f t="shared" si="48"/>
        <v>0</v>
      </c>
      <c r="AR59" s="84"/>
      <c r="AS59" s="84"/>
      <c r="AV59" s="254">
        <f t="shared" si="67"/>
        <v>41306</v>
      </c>
      <c r="AW59" s="256">
        <f t="shared" si="49"/>
        <v>0</v>
      </c>
      <c r="AX59" s="256">
        <f t="shared" si="50"/>
        <v>0</v>
      </c>
      <c r="AY59" s="256">
        <f t="shared" si="51"/>
        <v>0</v>
      </c>
      <c r="AZ59" s="256">
        <f t="shared" si="52"/>
        <v>0</v>
      </c>
      <c r="BA59" s="256">
        <f t="shared" si="29"/>
        <v>0</v>
      </c>
      <c r="BB59" s="256">
        <f t="shared" si="30"/>
        <v>0</v>
      </c>
      <c r="BC59" s="256"/>
      <c r="BF59" s="254">
        <f t="shared" si="68"/>
        <v>41306</v>
      </c>
      <c r="BG59" s="256">
        <f t="shared" si="53"/>
        <v>0</v>
      </c>
      <c r="BH59" s="256">
        <f t="shared" si="54"/>
        <v>0</v>
      </c>
      <c r="BI59" s="256">
        <f t="shared" si="55"/>
        <v>0</v>
      </c>
      <c r="BJ59" s="256">
        <f t="shared" si="56"/>
        <v>0</v>
      </c>
      <c r="BK59" s="256">
        <f t="shared" si="32"/>
        <v>0</v>
      </c>
      <c r="BL59" s="256">
        <f t="shared" si="33"/>
        <v>0</v>
      </c>
    </row>
    <row r="60" spans="3:64" ht="12.75" customHeight="1" x14ac:dyDescent="0.2">
      <c r="C60" s="254">
        <f t="shared" si="57"/>
        <v>41122</v>
      </c>
      <c r="D60" s="255">
        <f t="shared" si="34"/>
        <v>48</v>
      </c>
      <c r="E60" s="84">
        <f t="shared" si="58"/>
        <v>0</v>
      </c>
      <c r="F60" s="84">
        <f t="shared" si="39"/>
        <v>0</v>
      </c>
      <c r="G60" s="84">
        <f t="shared" si="40"/>
        <v>0</v>
      </c>
      <c r="H60" s="84"/>
      <c r="I60" s="84"/>
      <c r="J60" s="84"/>
      <c r="K60" s="84"/>
      <c r="L60" s="254">
        <f t="shared" si="59"/>
        <v>41122</v>
      </c>
      <c r="M60" s="255">
        <f t="shared" si="35"/>
        <v>48</v>
      </c>
      <c r="N60" s="84">
        <f t="shared" si="60"/>
        <v>0</v>
      </c>
      <c r="O60" s="84">
        <f t="shared" si="41"/>
        <v>0</v>
      </c>
      <c r="P60" s="84">
        <f t="shared" si="42"/>
        <v>0</v>
      </c>
      <c r="Q60" s="84"/>
      <c r="R60" s="84"/>
      <c r="U60" s="254">
        <f t="shared" si="61"/>
        <v>41122</v>
      </c>
      <c r="V60" s="255">
        <f t="shared" si="36"/>
        <v>48</v>
      </c>
      <c r="W60" s="84">
        <f t="shared" si="62"/>
        <v>0</v>
      </c>
      <c r="X60" s="84">
        <f t="shared" si="43"/>
        <v>0</v>
      </c>
      <c r="Y60" s="84">
        <f t="shared" si="44"/>
        <v>0</v>
      </c>
      <c r="Z60" s="84"/>
      <c r="AA60" s="84"/>
      <c r="AD60" s="254">
        <f t="shared" si="63"/>
        <v>41122</v>
      </c>
      <c r="AE60" s="255">
        <f t="shared" si="37"/>
        <v>48</v>
      </c>
      <c r="AF60" s="84">
        <f t="shared" si="64"/>
        <v>0</v>
      </c>
      <c r="AG60" s="84">
        <f t="shared" si="45"/>
        <v>0</v>
      </c>
      <c r="AH60" s="84">
        <f t="shared" si="46"/>
        <v>0</v>
      </c>
      <c r="AI60" s="84"/>
      <c r="AJ60" s="84"/>
      <c r="AM60" s="254">
        <f t="shared" si="65"/>
        <v>41122</v>
      </c>
      <c r="AN60" s="255">
        <f t="shared" si="38"/>
        <v>48</v>
      </c>
      <c r="AO60" s="84">
        <f t="shared" si="66"/>
        <v>0</v>
      </c>
      <c r="AP60" s="84">
        <f t="shared" si="47"/>
        <v>0</v>
      </c>
      <c r="AQ60" s="84">
        <f t="shared" si="48"/>
        <v>0</v>
      </c>
      <c r="AR60" s="84"/>
      <c r="AS60" s="84"/>
      <c r="AV60" s="254">
        <f t="shared" si="67"/>
        <v>41334</v>
      </c>
      <c r="AW60" s="256">
        <f t="shared" si="49"/>
        <v>0</v>
      </c>
      <c r="AX60" s="256">
        <f t="shared" si="50"/>
        <v>0</v>
      </c>
      <c r="AY60" s="256">
        <f t="shared" si="51"/>
        <v>0</v>
      </c>
      <c r="AZ60" s="256">
        <f t="shared" si="52"/>
        <v>0</v>
      </c>
      <c r="BA60" s="256">
        <f t="shared" si="29"/>
        <v>0</v>
      </c>
      <c r="BB60" s="256">
        <f t="shared" si="30"/>
        <v>0</v>
      </c>
      <c r="BC60" s="256"/>
      <c r="BF60" s="254">
        <f t="shared" si="68"/>
        <v>41334</v>
      </c>
      <c r="BG60" s="256">
        <f t="shared" si="53"/>
        <v>0</v>
      </c>
      <c r="BH60" s="256">
        <f t="shared" si="54"/>
        <v>0</v>
      </c>
      <c r="BI60" s="256">
        <f t="shared" si="55"/>
        <v>0</v>
      </c>
      <c r="BJ60" s="256">
        <f t="shared" si="56"/>
        <v>0</v>
      </c>
      <c r="BK60" s="256">
        <f t="shared" si="32"/>
        <v>0</v>
      </c>
      <c r="BL60" s="256">
        <f t="shared" si="33"/>
        <v>0</v>
      </c>
    </row>
    <row r="61" spans="3:64" ht="12.75" customHeight="1" x14ac:dyDescent="0.2">
      <c r="C61" s="254">
        <f t="shared" si="57"/>
        <v>41153</v>
      </c>
      <c r="D61" s="255">
        <f t="shared" si="34"/>
        <v>49</v>
      </c>
      <c r="E61" s="84">
        <f t="shared" si="58"/>
        <v>0</v>
      </c>
      <c r="F61" s="84">
        <f t="shared" si="39"/>
        <v>0</v>
      </c>
      <c r="G61" s="84">
        <f t="shared" si="40"/>
        <v>0</v>
      </c>
      <c r="H61" s="84"/>
      <c r="I61" s="84"/>
      <c r="J61" s="84"/>
      <c r="K61" s="84"/>
      <c r="L61" s="254">
        <f t="shared" si="59"/>
        <v>41153</v>
      </c>
      <c r="M61" s="255">
        <f t="shared" si="35"/>
        <v>49</v>
      </c>
      <c r="N61" s="84">
        <f t="shared" si="60"/>
        <v>0</v>
      </c>
      <c r="O61" s="84">
        <f t="shared" si="41"/>
        <v>0</v>
      </c>
      <c r="P61" s="84">
        <f t="shared" si="42"/>
        <v>0</v>
      </c>
      <c r="Q61" s="84"/>
      <c r="R61" s="84"/>
      <c r="U61" s="254">
        <f t="shared" si="61"/>
        <v>41153</v>
      </c>
      <c r="V61" s="255">
        <f>V60+1</f>
        <v>49</v>
      </c>
      <c r="W61" s="84">
        <f t="shared" si="62"/>
        <v>0</v>
      </c>
      <c r="X61" s="84">
        <f t="shared" si="43"/>
        <v>0</v>
      </c>
      <c r="Y61" s="84">
        <f t="shared" si="44"/>
        <v>0</v>
      </c>
      <c r="Z61" s="84"/>
      <c r="AA61" s="84"/>
      <c r="AD61" s="254">
        <f t="shared" si="63"/>
        <v>41153</v>
      </c>
      <c r="AE61" s="255">
        <f t="shared" si="37"/>
        <v>49</v>
      </c>
      <c r="AF61" s="84">
        <f t="shared" si="64"/>
        <v>0</v>
      </c>
      <c r="AG61" s="84">
        <f t="shared" si="45"/>
        <v>0</v>
      </c>
      <c r="AH61" s="84">
        <f t="shared" si="46"/>
        <v>0</v>
      </c>
      <c r="AI61" s="84"/>
      <c r="AJ61" s="84"/>
      <c r="AM61" s="254">
        <f t="shared" si="65"/>
        <v>41153</v>
      </c>
      <c r="AN61" s="255">
        <f t="shared" si="38"/>
        <v>49</v>
      </c>
      <c r="AO61" s="84">
        <f t="shared" si="66"/>
        <v>0</v>
      </c>
      <c r="AP61" s="84">
        <f t="shared" si="47"/>
        <v>0</v>
      </c>
      <c r="AQ61" s="84">
        <f t="shared" si="48"/>
        <v>0</v>
      </c>
      <c r="AR61" s="84"/>
      <c r="AS61" s="84"/>
      <c r="AV61" s="254">
        <f t="shared" si="67"/>
        <v>41365</v>
      </c>
      <c r="AW61" s="256">
        <f t="shared" si="49"/>
        <v>0</v>
      </c>
      <c r="AX61" s="256">
        <f t="shared" si="50"/>
        <v>0</v>
      </c>
      <c r="AY61" s="256">
        <f t="shared" si="51"/>
        <v>0</v>
      </c>
      <c r="AZ61" s="256">
        <f t="shared" si="52"/>
        <v>0</v>
      </c>
      <c r="BA61" s="256">
        <f t="shared" si="29"/>
        <v>0</v>
      </c>
      <c r="BB61" s="256">
        <f t="shared" si="30"/>
        <v>0</v>
      </c>
      <c r="BC61" s="256"/>
      <c r="BF61" s="254">
        <f t="shared" si="68"/>
        <v>41365</v>
      </c>
      <c r="BG61" s="256">
        <f t="shared" si="53"/>
        <v>0</v>
      </c>
      <c r="BH61" s="256">
        <f t="shared" si="54"/>
        <v>0</v>
      </c>
      <c r="BI61" s="256">
        <f t="shared" si="55"/>
        <v>0</v>
      </c>
      <c r="BJ61" s="256">
        <f t="shared" si="56"/>
        <v>0</v>
      </c>
      <c r="BK61" s="256">
        <f t="shared" si="32"/>
        <v>0</v>
      </c>
      <c r="BL61" s="256">
        <f t="shared" si="33"/>
        <v>0</v>
      </c>
    </row>
    <row r="62" spans="3:64" ht="12.75" customHeight="1" x14ac:dyDescent="0.2">
      <c r="C62" s="254">
        <f t="shared" si="57"/>
        <v>41183</v>
      </c>
      <c r="D62" s="255">
        <f t="shared" si="34"/>
        <v>50</v>
      </c>
      <c r="E62" s="84">
        <f t="shared" si="58"/>
        <v>0</v>
      </c>
      <c r="F62" s="84">
        <f t="shared" si="39"/>
        <v>0</v>
      </c>
      <c r="G62" s="84">
        <f t="shared" si="40"/>
        <v>0</v>
      </c>
      <c r="H62" s="84"/>
      <c r="I62" s="84"/>
      <c r="J62" s="84"/>
      <c r="K62" s="84"/>
      <c r="L62" s="254">
        <f t="shared" si="59"/>
        <v>41183</v>
      </c>
      <c r="M62" s="255">
        <f t="shared" si="35"/>
        <v>50</v>
      </c>
      <c r="N62" s="84">
        <f t="shared" si="60"/>
        <v>0</v>
      </c>
      <c r="O62" s="84">
        <f t="shared" si="41"/>
        <v>0</v>
      </c>
      <c r="P62" s="84">
        <f t="shared" si="42"/>
        <v>0</v>
      </c>
      <c r="Q62" s="84"/>
      <c r="R62" s="84"/>
      <c r="U62" s="254">
        <f t="shared" si="61"/>
        <v>41183</v>
      </c>
      <c r="V62" s="255">
        <f t="shared" si="36"/>
        <v>50</v>
      </c>
      <c r="W62" s="84">
        <f t="shared" si="62"/>
        <v>0</v>
      </c>
      <c r="X62" s="84">
        <f t="shared" si="43"/>
        <v>0</v>
      </c>
      <c r="Y62" s="84">
        <f t="shared" si="44"/>
        <v>0</v>
      </c>
      <c r="Z62" s="84"/>
      <c r="AA62" s="84"/>
      <c r="AD62" s="254">
        <f t="shared" si="63"/>
        <v>41183</v>
      </c>
      <c r="AE62" s="255">
        <f t="shared" si="37"/>
        <v>50</v>
      </c>
      <c r="AF62" s="84">
        <f t="shared" si="64"/>
        <v>0</v>
      </c>
      <c r="AG62" s="84">
        <f t="shared" si="45"/>
        <v>0</v>
      </c>
      <c r="AH62" s="84">
        <f t="shared" si="46"/>
        <v>0</v>
      </c>
      <c r="AI62" s="84"/>
      <c r="AJ62" s="84"/>
      <c r="AM62" s="254">
        <f t="shared" si="65"/>
        <v>41183</v>
      </c>
      <c r="AN62" s="255">
        <f t="shared" si="38"/>
        <v>50</v>
      </c>
      <c r="AO62" s="84">
        <f t="shared" si="66"/>
        <v>0</v>
      </c>
      <c r="AP62" s="84">
        <f t="shared" si="47"/>
        <v>0</v>
      </c>
      <c r="AQ62" s="84">
        <f t="shared" si="48"/>
        <v>0</v>
      </c>
      <c r="AR62" s="84"/>
      <c r="AS62" s="84"/>
      <c r="AV62" s="254">
        <f t="shared" si="67"/>
        <v>41395</v>
      </c>
      <c r="AW62" s="256">
        <f t="shared" si="49"/>
        <v>0</v>
      </c>
      <c r="AX62" s="256">
        <f t="shared" si="50"/>
        <v>0</v>
      </c>
      <c r="AY62" s="256">
        <f t="shared" si="51"/>
        <v>0</v>
      </c>
      <c r="AZ62" s="256">
        <f t="shared" si="52"/>
        <v>0</v>
      </c>
      <c r="BA62" s="256">
        <f t="shared" si="29"/>
        <v>0</v>
      </c>
      <c r="BB62" s="256">
        <f t="shared" si="30"/>
        <v>0</v>
      </c>
      <c r="BC62" s="256"/>
      <c r="BF62" s="254">
        <f t="shared" si="68"/>
        <v>41395</v>
      </c>
      <c r="BG62" s="256">
        <f t="shared" si="53"/>
        <v>0</v>
      </c>
      <c r="BH62" s="256">
        <f t="shared" si="54"/>
        <v>0</v>
      </c>
      <c r="BI62" s="256">
        <f t="shared" si="55"/>
        <v>0</v>
      </c>
      <c r="BJ62" s="256">
        <f t="shared" si="56"/>
        <v>0</v>
      </c>
      <c r="BK62" s="256">
        <f t="shared" si="32"/>
        <v>0</v>
      </c>
      <c r="BL62" s="256">
        <f t="shared" si="33"/>
        <v>0</v>
      </c>
    </row>
    <row r="63" spans="3:64" ht="12.75" customHeight="1" x14ac:dyDescent="0.2">
      <c r="C63" s="254">
        <f t="shared" si="57"/>
        <v>41214</v>
      </c>
      <c r="D63" s="255">
        <f t="shared" si="34"/>
        <v>51</v>
      </c>
      <c r="E63" s="84">
        <f t="shared" si="58"/>
        <v>0</v>
      </c>
      <c r="F63" s="84">
        <f t="shared" si="39"/>
        <v>0</v>
      </c>
      <c r="G63" s="84">
        <f t="shared" si="40"/>
        <v>0</v>
      </c>
      <c r="H63" s="84"/>
      <c r="I63" s="84"/>
      <c r="J63" s="84"/>
      <c r="K63" s="84"/>
      <c r="L63" s="254">
        <f t="shared" si="59"/>
        <v>41214</v>
      </c>
      <c r="M63" s="255">
        <f t="shared" si="35"/>
        <v>51</v>
      </c>
      <c r="N63" s="84">
        <f t="shared" si="60"/>
        <v>0</v>
      </c>
      <c r="O63" s="84">
        <f t="shared" si="41"/>
        <v>0</v>
      </c>
      <c r="P63" s="84">
        <f t="shared" si="42"/>
        <v>0</v>
      </c>
      <c r="Q63" s="84"/>
      <c r="R63" s="84"/>
      <c r="U63" s="254">
        <f t="shared" si="61"/>
        <v>41214</v>
      </c>
      <c r="V63" s="255">
        <f t="shared" si="36"/>
        <v>51</v>
      </c>
      <c r="W63" s="84">
        <f t="shared" si="62"/>
        <v>0</v>
      </c>
      <c r="X63" s="84">
        <f t="shared" si="43"/>
        <v>0</v>
      </c>
      <c r="Y63" s="84">
        <f t="shared" si="44"/>
        <v>0</v>
      </c>
      <c r="Z63" s="84"/>
      <c r="AA63" s="84"/>
      <c r="AD63" s="254">
        <f t="shared" si="63"/>
        <v>41214</v>
      </c>
      <c r="AE63" s="255">
        <f t="shared" si="37"/>
        <v>51</v>
      </c>
      <c r="AF63" s="84">
        <f t="shared" si="64"/>
        <v>0</v>
      </c>
      <c r="AG63" s="84">
        <f t="shared" si="45"/>
        <v>0</v>
      </c>
      <c r="AH63" s="84">
        <f t="shared" si="46"/>
        <v>0</v>
      </c>
      <c r="AI63" s="84"/>
      <c r="AJ63" s="84"/>
      <c r="AM63" s="254">
        <f t="shared" si="65"/>
        <v>41214</v>
      </c>
      <c r="AN63" s="255">
        <f t="shared" si="38"/>
        <v>51</v>
      </c>
      <c r="AO63" s="84">
        <f t="shared" si="66"/>
        <v>0</v>
      </c>
      <c r="AP63" s="84">
        <f t="shared" si="47"/>
        <v>0</v>
      </c>
      <c r="AQ63" s="84">
        <f t="shared" si="48"/>
        <v>0</v>
      </c>
      <c r="AR63" s="84"/>
      <c r="AS63" s="84"/>
      <c r="AV63" s="254">
        <f t="shared" si="67"/>
        <v>41426</v>
      </c>
      <c r="AW63" s="256">
        <f t="shared" si="49"/>
        <v>0</v>
      </c>
      <c r="AX63" s="256">
        <f t="shared" si="50"/>
        <v>0</v>
      </c>
      <c r="AY63" s="256">
        <f t="shared" si="51"/>
        <v>0</v>
      </c>
      <c r="AZ63" s="256">
        <f t="shared" si="52"/>
        <v>0</v>
      </c>
      <c r="BA63" s="256">
        <f t="shared" si="29"/>
        <v>0</v>
      </c>
      <c r="BB63" s="256">
        <f t="shared" si="30"/>
        <v>0</v>
      </c>
      <c r="BC63" s="256"/>
      <c r="BF63" s="254">
        <f t="shared" si="68"/>
        <v>41426</v>
      </c>
      <c r="BG63" s="256">
        <f t="shared" si="53"/>
        <v>0</v>
      </c>
      <c r="BH63" s="256">
        <f t="shared" si="54"/>
        <v>0</v>
      </c>
      <c r="BI63" s="256">
        <f t="shared" si="55"/>
        <v>0</v>
      </c>
      <c r="BJ63" s="256">
        <f t="shared" si="56"/>
        <v>0</v>
      </c>
      <c r="BK63" s="256">
        <f t="shared" si="32"/>
        <v>0</v>
      </c>
      <c r="BL63" s="256">
        <f t="shared" si="33"/>
        <v>0</v>
      </c>
    </row>
    <row r="64" spans="3:64" ht="12.75" customHeight="1" x14ac:dyDescent="0.2">
      <c r="C64" s="254">
        <f t="shared" si="57"/>
        <v>41244</v>
      </c>
      <c r="D64" s="255">
        <f t="shared" si="34"/>
        <v>52</v>
      </c>
      <c r="E64" s="84">
        <f t="shared" si="58"/>
        <v>0</v>
      </c>
      <c r="F64" s="84">
        <f t="shared" si="39"/>
        <v>0</v>
      </c>
      <c r="G64" s="84">
        <f t="shared" si="40"/>
        <v>0</v>
      </c>
      <c r="H64" s="84"/>
      <c r="I64" s="84"/>
      <c r="J64" s="84"/>
      <c r="K64" s="84"/>
      <c r="L64" s="254">
        <f t="shared" si="59"/>
        <v>41244</v>
      </c>
      <c r="M64" s="255">
        <f t="shared" si="35"/>
        <v>52</v>
      </c>
      <c r="N64" s="84">
        <f t="shared" si="60"/>
        <v>0</v>
      </c>
      <c r="O64" s="84">
        <f t="shared" si="41"/>
        <v>0</v>
      </c>
      <c r="P64" s="84">
        <f t="shared" si="42"/>
        <v>0</v>
      </c>
      <c r="Q64" s="84"/>
      <c r="R64" s="84"/>
      <c r="U64" s="254">
        <f t="shared" si="61"/>
        <v>41244</v>
      </c>
      <c r="V64" s="255">
        <f>V63+1</f>
        <v>52</v>
      </c>
      <c r="W64" s="84">
        <f t="shared" si="62"/>
        <v>0</v>
      </c>
      <c r="X64" s="84">
        <f t="shared" si="43"/>
        <v>0</v>
      </c>
      <c r="Y64" s="84">
        <f t="shared" si="44"/>
        <v>0</v>
      </c>
      <c r="Z64" s="84"/>
      <c r="AA64" s="84"/>
      <c r="AD64" s="254">
        <f t="shared" si="63"/>
        <v>41244</v>
      </c>
      <c r="AE64" s="255">
        <f t="shared" si="37"/>
        <v>52</v>
      </c>
      <c r="AF64" s="84">
        <f t="shared" si="64"/>
        <v>0</v>
      </c>
      <c r="AG64" s="84">
        <f t="shared" si="45"/>
        <v>0</v>
      </c>
      <c r="AH64" s="84">
        <f t="shared" si="46"/>
        <v>0</v>
      </c>
      <c r="AI64" s="84"/>
      <c r="AJ64" s="84"/>
      <c r="AM64" s="254">
        <f t="shared" si="65"/>
        <v>41244</v>
      </c>
      <c r="AN64" s="255">
        <f t="shared" si="38"/>
        <v>52</v>
      </c>
      <c r="AO64" s="84">
        <f t="shared" si="66"/>
        <v>0</v>
      </c>
      <c r="AP64" s="84">
        <f t="shared" si="47"/>
        <v>0</v>
      </c>
      <c r="AQ64" s="84">
        <f t="shared" si="48"/>
        <v>0</v>
      </c>
      <c r="AR64" s="84"/>
      <c r="AS64" s="84"/>
      <c r="AV64" s="254">
        <f t="shared" si="67"/>
        <v>41456</v>
      </c>
      <c r="AW64" s="256">
        <f t="shared" si="49"/>
        <v>0</v>
      </c>
      <c r="AX64" s="256">
        <f t="shared" si="50"/>
        <v>0</v>
      </c>
      <c r="AY64" s="256">
        <f t="shared" si="51"/>
        <v>0</v>
      </c>
      <c r="AZ64" s="256">
        <f t="shared" si="52"/>
        <v>0</v>
      </c>
      <c r="BA64" s="256">
        <f t="shared" si="29"/>
        <v>0</v>
      </c>
      <c r="BB64" s="256">
        <f t="shared" si="30"/>
        <v>0</v>
      </c>
      <c r="BC64" s="256"/>
      <c r="BF64" s="254">
        <f t="shared" si="68"/>
        <v>41456</v>
      </c>
      <c r="BG64" s="256">
        <f t="shared" si="53"/>
        <v>0</v>
      </c>
      <c r="BH64" s="256">
        <f t="shared" si="54"/>
        <v>0</v>
      </c>
      <c r="BI64" s="256">
        <f t="shared" si="55"/>
        <v>0</v>
      </c>
      <c r="BJ64" s="256">
        <f t="shared" si="56"/>
        <v>0</v>
      </c>
      <c r="BK64" s="256">
        <f t="shared" si="32"/>
        <v>0</v>
      </c>
      <c r="BL64" s="256">
        <f t="shared" si="33"/>
        <v>0</v>
      </c>
    </row>
    <row r="65" spans="3:64" ht="12.75" customHeight="1" x14ac:dyDescent="0.2">
      <c r="C65" s="254">
        <f t="shared" si="57"/>
        <v>41275</v>
      </c>
      <c r="D65" s="255">
        <f t="shared" si="34"/>
        <v>53</v>
      </c>
      <c r="E65" s="84">
        <f t="shared" si="58"/>
        <v>0</v>
      </c>
      <c r="F65" s="84">
        <f t="shared" si="39"/>
        <v>0</v>
      </c>
      <c r="G65" s="84">
        <f t="shared" si="40"/>
        <v>0</v>
      </c>
      <c r="H65" s="84"/>
      <c r="I65" s="84"/>
      <c r="J65" s="84"/>
      <c r="K65" s="84"/>
      <c r="L65" s="254">
        <f t="shared" si="59"/>
        <v>41275</v>
      </c>
      <c r="M65" s="255">
        <f t="shared" si="35"/>
        <v>53</v>
      </c>
      <c r="N65" s="84">
        <f t="shared" si="60"/>
        <v>0</v>
      </c>
      <c r="O65" s="84">
        <f t="shared" si="41"/>
        <v>0</v>
      </c>
      <c r="P65" s="84">
        <f t="shared" si="42"/>
        <v>0</v>
      </c>
      <c r="Q65" s="84"/>
      <c r="R65" s="84"/>
      <c r="U65" s="254">
        <f t="shared" si="61"/>
        <v>41275</v>
      </c>
      <c r="V65" s="255">
        <f t="shared" si="36"/>
        <v>53</v>
      </c>
      <c r="W65" s="84">
        <f t="shared" si="62"/>
        <v>0</v>
      </c>
      <c r="X65" s="84">
        <f t="shared" si="43"/>
        <v>0</v>
      </c>
      <c r="Y65" s="84">
        <f t="shared" si="44"/>
        <v>0</v>
      </c>
      <c r="Z65" s="84"/>
      <c r="AA65" s="84"/>
      <c r="AD65" s="254">
        <f t="shared" si="63"/>
        <v>41275</v>
      </c>
      <c r="AE65" s="255">
        <f t="shared" si="37"/>
        <v>53</v>
      </c>
      <c r="AF65" s="84">
        <f t="shared" si="64"/>
        <v>0</v>
      </c>
      <c r="AG65" s="84">
        <f t="shared" si="45"/>
        <v>0</v>
      </c>
      <c r="AH65" s="84">
        <f t="shared" si="46"/>
        <v>0</v>
      </c>
      <c r="AI65" s="84"/>
      <c r="AJ65" s="84"/>
      <c r="AM65" s="254">
        <f t="shared" si="65"/>
        <v>41275</v>
      </c>
      <c r="AN65" s="255">
        <f t="shared" si="38"/>
        <v>53</v>
      </c>
      <c r="AO65" s="84">
        <f t="shared" si="66"/>
        <v>0</v>
      </c>
      <c r="AP65" s="84">
        <f t="shared" si="47"/>
        <v>0</v>
      </c>
      <c r="AQ65" s="84">
        <f t="shared" si="48"/>
        <v>0</v>
      </c>
      <c r="AR65" s="84"/>
      <c r="AS65" s="84"/>
      <c r="AV65" s="254">
        <f t="shared" si="67"/>
        <v>41487</v>
      </c>
      <c r="AW65" s="256">
        <f t="shared" si="49"/>
        <v>0</v>
      </c>
      <c r="AX65" s="256">
        <f t="shared" si="50"/>
        <v>0</v>
      </c>
      <c r="AY65" s="256">
        <f t="shared" si="51"/>
        <v>0</v>
      </c>
      <c r="AZ65" s="256">
        <f t="shared" si="52"/>
        <v>0</v>
      </c>
      <c r="BA65" s="256">
        <f t="shared" si="29"/>
        <v>0</v>
      </c>
      <c r="BB65" s="256">
        <f t="shared" si="30"/>
        <v>0</v>
      </c>
      <c r="BC65" s="256"/>
      <c r="BF65" s="254">
        <f t="shared" si="68"/>
        <v>41487</v>
      </c>
      <c r="BG65" s="256">
        <f t="shared" si="53"/>
        <v>0</v>
      </c>
      <c r="BH65" s="256">
        <f t="shared" si="54"/>
        <v>0</v>
      </c>
      <c r="BI65" s="256">
        <f t="shared" si="55"/>
        <v>0</v>
      </c>
      <c r="BJ65" s="256">
        <f t="shared" si="56"/>
        <v>0</v>
      </c>
      <c r="BK65" s="256">
        <f t="shared" si="32"/>
        <v>0</v>
      </c>
      <c r="BL65" s="256">
        <f t="shared" si="33"/>
        <v>0</v>
      </c>
    </row>
    <row r="66" spans="3:64" ht="12.75" customHeight="1" x14ac:dyDescent="0.2">
      <c r="C66" s="254">
        <f t="shared" si="57"/>
        <v>41306</v>
      </c>
      <c r="D66" s="255">
        <f t="shared" si="34"/>
        <v>54</v>
      </c>
      <c r="E66" s="84">
        <f t="shared" si="58"/>
        <v>0</v>
      </c>
      <c r="F66" s="84">
        <f t="shared" si="39"/>
        <v>0</v>
      </c>
      <c r="G66" s="84">
        <f t="shared" si="40"/>
        <v>0</v>
      </c>
      <c r="H66" s="84"/>
      <c r="I66" s="84"/>
      <c r="J66" s="84"/>
      <c r="K66" s="84"/>
      <c r="L66" s="254">
        <f t="shared" si="59"/>
        <v>41306</v>
      </c>
      <c r="M66" s="255">
        <f t="shared" si="35"/>
        <v>54</v>
      </c>
      <c r="N66" s="84">
        <f t="shared" si="60"/>
        <v>0</v>
      </c>
      <c r="O66" s="84">
        <f t="shared" si="41"/>
        <v>0</v>
      </c>
      <c r="P66" s="84">
        <f t="shared" si="42"/>
        <v>0</v>
      </c>
      <c r="Q66" s="84"/>
      <c r="R66" s="84"/>
      <c r="U66" s="254">
        <f t="shared" si="61"/>
        <v>41306</v>
      </c>
      <c r="V66" s="255">
        <f t="shared" si="36"/>
        <v>54</v>
      </c>
      <c r="W66" s="84">
        <f t="shared" si="62"/>
        <v>0</v>
      </c>
      <c r="X66" s="84">
        <f t="shared" si="43"/>
        <v>0</v>
      </c>
      <c r="Y66" s="84">
        <f t="shared" si="44"/>
        <v>0</v>
      </c>
      <c r="Z66" s="84"/>
      <c r="AA66" s="84"/>
      <c r="AD66" s="254">
        <f t="shared" si="63"/>
        <v>41306</v>
      </c>
      <c r="AE66" s="255">
        <f t="shared" si="37"/>
        <v>54</v>
      </c>
      <c r="AF66" s="84">
        <f t="shared" si="64"/>
        <v>0</v>
      </c>
      <c r="AG66" s="84">
        <f t="shared" si="45"/>
        <v>0</v>
      </c>
      <c r="AH66" s="84">
        <f t="shared" si="46"/>
        <v>0</v>
      </c>
      <c r="AI66" s="84"/>
      <c r="AJ66" s="84"/>
      <c r="AM66" s="254">
        <f t="shared" si="65"/>
        <v>41306</v>
      </c>
      <c r="AN66" s="255">
        <f t="shared" si="38"/>
        <v>54</v>
      </c>
      <c r="AO66" s="84">
        <f t="shared" si="66"/>
        <v>0</v>
      </c>
      <c r="AP66" s="84">
        <f t="shared" si="47"/>
        <v>0</v>
      </c>
      <c r="AQ66" s="84">
        <f t="shared" si="48"/>
        <v>0</v>
      </c>
      <c r="AR66" s="84"/>
      <c r="AS66" s="84"/>
      <c r="AV66" s="254">
        <f t="shared" si="67"/>
        <v>41518</v>
      </c>
      <c r="AW66" s="256">
        <f t="shared" si="49"/>
        <v>0</v>
      </c>
      <c r="AX66" s="256">
        <f t="shared" si="50"/>
        <v>0</v>
      </c>
      <c r="AY66" s="256">
        <f t="shared" si="51"/>
        <v>0</v>
      </c>
      <c r="AZ66" s="256">
        <f t="shared" si="52"/>
        <v>0</v>
      </c>
      <c r="BA66" s="256">
        <f t="shared" si="29"/>
        <v>0</v>
      </c>
      <c r="BB66" s="256">
        <f t="shared" si="30"/>
        <v>0</v>
      </c>
      <c r="BC66" s="256"/>
      <c r="BF66" s="254">
        <f t="shared" si="68"/>
        <v>41518</v>
      </c>
      <c r="BG66" s="256">
        <f t="shared" si="53"/>
        <v>0</v>
      </c>
      <c r="BH66" s="256">
        <f t="shared" si="54"/>
        <v>0</v>
      </c>
      <c r="BI66" s="256">
        <f t="shared" si="55"/>
        <v>0</v>
      </c>
      <c r="BJ66" s="256">
        <f t="shared" si="56"/>
        <v>0</v>
      </c>
      <c r="BK66" s="256">
        <f t="shared" si="32"/>
        <v>0</v>
      </c>
      <c r="BL66" s="256">
        <f t="shared" si="33"/>
        <v>0</v>
      </c>
    </row>
    <row r="67" spans="3:64" ht="12.75" customHeight="1" x14ac:dyDescent="0.2">
      <c r="C67" s="254">
        <f t="shared" si="57"/>
        <v>41334</v>
      </c>
      <c r="D67" s="255">
        <f t="shared" si="34"/>
        <v>55</v>
      </c>
      <c r="E67" s="84">
        <f t="shared" si="58"/>
        <v>0</v>
      </c>
      <c r="F67" s="84">
        <f t="shared" si="39"/>
        <v>0</v>
      </c>
      <c r="G67" s="84">
        <f t="shared" si="40"/>
        <v>0</v>
      </c>
      <c r="H67" s="84"/>
      <c r="I67" s="84"/>
      <c r="J67" s="84"/>
      <c r="K67" s="84"/>
      <c r="L67" s="254">
        <f t="shared" si="59"/>
        <v>41334</v>
      </c>
      <c r="M67" s="255">
        <f t="shared" si="35"/>
        <v>55</v>
      </c>
      <c r="N67" s="84">
        <f t="shared" si="60"/>
        <v>0</v>
      </c>
      <c r="O67" s="84">
        <f t="shared" si="41"/>
        <v>0</v>
      </c>
      <c r="P67" s="84">
        <f t="shared" si="42"/>
        <v>0</v>
      </c>
      <c r="Q67" s="84"/>
      <c r="R67" s="84"/>
      <c r="U67" s="254">
        <f t="shared" si="61"/>
        <v>41334</v>
      </c>
      <c r="V67" s="255">
        <f>V66+1</f>
        <v>55</v>
      </c>
      <c r="W67" s="84">
        <f t="shared" si="62"/>
        <v>0</v>
      </c>
      <c r="X67" s="84">
        <f t="shared" si="43"/>
        <v>0</v>
      </c>
      <c r="Y67" s="84">
        <f t="shared" si="44"/>
        <v>0</v>
      </c>
      <c r="Z67" s="84"/>
      <c r="AA67" s="84"/>
      <c r="AD67" s="254">
        <f t="shared" si="63"/>
        <v>41334</v>
      </c>
      <c r="AE67" s="255">
        <f t="shared" si="37"/>
        <v>55</v>
      </c>
      <c r="AF67" s="84">
        <f t="shared" si="64"/>
        <v>0</v>
      </c>
      <c r="AG67" s="84">
        <f t="shared" si="45"/>
        <v>0</v>
      </c>
      <c r="AH67" s="84">
        <f t="shared" si="46"/>
        <v>0</v>
      </c>
      <c r="AI67" s="84"/>
      <c r="AJ67" s="84"/>
      <c r="AM67" s="254">
        <f t="shared" si="65"/>
        <v>41334</v>
      </c>
      <c r="AN67" s="255">
        <f t="shared" si="38"/>
        <v>55</v>
      </c>
      <c r="AO67" s="84">
        <f t="shared" si="66"/>
        <v>0</v>
      </c>
      <c r="AP67" s="84">
        <f t="shared" si="47"/>
        <v>0</v>
      </c>
      <c r="AQ67" s="84">
        <f t="shared" si="48"/>
        <v>0</v>
      </c>
      <c r="AR67" s="84"/>
      <c r="AS67" s="84"/>
      <c r="AV67" s="254">
        <f t="shared" si="67"/>
        <v>41548</v>
      </c>
      <c r="AW67" s="256">
        <f t="shared" si="49"/>
        <v>0</v>
      </c>
      <c r="AX67" s="256">
        <f t="shared" si="50"/>
        <v>0</v>
      </c>
      <c r="AY67" s="256">
        <f t="shared" si="51"/>
        <v>0</v>
      </c>
      <c r="AZ67" s="256">
        <f t="shared" si="52"/>
        <v>0</v>
      </c>
      <c r="BA67" s="256">
        <f t="shared" si="29"/>
        <v>0</v>
      </c>
      <c r="BB67" s="256">
        <f t="shared" si="30"/>
        <v>0</v>
      </c>
      <c r="BC67" s="256"/>
      <c r="BF67" s="254">
        <f t="shared" si="68"/>
        <v>41548</v>
      </c>
      <c r="BG67" s="256">
        <f t="shared" si="53"/>
        <v>0</v>
      </c>
      <c r="BH67" s="256">
        <f t="shared" si="54"/>
        <v>0</v>
      </c>
      <c r="BI67" s="256">
        <f t="shared" si="55"/>
        <v>0</v>
      </c>
      <c r="BJ67" s="256">
        <f t="shared" si="56"/>
        <v>0</v>
      </c>
      <c r="BK67" s="256">
        <f t="shared" si="32"/>
        <v>0</v>
      </c>
      <c r="BL67" s="256">
        <f t="shared" si="33"/>
        <v>0</v>
      </c>
    </row>
    <row r="68" spans="3:64" ht="12.75" customHeight="1" x14ac:dyDescent="0.2">
      <c r="C68" s="254">
        <f t="shared" si="57"/>
        <v>41365</v>
      </c>
      <c r="D68" s="255">
        <f t="shared" si="34"/>
        <v>56</v>
      </c>
      <c r="E68" s="84">
        <f t="shared" si="58"/>
        <v>0</v>
      </c>
      <c r="F68" s="84">
        <f t="shared" si="39"/>
        <v>0</v>
      </c>
      <c r="G68" s="84">
        <f t="shared" si="40"/>
        <v>0</v>
      </c>
      <c r="H68" s="84"/>
      <c r="I68" s="84"/>
      <c r="J68" s="84"/>
      <c r="K68" s="84"/>
      <c r="L68" s="254">
        <f t="shared" si="59"/>
        <v>41365</v>
      </c>
      <c r="M68" s="255">
        <f t="shared" si="35"/>
        <v>56</v>
      </c>
      <c r="N68" s="84">
        <f t="shared" si="60"/>
        <v>0</v>
      </c>
      <c r="O68" s="84">
        <f t="shared" si="41"/>
        <v>0</v>
      </c>
      <c r="P68" s="84">
        <f t="shared" si="42"/>
        <v>0</v>
      </c>
      <c r="Q68" s="84"/>
      <c r="R68" s="84"/>
      <c r="U68" s="254">
        <f t="shared" si="61"/>
        <v>41365</v>
      </c>
      <c r="V68" s="255">
        <f t="shared" si="36"/>
        <v>56</v>
      </c>
      <c r="W68" s="84">
        <f t="shared" si="62"/>
        <v>0</v>
      </c>
      <c r="X68" s="84">
        <f t="shared" si="43"/>
        <v>0</v>
      </c>
      <c r="Y68" s="84">
        <f t="shared" si="44"/>
        <v>0</v>
      </c>
      <c r="Z68" s="84"/>
      <c r="AA68" s="84"/>
      <c r="AD68" s="254">
        <f t="shared" si="63"/>
        <v>41365</v>
      </c>
      <c r="AE68" s="255">
        <f t="shared" si="37"/>
        <v>56</v>
      </c>
      <c r="AF68" s="84">
        <f t="shared" si="64"/>
        <v>0</v>
      </c>
      <c r="AG68" s="84">
        <f t="shared" si="45"/>
        <v>0</v>
      </c>
      <c r="AH68" s="84">
        <f t="shared" si="46"/>
        <v>0</v>
      </c>
      <c r="AI68" s="84"/>
      <c r="AJ68" s="84"/>
      <c r="AM68" s="254">
        <f t="shared" si="65"/>
        <v>41365</v>
      </c>
      <c r="AN68" s="255">
        <f t="shared" si="38"/>
        <v>56</v>
      </c>
      <c r="AO68" s="84">
        <f t="shared" si="66"/>
        <v>0</v>
      </c>
      <c r="AP68" s="84">
        <f t="shared" si="47"/>
        <v>0</v>
      </c>
      <c r="AQ68" s="84">
        <f t="shared" si="48"/>
        <v>0</v>
      </c>
      <c r="AR68" s="84"/>
      <c r="AS68" s="84"/>
      <c r="AV68" s="254">
        <f t="shared" si="67"/>
        <v>41579</v>
      </c>
      <c r="AW68" s="256">
        <f t="shared" si="49"/>
        <v>0</v>
      </c>
      <c r="AX68" s="256">
        <f t="shared" si="50"/>
        <v>0</v>
      </c>
      <c r="AY68" s="256">
        <f t="shared" si="51"/>
        <v>0</v>
      </c>
      <c r="AZ68" s="256">
        <f t="shared" si="52"/>
        <v>0</v>
      </c>
      <c r="BA68" s="256">
        <f t="shared" si="29"/>
        <v>0</v>
      </c>
      <c r="BB68" s="256">
        <f t="shared" si="30"/>
        <v>0</v>
      </c>
      <c r="BC68" s="256"/>
      <c r="BF68" s="254">
        <f t="shared" si="68"/>
        <v>41579</v>
      </c>
      <c r="BG68" s="256">
        <f t="shared" si="53"/>
        <v>0</v>
      </c>
      <c r="BH68" s="256">
        <f t="shared" si="54"/>
        <v>0</v>
      </c>
      <c r="BI68" s="256">
        <f t="shared" si="55"/>
        <v>0</v>
      </c>
      <c r="BJ68" s="256">
        <f t="shared" si="56"/>
        <v>0</v>
      </c>
      <c r="BK68" s="256">
        <f t="shared" si="32"/>
        <v>0</v>
      </c>
      <c r="BL68" s="256">
        <f t="shared" si="33"/>
        <v>0</v>
      </c>
    </row>
    <row r="69" spans="3:64" ht="12.75" customHeight="1" x14ac:dyDescent="0.2">
      <c r="C69" s="254">
        <f t="shared" si="57"/>
        <v>41395</v>
      </c>
      <c r="D69" s="255">
        <f t="shared" si="34"/>
        <v>57</v>
      </c>
      <c r="E69" s="84">
        <f t="shared" si="58"/>
        <v>0</v>
      </c>
      <c r="F69" s="84">
        <f t="shared" si="39"/>
        <v>0</v>
      </c>
      <c r="G69" s="84">
        <f t="shared" si="40"/>
        <v>0</v>
      </c>
      <c r="H69" s="84"/>
      <c r="I69" s="84"/>
      <c r="J69" s="84"/>
      <c r="K69" s="84"/>
      <c r="L69" s="254">
        <f t="shared" si="59"/>
        <v>41395</v>
      </c>
      <c r="M69" s="255">
        <f t="shared" si="35"/>
        <v>57</v>
      </c>
      <c r="N69" s="84">
        <f t="shared" si="60"/>
        <v>0</v>
      </c>
      <c r="O69" s="84">
        <f t="shared" si="41"/>
        <v>0</v>
      </c>
      <c r="P69" s="84">
        <f t="shared" si="42"/>
        <v>0</v>
      </c>
      <c r="Q69" s="84"/>
      <c r="R69" s="84"/>
      <c r="U69" s="254">
        <f t="shared" si="61"/>
        <v>41395</v>
      </c>
      <c r="V69" s="255">
        <f t="shared" si="36"/>
        <v>57</v>
      </c>
      <c r="W69" s="84">
        <f t="shared" si="62"/>
        <v>0</v>
      </c>
      <c r="X69" s="84">
        <f t="shared" si="43"/>
        <v>0</v>
      </c>
      <c r="Y69" s="84">
        <f t="shared" si="44"/>
        <v>0</v>
      </c>
      <c r="Z69" s="84"/>
      <c r="AA69" s="84"/>
      <c r="AD69" s="254">
        <f t="shared" si="63"/>
        <v>41395</v>
      </c>
      <c r="AE69" s="255">
        <f t="shared" si="37"/>
        <v>57</v>
      </c>
      <c r="AF69" s="84">
        <f t="shared" si="64"/>
        <v>0</v>
      </c>
      <c r="AG69" s="84">
        <f t="shared" si="45"/>
        <v>0</v>
      </c>
      <c r="AH69" s="84">
        <f t="shared" si="46"/>
        <v>0</v>
      </c>
      <c r="AI69" s="84"/>
      <c r="AJ69" s="84"/>
      <c r="AM69" s="254">
        <f t="shared" si="65"/>
        <v>41395</v>
      </c>
      <c r="AN69" s="255">
        <f t="shared" si="38"/>
        <v>57</v>
      </c>
      <c r="AO69" s="84">
        <f t="shared" si="66"/>
        <v>0</v>
      </c>
      <c r="AP69" s="84">
        <f t="shared" si="47"/>
        <v>0</v>
      </c>
      <c r="AQ69" s="84">
        <f t="shared" si="48"/>
        <v>0</v>
      </c>
      <c r="AR69" s="84"/>
      <c r="AS69" s="84"/>
      <c r="AV69" s="254">
        <f t="shared" si="67"/>
        <v>41609</v>
      </c>
      <c r="AW69" s="256">
        <f t="shared" si="49"/>
        <v>0</v>
      </c>
      <c r="AX69" s="256">
        <f t="shared" si="50"/>
        <v>0</v>
      </c>
      <c r="AY69" s="256">
        <f t="shared" si="51"/>
        <v>0</v>
      </c>
      <c r="AZ69" s="256">
        <f t="shared" si="52"/>
        <v>0</v>
      </c>
      <c r="BA69" s="256">
        <f t="shared" si="29"/>
        <v>0</v>
      </c>
      <c r="BB69" s="256">
        <f t="shared" si="30"/>
        <v>0</v>
      </c>
      <c r="BC69" s="256"/>
      <c r="BF69" s="254">
        <f t="shared" si="68"/>
        <v>41609</v>
      </c>
      <c r="BG69" s="256">
        <f t="shared" si="53"/>
        <v>0</v>
      </c>
      <c r="BH69" s="256">
        <f t="shared" si="54"/>
        <v>0</v>
      </c>
      <c r="BI69" s="256">
        <f t="shared" si="55"/>
        <v>0</v>
      </c>
      <c r="BJ69" s="256">
        <f t="shared" si="56"/>
        <v>0</v>
      </c>
      <c r="BK69" s="256">
        <f t="shared" si="32"/>
        <v>0</v>
      </c>
      <c r="BL69" s="256">
        <f t="shared" si="33"/>
        <v>0</v>
      </c>
    </row>
    <row r="70" spans="3:64" ht="12.75" customHeight="1" x14ac:dyDescent="0.2">
      <c r="C70" s="254">
        <f t="shared" si="57"/>
        <v>41426</v>
      </c>
      <c r="D70" s="255">
        <f t="shared" si="34"/>
        <v>58</v>
      </c>
      <c r="E70" s="84">
        <f t="shared" si="58"/>
        <v>0</v>
      </c>
      <c r="F70" s="84">
        <f t="shared" si="39"/>
        <v>0</v>
      </c>
      <c r="G70" s="84">
        <f t="shared" si="40"/>
        <v>0</v>
      </c>
      <c r="H70" s="84"/>
      <c r="I70" s="84"/>
      <c r="J70" s="84"/>
      <c r="K70" s="84"/>
      <c r="L70" s="254">
        <f t="shared" si="59"/>
        <v>41426</v>
      </c>
      <c r="M70" s="255">
        <f t="shared" si="35"/>
        <v>58</v>
      </c>
      <c r="N70" s="84">
        <f t="shared" si="60"/>
        <v>0</v>
      </c>
      <c r="O70" s="84">
        <f t="shared" si="41"/>
        <v>0</v>
      </c>
      <c r="P70" s="84">
        <f t="shared" si="42"/>
        <v>0</v>
      </c>
      <c r="Q70" s="84"/>
      <c r="R70" s="84"/>
      <c r="U70" s="254">
        <f t="shared" si="61"/>
        <v>41426</v>
      </c>
      <c r="V70" s="255">
        <f>V69+1</f>
        <v>58</v>
      </c>
      <c r="W70" s="84">
        <f t="shared" si="62"/>
        <v>0</v>
      </c>
      <c r="X70" s="84">
        <f t="shared" si="43"/>
        <v>0</v>
      </c>
      <c r="Y70" s="84">
        <f t="shared" si="44"/>
        <v>0</v>
      </c>
      <c r="Z70" s="84"/>
      <c r="AA70" s="84"/>
      <c r="AD70" s="254">
        <f t="shared" si="63"/>
        <v>41426</v>
      </c>
      <c r="AE70" s="255">
        <f t="shared" si="37"/>
        <v>58</v>
      </c>
      <c r="AF70" s="84">
        <f t="shared" si="64"/>
        <v>0</v>
      </c>
      <c r="AG70" s="84">
        <f t="shared" si="45"/>
        <v>0</v>
      </c>
      <c r="AH70" s="84">
        <f t="shared" si="46"/>
        <v>0</v>
      </c>
      <c r="AI70" s="84"/>
      <c r="AJ70" s="84"/>
      <c r="AM70" s="254">
        <f t="shared" si="65"/>
        <v>41426</v>
      </c>
      <c r="AN70" s="255">
        <f t="shared" si="38"/>
        <v>58</v>
      </c>
      <c r="AO70" s="84">
        <f t="shared" si="66"/>
        <v>0</v>
      </c>
      <c r="AP70" s="84">
        <f t="shared" si="47"/>
        <v>0</v>
      </c>
      <c r="AQ70" s="84">
        <f t="shared" si="48"/>
        <v>0</v>
      </c>
      <c r="AR70" s="84"/>
      <c r="AS70" s="84"/>
      <c r="AV70" s="254">
        <f t="shared" si="67"/>
        <v>41640</v>
      </c>
      <c r="AW70" s="256">
        <f t="shared" si="49"/>
        <v>0</v>
      </c>
      <c r="AX70" s="256">
        <f t="shared" si="50"/>
        <v>0</v>
      </c>
      <c r="AY70" s="256">
        <f t="shared" si="51"/>
        <v>0</v>
      </c>
      <c r="AZ70" s="256">
        <f t="shared" si="52"/>
        <v>0</v>
      </c>
      <c r="BA70" s="256">
        <f t="shared" si="29"/>
        <v>0</v>
      </c>
      <c r="BB70" s="256">
        <f t="shared" si="30"/>
        <v>0</v>
      </c>
      <c r="BC70" s="256"/>
      <c r="BF70" s="254">
        <f t="shared" si="68"/>
        <v>41640</v>
      </c>
      <c r="BG70" s="256">
        <f t="shared" si="53"/>
        <v>0</v>
      </c>
      <c r="BH70" s="256">
        <f t="shared" si="54"/>
        <v>0</v>
      </c>
      <c r="BI70" s="256">
        <f t="shared" si="55"/>
        <v>0</v>
      </c>
      <c r="BJ70" s="256">
        <f t="shared" si="56"/>
        <v>0</v>
      </c>
      <c r="BK70" s="256">
        <f t="shared" si="32"/>
        <v>0</v>
      </c>
      <c r="BL70" s="256">
        <f t="shared" si="33"/>
        <v>0</v>
      </c>
    </row>
    <row r="71" spans="3:64" ht="12.75" customHeight="1" x14ac:dyDescent="0.2">
      <c r="C71" s="254">
        <f t="shared" si="57"/>
        <v>41456</v>
      </c>
      <c r="D71" s="255">
        <f t="shared" si="34"/>
        <v>59</v>
      </c>
      <c r="E71" s="84">
        <f t="shared" si="58"/>
        <v>0</v>
      </c>
      <c r="F71" s="84">
        <f t="shared" si="39"/>
        <v>0</v>
      </c>
      <c r="G71" s="84">
        <f t="shared" si="40"/>
        <v>0</v>
      </c>
      <c r="H71" s="84"/>
      <c r="I71" s="84"/>
      <c r="J71" s="84"/>
      <c r="K71" s="84"/>
      <c r="L71" s="254">
        <f t="shared" si="59"/>
        <v>41456</v>
      </c>
      <c r="M71" s="255">
        <f t="shared" si="35"/>
        <v>59</v>
      </c>
      <c r="N71" s="84">
        <f t="shared" si="60"/>
        <v>0</v>
      </c>
      <c r="O71" s="84">
        <f t="shared" si="41"/>
        <v>0</v>
      </c>
      <c r="P71" s="84">
        <f t="shared" si="42"/>
        <v>0</v>
      </c>
      <c r="Q71" s="84"/>
      <c r="R71" s="84"/>
      <c r="U71" s="254">
        <f t="shared" si="61"/>
        <v>41456</v>
      </c>
      <c r="V71" s="255">
        <f t="shared" si="36"/>
        <v>59</v>
      </c>
      <c r="W71" s="84">
        <f t="shared" si="62"/>
        <v>0</v>
      </c>
      <c r="X71" s="84">
        <f t="shared" si="43"/>
        <v>0</v>
      </c>
      <c r="Y71" s="84">
        <f t="shared" si="44"/>
        <v>0</v>
      </c>
      <c r="Z71" s="84"/>
      <c r="AA71" s="84"/>
      <c r="AD71" s="254">
        <f t="shared" si="63"/>
        <v>41456</v>
      </c>
      <c r="AE71" s="255">
        <f t="shared" si="37"/>
        <v>59</v>
      </c>
      <c r="AF71" s="84">
        <f t="shared" si="64"/>
        <v>0</v>
      </c>
      <c r="AG71" s="84">
        <f t="shared" si="45"/>
        <v>0</v>
      </c>
      <c r="AH71" s="84">
        <f t="shared" si="46"/>
        <v>0</v>
      </c>
      <c r="AI71" s="84"/>
      <c r="AJ71" s="84"/>
      <c r="AM71" s="254">
        <f t="shared" si="65"/>
        <v>41456</v>
      </c>
      <c r="AN71" s="255">
        <f t="shared" si="38"/>
        <v>59</v>
      </c>
      <c r="AO71" s="84">
        <f t="shared" si="66"/>
        <v>0</v>
      </c>
      <c r="AP71" s="84">
        <f t="shared" si="47"/>
        <v>0</v>
      </c>
      <c r="AQ71" s="84">
        <f t="shared" si="48"/>
        <v>0</v>
      </c>
      <c r="AR71" s="84"/>
      <c r="AS71" s="84"/>
      <c r="AV71" s="254">
        <f t="shared" si="67"/>
        <v>41671</v>
      </c>
      <c r="AW71" s="256">
        <f t="shared" si="49"/>
        <v>0</v>
      </c>
      <c r="AX71" s="256">
        <f t="shared" si="50"/>
        <v>0</v>
      </c>
      <c r="AY71" s="256">
        <f t="shared" si="51"/>
        <v>0</v>
      </c>
      <c r="AZ71" s="256">
        <f t="shared" si="52"/>
        <v>0</v>
      </c>
      <c r="BA71" s="256">
        <f t="shared" si="29"/>
        <v>0</v>
      </c>
      <c r="BB71" s="256">
        <f t="shared" si="30"/>
        <v>0</v>
      </c>
      <c r="BC71" s="256"/>
      <c r="BF71" s="254">
        <f t="shared" si="68"/>
        <v>41671</v>
      </c>
      <c r="BG71" s="256">
        <f t="shared" si="53"/>
        <v>0</v>
      </c>
      <c r="BH71" s="256">
        <f t="shared" si="54"/>
        <v>0</v>
      </c>
      <c r="BI71" s="256">
        <f t="shared" si="55"/>
        <v>0</v>
      </c>
      <c r="BJ71" s="256">
        <f t="shared" si="56"/>
        <v>0</v>
      </c>
      <c r="BK71" s="256">
        <f t="shared" si="32"/>
        <v>0</v>
      </c>
      <c r="BL71" s="256">
        <f t="shared" si="33"/>
        <v>0</v>
      </c>
    </row>
    <row r="72" spans="3:64" ht="12.75" customHeight="1" x14ac:dyDescent="0.2">
      <c r="C72" s="254">
        <f t="shared" si="57"/>
        <v>41487</v>
      </c>
      <c r="D72" s="255">
        <f t="shared" si="34"/>
        <v>60</v>
      </c>
      <c r="E72" s="84">
        <f t="shared" si="58"/>
        <v>0</v>
      </c>
      <c r="F72" s="84">
        <f t="shared" si="39"/>
        <v>0</v>
      </c>
      <c r="G72" s="84">
        <f t="shared" si="40"/>
        <v>0</v>
      </c>
      <c r="H72" s="84"/>
      <c r="I72" s="84"/>
      <c r="J72" s="84"/>
      <c r="K72" s="84"/>
      <c r="L72" s="254">
        <f t="shared" si="59"/>
        <v>41487</v>
      </c>
      <c r="M72" s="255">
        <f t="shared" si="35"/>
        <v>60</v>
      </c>
      <c r="N72" s="84">
        <f t="shared" si="60"/>
        <v>0</v>
      </c>
      <c r="O72" s="84">
        <f t="shared" si="41"/>
        <v>0</v>
      </c>
      <c r="P72" s="84">
        <f t="shared" si="42"/>
        <v>0</v>
      </c>
      <c r="Q72" s="84"/>
      <c r="R72" s="84"/>
      <c r="U72" s="254">
        <f t="shared" si="61"/>
        <v>41487</v>
      </c>
      <c r="V72" s="255">
        <f t="shared" si="36"/>
        <v>60</v>
      </c>
      <c r="W72" s="84">
        <f t="shared" si="62"/>
        <v>0</v>
      </c>
      <c r="X72" s="84">
        <f t="shared" si="43"/>
        <v>0</v>
      </c>
      <c r="Y72" s="84">
        <f t="shared" si="44"/>
        <v>0</v>
      </c>
      <c r="Z72" s="84"/>
      <c r="AA72" s="84"/>
      <c r="AD72" s="254">
        <f t="shared" si="63"/>
        <v>41487</v>
      </c>
      <c r="AE72" s="255">
        <f t="shared" si="37"/>
        <v>60</v>
      </c>
      <c r="AF72" s="84">
        <f t="shared" si="64"/>
        <v>0</v>
      </c>
      <c r="AG72" s="84">
        <f t="shared" si="45"/>
        <v>0</v>
      </c>
      <c r="AH72" s="84">
        <f t="shared" si="46"/>
        <v>0</v>
      </c>
      <c r="AI72" s="84"/>
      <c r="AJ72" s="84"/>
      <c r="AM72" s="254">
        <f t="shared" si="65"/>
        <v>41487</v>
      </c>
      <c r="AN72" s="255">
        <f t="shared" si="38"/>
        <v>60</v>
      </c>
      <c r="AO72" s="84">
        <f t="shared" si="66"/>
        <v>0</v>
      </c>
      <c r="AP72" s="84">
        <f t="shared" si="47"/>
        <v>0</v>
      </c>
      <c r="AQ72" s="84">
        <f t="shared" si="48"/>
        <v>0</v>
      </c>
      <c r="AR72" s="84"/>
      <c r="AS72" s="84"/>
      <c r="AV72" s="254">
        <f t="shared" si="67"/>
        <v>41699</v>
      </c>
      <c r="AW72" s="256">
        <f t="shared" si="49"/>
        <v>0</v>
      </c>
      <c r="AX72" s="256">
        <f t="shared" si="50"/>
        <v>0</v>
      </c>
      <c r="AY72" s="256">
        <f t="shared" si="51"/>
        <v>0</v>
      </c>
      <c r="AZ72" s="256">
        <f t="shared" si="52"/>
        <v>0</v>
      </c>
      <c r="BA72" s="256">
        <f t="shared" si="29"/>
        <v>0</v>
      </c>
      <c r="BB72" s="256">
        <f t="shared" si="30"/>
        <v>0</v>
      </c>
      <c r="BC72" s="256"/>
      <c r="BF72" s="254">
        <f t="shared" si="68"/>
        <v>41699</v>
      </c>
      <c r="BG72" s="256">
        <f t="shared" si="53"/>
        <v>0</v>
      </c>
      <c r="BH72" s="256">
        <f t="shared" si="54"/>
        <v>0</v>
      </c>
      <c r="BI72" s="256">
        <f t="shared" si="55"/>
        <v>0</v>
      </c>
      <c r="BJ72" s="256">
        <f t="shared" si="56"/>
        <v>0</v>
      </c>
      <c r="BK72" s="256">
        <f t="shared" si="32"/>
        <v>0</v>
      </c>
      <c r="BL72" s="256">
        <f t="shared" si="33"/>
        <v>0</v>
      </c>
    </row>
    <row r="73" spans="3:64" ht="12.75" customHeight="1" x14ac:dyDescent="0.2">
      <c r="C73" s="254">
        <f t="shared" si="57"/>
        <v>41518</v>
      </c>
      <c r="D73" s="255">
        <f t="shared" si="34"/>
        <v>61</v>
      </c>
      <c r="E73" s="84">
        <f t="shared" si="58"/>
        <v>0</v>
      </c>
      <c r="F73" s="84">
        <f t="shared" si="39"/>
        <v>0</v>
      </c>
      <c r="G73" s="84">
        <f t="shared" si="40"/>
        <v>0</v>
      </c>
      <c r="H73" s="84"/>
      <c r="I73" s="84"/>
      <c r="J73" s="84"/>
      <c r="K73" s="84"/>
      <c r="L73" s="254">
        <f t="shared" si="59"/>
        <v>41518</v>
      </c>
      <c r="M73" s="255">
        <f t="shared" si="35"/>
        <v>61</v>
      </c>
      <c r="N73" s="84">
        <f t="shared" si="60"/>
        <v>0</v>
      </c>
      <c r="O73" s="84">
        <f t="shared" si="41"/>
        <v>0</v>
      </c>
      <c r="P73" s="84">
        <f t="shared" si="42"/>
        <v>0</v>
      </c>
      <c r="Q73" s="84"/>
      <c r="R73" s="84"/>
      <c r="U73" s="254">
        <f t="shared" si="61"/>
        <v>41518</v>
      </c>
      <c r="V73" s="255">
        <f>V72+1</f>
        <v>61</v>
      </c>
      <c r="W73" s="84">
        <f t="shared" si="62"/>
        <v>0</v>
      </c>
      <c r="X73" s="84">
        <f t="shared" si="43"/>
        <v>0</v>
      </c>
      <c r="Y73" s="84">
        <f t="shared" si="44"/>
        <v>0</v>
      </c>
      <c r="Z73" s="84"/>
      <c r="AA73" s="84"/>
      <c r="AD73" s="254">
        <f t="shared" si="63"/>
        <v>41518</v>
      </c>
      <c r="AE73" s="255">
        <f t="shared" si="37"/>
        <v>61</v>
      </c>
      <c r="AF73" s="84">
        <f t="shared" si="64"/>
        <v>0</v>
      </c>
      <c r="AG73" s="84">
        <f t="shared" si="45"/>
        <v>0</v>
      </c>
      <c r="AH73" s="84">
        <f t="shared" si="46"/>
        <v>0</v>
      </c>
      <c r="AI73" s="84"/>
      <c r="AJ73" s="84"/>
      <c r="AM73" s="254">
        <f t="shared" si="65"/>
        <v>41518</v>
      </c>
      <c r="AN73" s="255">
        <f t="shared" si="38"/>
        <v>61</v>
      </c>
      <c r="AO73" s="84">
        <f t="shared" si="66"/>
        <v>0</v>
      </c>
      <c r="AP73" s="84">
        <f t="shared" si="47"/>
        <v>0</v>
      </c>
      <c r="AQ73" s="84">
        <f t="shared" si="48"/>
        <v>0</v>
      </c>
      <c r="AR73" s="84"/>
      <c r="AS73" s="84"/>
      <c r="AV73" s="254">
        <f t="shared" si="67"/>
        <v>41730</v>
      </c>
      <c r="AW73" s="256">
        <f t="shared" si="49"/>
        <v>0</v>
      </c>
      <c r="AX73" s="256">
        <f t="shared" si="50"/>
        <v>0</v>
      </c>
      <c r="AY73" s="256">
        <f t="shared" si="51"/>
        <v>0</v>
      </c>
      <c r="AZ73" s="256">
        <f t="shared" si="52"/>
        <v>0</v>
      </c>
      <c r="BA73" s="256">
        <f t="shared" si="29"/>
        <v>0</v>
      </c>
      <c r="BB73" s="256">
        <f t="shared" si="30"/>
        <v>0</v>
      </c>
      <c r="BC73" s="256"/>
      <c r="BF73" s="254">
        <f t="shared" si="68"/>
        <v>41730</v>
      </c>
      <c r="BG73" s="256">
        <f t="shared" si="53"/>
        <v>0</v>
      </c>
      <c r="BH73" s="256">
        <f t="shared" si="54"/>
        <v>0</v>
      </c>
      <c r="BI73" s="256">
        <f t="shared" si="55"/>
        <v>0</v>
      </c>
      <c r="BJ73" s="256">
        <f t="shared" si="56"/>
        <v>0</v>
      </c>
      <c r="BK73" s="256">
        <f t="shared" si="32"/>
        <v>0</v>
      </c>
      <c r="BL73" s="256">
        <f t="shared" si="33"/>
        <v>0</v>
      </c>
    </row>
    <row r="74" spans="3:64" ht="12.75" customHeight="1" x14ac:dyDescent="0.2">
      <c r="C74" s="254">
        <f t="shared" si="57"/>
        <v>41548</v>
      </c>
      <c r="D74" s="255">
        <f t="shared" si="34"/>
        <v>62</v>
      </c>
      <c r="E74" s="84">
        <f t="shared" si="58"/>
        <v>0</v>
      </c>
      <c r="F74" s="84">
        <f t="shared" si="39"/>
        <v>0</v>
      </c>
      <c r="G74" s="84">
        <f t="shared" si="40"/>
        <v>0</v>
      </c>
      <c r="H74" s="84"/>
      <c r="I74" s="84"/>
      <c r="J74" s="84"/>
      <c r="K74" s="84"/>
      <c r="L74" s="254">
        <f t="shared" si="59"/>
        <v>41548</v>
      </c>
      <c r="M74" s="255">
        <f t="shared" si="35"/>
        <v>62</v>
      </c>
      <c r="N74" s="84">
        <f t="shared" si="60"/>
        <v>0</v>
      </c>
      <c r="O74" s="84">
        <f t="shared" si="41"/>
        <v>0</v>
      </c>
      <c r="P74" s="84">
        <f t="shared" si="42"/>
        <v>0</v>
      </c>
      <c r="Q74" s="84"/>
      <c r="R74" s="84"/>
      <c r="U74" s="254">
        <f t="shared" si="61"/>
        <v>41548</v>
      </c>
      <c r="V74" s="255">
        <f t="shared" si="36"/>
        <v>62</v>
      </c>
      <c r="W74" s="84">
        <f t="shared" si="62"/>
        <v>0</v>
      </c>
      <c r="X74" s="84">
        <f t="shared" si="43"/>
        <v>0</v>
      </c>
      <c r="Y74" s="84">
        <f t="shared" si="44"/>
        <v>0</v>
      </c>
      <c r="Z74" s="84"/>
      <c r="AA74" s="84"/>
      <c r="AD74" s="254">
        <f t="shared" si="63"/>
        <v>41548</v>
      </c>
      <c r="AE74" s="255">
        <f t="shared" si="37"/>
        <v>62</v>
      </c>
      <c r="AF74" s="84">
        <f t="shared" si="64"/>
        <v>0</v>
      </c>
      <c r="AG74" s="84">
        <f t="shared" si="45"/>
        <v>0</v>
      </c>
      <c r="AH74" s="84">
        <f t="shared" si="46"/>
        <v>0</v>
      </c>
      <c r="AI74" s="84"/>
      <c r="AJ74" s="84"/>
      <c r="AM74" s="254">
        <f t="shared" si="65"/>
        <v>41548</v>
      </c>
      <c r="AN74" s="255">
        <f t="shared" si="38"/>
        <v>62</v>
      </c>
      <c r="AO74" s="84">
        <f t="shared" si="66"/>
        <v>0</v>
      </c>
      <c r="AP74" s="84">
        <f t="shared" si="47"/>
        <v>0</v>
      </c>
      <c r="AQ74" s="84">
        <f t="shared" si="48"/>
        <v>0</v>
      </c>
      <c r="AR74" s="84"/>
      <c r="AS74" s="84"/>
      <c r="AV74" s="254">
        <f t="shared" si="67"/>
        <v>41760</v>
      </c>
      <c r="AW74" s="256">
        <f t="shared" si="49"/>
        <v>0</v>
      </c>
      <c r="AX74" s="256">
        <f t="shared" si="50"/>
        <v>0</v>
      </c>
      <c r="AY74" s="256">
        <f t="shared" si="51"/>
        <v>0</v>
      </c>
      <c r="AZ74" s="256">
        <f t="shared" si="52"/>
        <v>0</v>
      </c>
      <c r="BA74" s="256">
        <f t="shared" si="29"/>
        <v>0</v>
      </c>
      <c r="BB74" s="256">
        <f t="shared" si="30"/>
        <v>0</v>
      </c>
      <c r="BC74" s="256"/>
      <c r="BF74" s="254">
        <f t="shared" si="68"/>
        <v>41760</v>
      </c>
      <c r="BG74" s="256">
        <f t="shared" si="53"/>
        <v>0</v>
      </c>
      <c r="BH74" s="256">
        <f t="shared" si="54"/>
        <v>0</v>
      </c>
      <c r="BI74" s="256">
        <f t="shared" si="55"/>
        <v>0</v>
      </c>
      <c r="BJ74" s="256">
        <f t="shared" si="56"/>
        <v>0</v>
      </c>
      <c r="BK74" s="256">
        <f t="shared" si="32"/>
        <v>0</v>
      </c>
      <c r="BL74" s="256">
        <f t="shared" si="33"/>
        <v>0</v>
      </c>
    </row>
    <row r="75" spans="3:64" ht="12.75" customHeight="1" x14ac:dyDescent="0.2">
      <c r="C75" s="254">
        <f t="shared" si="57"/>
        <v>41579</v>
      </c>
      <c r="D75" s="255">
        <f t="shared" si="34"/>
        <v>63</v>
      </c>
      <c r="E75" s="84">
        <f t="shared" si="58"/>
        <v>0</v>
      </c>
      <c r="F75" s="84">
        <f t="shared" si="39"/>
        <v>0</v>
      </c>
      <c r="G75" s="84">
        <f t="shared" si="40"/>
        <v>0</v>
      </c>
      <c r="H75" s="84"/>
      <c r="I75" s="84"/>
      <c r="J75" s="84"/>
      <c r="K75" s="84"/>
      <c r="L75" s="254">
        <f t="shared" si="59"/>
        <v>41579</v>
      </c>
      <c r="M75" s="255">
        <f t="shared" si="35"/>
        <v>63</v>
      </c>
      <c r="N75" s="84">
        <f t="shared" si="60"/>
        <v>0</v>
      </c>
      <c r="O75" s="84">
        <f t="shared" si="41"/>
        <v>0</v>
      </c>
      <c r="P75" s="84">
        <f t="shared" si="42"/>
        <v>0</v>
      </c>
      <c r="Q75" s="84"/>
      <c r="R75" s="84"/>
      <c r="U75" s="254">
        <f t="shared" si="61"/>
        <v>41579</v>
      </c>
      <c r="V75" s="255">
        <f t="shared" si="36"/>
        <v>63</v>
      </c>
      <c r="W75" s="84">
        <f t="shared" si="62"/>
        <v>0</v>
      </c>
      <c r="X75" s="84">
        <f t="shared" si="43"/>
        <v>0</v>
      </c>
      <c r="Y75" s="84">
        <f t="shared" si="44"/>
        <v>0</v>
      </c>
      <c r="Z75" s="84"/>
      <c r="AA75" s="84"/>
      <c r="AD75" s="254">
        <f t="shared" si="63"/>
        <v>41579</v>
      </c>
      <c r="AE75" s="255">
        <f t="shared" si="37"/>
        <v>63</v>
      </c>
      <c r="AF75" s="84">
        <f t="shared" si="64"/>
        <v>0</v>
      </c>
      <c r="AG75" s="84">
        <f t="shared" si="45"/>
        <v>0</v>
      </c>
      <c r="AH75" s="84">
        <f t="shared" si="46"/>
        <v>0</v>
      </c>
      <c r="AI75" s="84"/>
      <c r="AJ75" s="84"/>
      <c r="AM75" s="254">
        <f t="shared" si="65"/>
        <v>41579</v>
      </c>
      <c r="AN75" s="255">
        <f t="shared" si="38"/>
        <v>63</v>
      </c>
      <c r="AO75" s="84">
        <f t="shared" si="66"/>
        <v>0</v>
      </c>
      <c r="AP75" s="84">
        <f t="shared" si="47"/>
        <v>0</v>
      </c>
      <c r="AQ75" s="84">
        <f t="shared" si="48"/>
        <v>0</v>
      </c>
      <c r="AR75" s="84"/>
      <c r="AS75" s="84"/>
      <c r="AV75" s="254">
        <f t="shared" si="67"/>
        <v>41791</v>
      </c>
      <c r="AW75" s="256">
        <f t="shared" si="49"/>
        <v>0</v>
      </c>
      <c r="AX75" s="256">
        <f t="shared" si="50"/>
        <v>0</v>
      </c>
      <c r="AY75" s="256">
        <f t="shared" si="51"/>
        <v>0</v>
      </c>
      <c r="AZ75" s="256">
        <f t="shared" si="52"/>
        <v>0</v>
      </c>
      <c r="BA75" s="256">
        <f t="shared" si="29"/>
        <v>0</v>
      </c>
      <c r="BB75" s="256">
        <f t="shared" si="30"/>
        <v>0</v>
      </c>
      <c r="BC75" s="256"/>
      <c r="BF75" s="254">
        <f t="shared" si="68"/>
        <v>41791</v>
      </c>
      <c r="BG75" s="256">
        <f t="shared" si="53"/>
        <v>0</v>
      </c>
      <c r="BH75" s="256">
        <f t="shared" si="54"/>
        <v>0</v>
      </c>
      <c r="BI75" s="256">
        <f t="shared" si="55"/>
        <v>0</v>
      </c>
      <c r="BJ75" s="256">
        <f t="shared" si="56"/>
        <v>0</v>
      </c>
      <c r="BK75" s="256">
        <f t="shared" si="32"/>
        <v>0</v>
      </c>
      <c r="BL75" s="256">
        <f t="shared" si="33"/>
        <v>0</v>
      </c>
    </row>
    <row r="76" spans="3:64" ht="12.75" customHeight="1" x14ac:dyDescent="0.2">
      <c r="C76" s="254">
        <f t="shared" si="57"/>
        <v>41609</v>
      </c>
      <c r="D76" s="255">
        <f t="shared" si="34"/>
        <v>64</v>
      </c>
      <c r="E76" s="84">
        <f t="shared" si="58"/>
        <v>0</v>
      </c>
      <c r="F76" s="84">
        <f t="shared" si="39"/>
        <v>0</v>
      </c>
      <c r="G76" s="84">
        <f t="shared" si="40"/>
        <v>0</v>
      </c>
      <c r="H76" s="84"/>
      <c r="I76" s="84"/>
      <c r="J76" s="84"/>
      <c r="K76" s="84"/>
      <c r="L76" s="254">
        <f t="shared" si="59"/>
        <v>41609</v>
      </c>
      <c r="M76" s="255">
        <f t="shared" si="35"/>
        <v>64</v>
      </c>
      <c r="N76" s="84">
        <f t="shared" si="60"/>
        <v>0</v>
      </c>
      <c r="O76" s="84">
        <f t="shared" si="41"/>
        <v>0</v>
      </c>
      <c r="P76" s="84">
        <f t="shared" si="42"/>
        <v>0</v>
      </c>
      <c r="Q76" s="84"/>
      <c r="R76" s="84"/>
      <c r="U76" s="254">
        <f t="shared" si="61"/>
        <v>41609</v>
      </c>
      <c r="V76" s="255">
        <f>V75+1</f>
        <v>64</v>
      </c>
      <c r="W76" s="84">
        <f t="shared" si="62"/>
        <v>0</v>
      </c>
      <c r="X76" s="84">
        <f t="shared" si="43"/>
        <v>0</v>
      </c>
      <c r="Y76" s="84">
        <f t="shared" si="44"/>
        <v>0</v>
      </c>
      <c r="Z76" s="84"/>
      <c r="AA76" s="84"/>
      <c r="AD76" s="254">
        <f t="shared" si="63"/>
        <v>41609</v>
      </c>
      <c r="AE76" s="255">
        <f t="shared" si="37"/>
        <v>64</v>
      </c>
      <c r="AF76" s="84">
        <f t="shared" si="64"/>
        <v>0</v>
      </c>
      <c r="AG76" s="84">
        <f t="shared" si="45"/>
        <v>0</v>
      </c>
      <c r="AH76" s="84">
        <f t="shared" si="46"/>
        <v>0</v>
      </c>
      <c r="AI76" s="84"/>
      <c r="AJ76" s="84"/>
      <c r="AM76" s="254">
        <f t="shared" si="65"/>
        <v>41609</v>
      </c>
      <c r="AN76" s="255">
        <f t="shared" si="38"/>
        <v>64</v>
      </c>
      <c r="AO76" s="84">
        <f t="shared" si="66"/>
        <v>0</v>
      </c>
      <c r="AP76" s="84">
        <f t="shared" si="47"/>
        <v>0</v>
      </c>
      <c r="AQ76" s="84">
        <f t="shared" si="48"/>
        <v>0</v>
      </c>
      <c r="AR76" s="84"/>
      <c r="AS76" s="84"/>
      <c r="AV76" s="254">
        <f t="shared" si="67"/>
        <v>41821</v>
      </c>
      <c r="AW76" s="256">
        <f t="shared" si="49"/>
        <v>0</v>
      </c>
      <c r="AX76" s="256">
        <f t="shared" si="50"/>
        <v>0</v>
      </c>
      <c r="AY76" s="256">
        <f t="shared" si="51"/>
        <v>0</v>
      </c>
      <c r="AZ76" s="256">
        <f t="shared" si="52"/>
        <v>0</v>
      </c>
      <c r="BA76" s="256">
        <f t="shared" si="29"/>
        <v>0</v>
      </c>
      <c r="BB76" s="256">
        <f t="shared" si="30"/>
        <v>0</v>
      </c>
      <c r="BC76" s="256"/>
      <c r="BF76" s="254">
        <f t="shared" si="68"/>
        <v>41821</v>
      </c>
      <c r="BG76" s="256">
        <f t="shared" si="53"/>
        <v>0</v>
      </c>
      <c r="BH76" s="256">
        <f t="shared" si="54"/>
        <v>0</v>
      </c>
      <c r="BI76" s="256">
        <f t="shared" si="55"/>
        <v>0</v>
      </c>
      <c r="BJ76" s="256">
        <f t="shared" si="56"/>
        <v>0</v>
      </c>
      <c r="BK76" s="256">
        <f t="shared" si="32"/>
        <v>0</v>
      </c>
      <c r="BL76" s="256">
        <f t="shared" si="33"/>
        <v>0</v>
      </c>
    </row>
    <row r="77" spans="3:64" ht="12.75" customHeight="1" x14ac:dyDescent="0.2">
      <c r="C77" s="254">
        <f t="shared" si="57"/>
        <v>41640</v>
      </c>
      <c r="D77" s="255">
        <f t="shared" si="34"/>
        <v>65</v>
      </c>
      <c r="E77" s="84">
        <f t="shared" si="58"/>
        <v>0</v>
      </c>
      <c r="F77" s="84">
        <f t="shared" ref="F77:F108" si="69">IF(D77&lt;=$D$8,IPMT($H$8,D77,$D$8,-$H$6),0)</f>
        <v>0</v>
      </c>
      <c r="G77" s="84">
        <f t="shared" ref="G77:G108" si="70">IF(D77&lt;=$D$8,PPMT($H$8,D77,$D$8,-$H$6),0)</f>
        <v>0</v>
      </c>
      <c r="H77" s="84"/>
      <c r="I77" s="84"/>
      <c r="J77" s="84"/>
      <c r="K77" s="84"/>
      <c r="L77" s="254">
        <f t="shared" si="59"/>
        <v>41640</v>
      </c>
      <c r="M77" s="255">
        <f t="shared" si="35"/>
        <v>65</v>
      </c>
      <c r="N77" s="84">
        <f t="shared" si="60"/>
        <v>0</v>
      </c>
      <c r="O77" s="84">
        <f t="shared" ref="O77:O108" si="71">IF(M77&lt;=$M$8,IPMT($Q$8,M77,$M$8,-$Q$6),0)</f>
        <v>0</v>
      </c>
      <c r="P77" s="84">
        <f t="shared" ref="P77:P108" si="72">IF(M77&lt;=$M$8,PPMT($Q$8,M77,$M$8,-$Q$6),0)</f>
        <v>0</v>
      </c>
      <c r="Q77" s="84"/>
      <c r="R77" s="84"/>
      <c r="U77" s="254">
        <f t="shared" si="61"/>
        <v>41640</v>
      </c>
      <c r="V77" s="255">
        <f t="shared" si="36"/>
        <v>65</v>
      </c>
      <c r="W77" s="84">
        <f t="shared" si="62"/>
        <v>0</v>
      </c>
      <c r="X77" s="84">
        <f t="shared" ref="X77:X108" si="73">IF(V77&lt;=$V$8,IPMT($Z$8,V77,$V$8,-$Z$6),0)</f>
        <v>0</v>
      </c>
      <c r="Y77" s="84">
        <f t="shared" ref="Y77:Y108" si="74">IF(V77&lt;=$V$8,PPMT($Z$8,V77,$V$8,-$Z$6),0)</f>
        <v>0</v>
      </c>
      <c r="Z77" s="84"/>
      <c r="AA77" s="84"/>
      <c r="AD77" s="254">
        <f t="shared" si="63"/>
        <v>41640</v>
      </c>
      <c r="AE77" s="255">
        <f t="shared" si="37"/>
        <v>65</v>
      </c>
      <c r="AF77" s="84">
        <f t="shared" si="64"/>
        <v>0</v>
      </c>
      <c r="AG77" s="84">
        <f t="shared" ref="AG77:AG108" si="75">IF(AE77&lt;=$AE$8,IPMT($AI$8,AE77,$AE$8,-$AI$6),0)</f>
        <v>0</v>
      </c>
      <c r="AH77" s="84">
        <f t="shared" ref="AH77:AH108" si="76">IF(AE77&lt;=$AE$8,PPMT($AI$8,AE77,$AE$8,-$AI$6),0)</f>
        <v>0</v>
      </c>
      <c r="AI77" s="84"/>
      <c r="AJ77" s="84"/>
      <c r="AM77" s="254">
        <f t="shared" si="65"/>
        <v>41640</v>
      </c>
      <c r="AN77" s="255">
        <f t="shared" si="38"/>
        <v>65</v>
      </c>
      <c r="AO77" s="84">
        <f t="shared" si="66"/>
        <v>0</v>
      </c>
      <c r="AP77" s="84">
        <f t="shared" ref="AP77:AP108" si="77">IF(AN77&lt;=$AN$8,IPMT($AR$8,AN77,$AN$8,-$AR$6),0)</f>
        <v>0</v>
      </c>
      <c r="AQ77" s="84">
        <f t="shared" ref="AQ77:AQ108" si="78">IF(AN77&lt;=$AN$8,PPMT($AR$8,AN77,$AN$8,-$AR$6),0)</f>
        <v>0</v>
      </c>
      <c r="AR77" s="84"/>
      <c r="AS77" s="84"/>
      <c r="AV77" s="254">
        <f t="shared" si="67"/>
        <v>41852</v>
      </c>
      <c r="AW77" s="256">
        <f t="shared" ref="AW77:AW108" si="79">IF(ISERROR(VLOOKUP($AV77,$C$13:$F$132,4,FALSE))=TRUE,0,VLOOKUP($AV77,$C$13:$F$132,4,FALSE))</f>
        <v>0</v>
      </c>
      <c r="AX77" s="256">
        <f t="shared" ref="AX77:AX108" si="80">IF(ISERROR(VLOOKUP($AV77,$L$13:$O$132,4,FALSE))=TRUE,0,VLOOKUP($AV77,$L$13:$O$132,4,FALSE))</f>
        <v>0</v>
      </c>
      <c r="AY77" s="256">
        <f t="shared" ref="AY77:AY108" si="81">IF(ISERROR(VLOOKUP($AV77,$U$13:$X$132,4,FALSE))=TRUE,0,VLOOKUP($AV77,$U$13:$X$132,4,FALSE))</f>
        <v>0</v>
      </c>
      <c r="AZ77" s="256">
        <f t="shared" ref="AZ77:AZ108" si="82">IF(ISERROR(VLOOKUP($AV77,$AD$13:$AG$132,4,FALSE))=TRUE,0,VLOOKUP($AV77,$AD$13:$AG$132,4,FALSE))</f>
        <v>0</v>
      </c>
      <c r="BA77" s="256">
        <f t="shared" si="29"/>
        <v>0</v>
      </c>
      <c r="BB77" s="256">
        <f t="shared" si="30"/>
        <v>0</v>
      </c>
      <c r="BC77" s="256"/>
      <c r="BF77" s="254">
        <f t="shared" si="68"/>
        <v>41852</v>
      </c>
      <c r="BG77" s="256">
        <f t="shared" ref="BG77:BG108" si="83">IF(ISERROR(VLOOKUP($BF77,$C$13:$G$132,5,FALSE))=TRUE,0,VLOOKUP($BF77,$C$13:$G$132,5,FALSE))</f>
        <v>0</v>
      </c>
      <c r="BH77" s="256">
        <f t="shared" ref="BH77:BH108" si="84">IF(ISERROR(VLOOKUP($BF77,$L$13:$P$132,5,FALSE))=TRUE,0,VLOOKUP($BF77,$L$13:$P$132,5,FALSE))</f>
        <v>0</v>
      </c>
      <c r="BI77" s="256">
        <f t="shared" ref="BI77:BI108" si="85">IF(ISERROR(VLOOKUP($BF77,$U$13:$Y$132,5,FALSE))=TRUE,0,VLOOKUP($BF77,$U$13:$Y$132,5,FALSE))</f>
        <v>0</v>
      </c>
      <c r="BJ77" s="256">
        <f t="shared" ref="BJ77:BJ108" si="86">IF(ISERROR(VLOOKUP($BF77,$AD$13:$AH$132,5,FALSE))=TRUE,0,VLOOKUP($BF77,$AD$13:$AH$132,5,FALSE))</f>
        <v>0</v>
      </c>
      <c r="BK77" s="256">
        <f t="shared" si="32"/>
        <v>0</v>
      </c>
      <c r="BL77" s="256">
        <f t="shared" si="33"/>
        <v>0</v>
      </c>
    </row>
    <row r="78" spans="3:64" ht="12.75" customHeight="1" x14ac:dyDescent="0.2">
      <c r="C78" s="254">
        <f t="shared" ref="C78:C109" si="87">EDATE(C77,$H$10)</f>
        <v>41671</v>
      </c>
      <c r="D78" s="255">
        <f t="shared" si="34"/>
        <v>66</v>
      </c>
      <c r="E78" s="84">
        <f t="shared" ref="E78:E109" si="88">IF($D78&lt;=$D$8,E77,0)</f>
        <v>0</v>
      </c>
      <c r="F78" s="84">
        <f t="shared" si="69"/>
        <v>0</v>
      </c>
      <c r="G78" s="84">
        <f t="shared" si="70"/>
        <v>0</v>
      </c>
      <c r="H78" s="84"/>
      <c r="I78" s="84"/>
      <c r="J78" s="84"/>
      <c r="K78" s="84"/>
      <c r="L78" s="254">
        <f t="shared" ref="L78:L109" si="89">EDATE(L77,$Q$10)</f>
        <v>41671</v>
      </c>
      <c r="M78" s="255">
        <f t="shared" si="35"/>
        <v>66</v>
      </c>
      <c r="N78" s="84">
        <f t="shared" ref="N78:N109" si="90">IF($M78&lt;=$M$8,N77,0)</f>
        <v>0</v>
      </c>
      <c r="O78" s="84">
        <f t="shared" si="71"/>
        <v>0</v>
      </c>
      <c r="P78" s="84">
        <f t="shared" si="72"/>
        <v>0</v>
      </c>
      <c r="Q78" s="84"/>
      <c r="R78" s="84"/>
      <c r="U78" s="254">
        <f t="shared" ref="U78:U109" si="91">EDATE(U77,$Z$10)</f>
        <v>41671</v>
      </c>
      <c r="V78" s="255">
        <f t="shared" si="36"/>
        <v>66</v>
      </c>
      <c r="W78" s="84">
        <f t="shared" ref="W78:W109" si="92">IF($V78&lt;=$V$8,W77,0)</f>
        <v>0</v>
      </c>
      <c r="X78" s="84">
        <f t="shared" si="73"/>
        <v>0</v>
      </c>
      <c r="Y78" s="84">
        <f t="shared" si="74"/>
        <v>0</v>
      </c>
      <c r="Z78" s="84"/>
      <c r="AA78" s="84"/>
      <c r="AD78" s="254">
        <f t="shared" ref="AD78:AD109" si="93">EDATE(AD77,$AI$10)</f>
        <v>41671</v>
      </c>
      <c r="AE78" s="255">
        <f t="shared" si="37"/>
        <v>66</v>
      </c>
      <c r="AF78" s="84">
        <f t="shared" ref="AF78:AF109" si="94">IF($AE78&lt;=$AE$8,AF77,0)</f>
        <v>0</v>
      </c>
      <c r="AG78" s="84">
        <f t="shared" si="75"/>
        <v>0</v>
      </c>
      <c r="AH78" s="84">
        <f t="shared" si="76"/>
        <v>0</v>
      </c>
      <c r="AI78" s="84"/>
      <c r="AJ78" s="84"/>
      <c r="AM78" s="254">
        <f t="shared" ref="AM78:AM109" si="95">EDATE(AM77,$AR$10)</f>
        <v>41671</v>
      </c>
      <c r="AN78" s="255">
        <f t="shared" si="38"/>
        <v>66</v>
      </c>
      <c r="AO78" s="84">
        <f t="shared" ref="AO78:AO109" si="96">IF($AN78&lt;=$AN$8,AO77,0)</f>
        <v>0</v>
      </c>
      <c r="AP78" s="84">
        <f t="shared" si="77"/>
        <v>0</v>
      </c>
      <c r="AQ78" s="84">
        <f t="shared" si="78"/>
        <v>0</v>
      </c>
      <c r="AR78" s="84"/>
      <c r="AS78" s="84"/>
      <c r="AV78" s="254">
        <f t="shared" ref="AV78:AV109" si="97">EDATE(AV77,1)</f>
        <v>41883</v>
      </c>
      <c r="AW78" s="256">
        <f t="shared" si="79"/>
        <v>0</v>
      </c>
      <c r="AX78" s="256">
        <f t="shared" si="80"/>
        <v>0</v>
      </c>
      <c r="AY78" s="256">
        <f t="shared" si="81"/>
        <v>0</v>
      </c>
      <c r="AZ78" s="256">
        <f t="shared" si="82"/>
        <v>0</v>
      </c>
      <c r="BA78" s="256">
        <f t="shared" ref="BA78:BA132" si="98">IF(ISERROR(VLOOKUP($AV78,$AM$13:$AP$132,4,FALSE))=TRUE,0,VLOOKUP($AV78,$AM$13:$AP$132,4,FALSE))</f>
        <v>0</v>
      </c>
      <c r="BB78" s="256">
        <f t="shared" ref="BB78:BB132" si="99">SUM(AW78:BA78)</f>
        <v>0</v>
      </c>
      <c r="BC78" s="256"/>
      <c r="BF78" s="254">
        <f t="shared" ref="BF78:BF109" si="100">EDATE(BF77,1)</f>
        <v>41883</v>
      </c>
      <c r="BG78" s="256">
        <f t="shared" si="83"/>
        <v>0</v>
      </c>
      <c r="BH78" s="256">
        <f t="shared" si="84"/>
        <v>0</v>
      </c>
      <c r="BI78" s="256">
        <f t="shared" si="85"/>
        <v>0</v>
      </c>
      <c r="BJ78" s="256">
        <f t="shared" si="86"/>
        <v>0</v>
      </c>
      <c r="BK78" s="256">
        <f t="shared" ref="BK78:BK132" si="101">IF(ISERROR(VLOOKUP($BF78,$AM$13:$AQ$132,5,FALSE))=TRUE,0,VLOOKUP($BF78,$AM$13:$AQ$132,5,FALSE))</f>
        <v>0</v>
      </c>
      <c r="BL78" s="256">
        <f t="shared" ref="BL78:BL132" si="102">SUM(BG78:BK78)</f>
        <v>0</v>
      </c>
    </row>
    <row r="79" spans="3:64" ht="12.75" customHeight="1" x14ac:dyDescent="0.2">
      <c r="C79" s="254">
        <f t="shared" si="87"/>
        <v>41699</v>
      </c>
      <c r="D79" s="255">
        <f t="shared" ref="D79:D132" si="103">D78+1</f>
        <v>67</v>
      </c>
      <c r="E79" s="84">
        <f t="shared" si="88"/>
        <v>0</v>
      </c>
      <c r="F79" s="84">
        <f t="shared" si="69"/>
        <v>0</v>
      </c>
      <c r="G79" s="84">
        <f t="shared" si="70"/>
        <v>0</v>
      </c>
      <c r="H79" s="84"/>
      <c r="I79" s="84"/>
      <c r="J79" s="84"/>
      <c r="K79" s="84"/>
      <c r="L79" s="254">
        <f t="shared" si="89"/>
        <v>41699</v>
      </c>
      <c r="M79" s="255">
        <f t="shared" ref="M79:M132" si="104">M78+1</f>
        <v>67</v>
      </c>
      <c r="N79" s="84">
        <f t="shared" si="90"/>
        <v>0</v>
      </c>
      <c r="O79" s="84">
        <f t="shared" si="71"/>
        <v>0</v>
      </c>
      <c r="P79" s="84">
        <f t="shared" si="72"/>
        <v>0</v>
      </c>
      <c r="Q79" s="84"/>
      <c r="R79" s="84"/>
      <c r="U79" s="254">
        <f t="shared" si="91"/>
        <v>41699</v>
      </c>
      <c r="V79" s="255">
        <f t="shared" ref="V79:V85" si="105">V78+1</f>
        <v>67</v>
      </c>
      <c r="W79" s="84">
        <f t="shared" si="92"/>
        <v>0</v>
      </c>
      <c r="X79" s="84">
        <f t="shared" si="73"/>
        <v>0</v>
      </c>
      <c r="Y79" s="84">
        <f t="shared" si="74"/>
        <v>0</v>
      </c>
      <c r="Z79" s="84"/>
      <c r="AA79" s="84"/>
      <c r="AD79" s="254">
        <f t="shared" si="93"/>
        <v>41699</v>
      </c>
      <c r="AE79" s="255">
        <f t="shared" ref="AE79:AE132" si="106">AE78+1</f>
        <v>67</v>
      </c>
      <c r="AF79" s="84">
        <f t="shared" si="94"/>
        <v>0</v>
      </c>
      <c r="AG79" s="84">
        <f t="shared" si="75"/>
        <v>0</v>
      </c>
      <c r="AH79" s="84">
        <f t="shared" si="76"/>
        <v>0</v>
      </c>
      <c r="AI79" s="84"/>
      <c r="AJ79" s="84"/>
      <c r="AM79" s="254">
        <f t="shared" si="95"/>
        <v>41699</v>
      </c>
      <c r="AN79" s="255">
        <f t="shared" ref="AN79:AN132" si="107">AN78+1</f>
        <v>67</v>
      </c>
      <c r="AO79" s="84">
        <f t="shared" si="96"/>
        <v>0</v>
      </c>
      <c r="AP79" s="84">
        <f t="shared" si="77"/>
        <v>0</v>
      </c>
      <c r="AQ79" s="84">
        <f t="shared" si="78"/>
        <v>0</v>
      </c>
      <c r="AR79" s="84"/>
      <c r="AS79" s="84"/>
      <c r="AV79" s="254">
        <f t="shared" si="97"/>
        <v>41913</v>
      </c>
      <c r="AW79" s="256">
        <f t="shared" si="79"/>
        <v>0</v>
      </c>
      <c r="AX79" s="256">
        <f t="shared" si="80"/>
        <v>0</v>
      </c>
      <c r="AY79" s="256">
        <f t="shared" si="81"/>
        <v>0</v>
      </c>
      <c r="AZ79" s="256">
        <f t="shared" si="82"/>
        <v>0</v>
      </c>
      <c r="BA79" s="256">
        <f t="shared" si="98"/>
        <v>0</v>
      </c>
      <c r="BB79" s="256">
        <f t="shared" si="99"/>
        <v>0</v>
      </c>
      <c r="BC79" s="256"/>
      <c r="BF79" s="254">
        <f t="shared" si="100"/>
        <v>41913</v>
      </c>
      <c r="BG79" s="256">
        <f t="shared" si="83"/>
        <v>0</v>
      </c>
      <c r="BH79" s="256">
        <f t="shared" si="84"/>
        <v>0</v>
      </c>
      <c r="BI79" s="256">
        <f t="shared" si="85"/>
        <v>0</v>
      </c>
      <c r="BJ79" s="256">
        <f t="shared" si="86"/>
        <v>0</v>
      </c>
      <c r="BK79" s="256">
        <f t="shared" si="101"/>
        <v>0</v>
      </c>
      <c r="BL79" s="256">
        <f t="shared" si="102"/>
        <v>0</v>
      </c>
    </row>
    <row r="80" spans="3:64" ht="12.75" customHeight="1" x14ac:dyDescent="0.2">
      <c r="C80" s="254">
        <f t="shared" si="87"/>
        <v>41730</v>
      </c>
      <c r="D80" s="255">
        <f t="shared" si="103"/>
        <v>68</v>
      </c>
      <c r="E80" s="84">
        <f t="shared" si="88"/>
        <v>0</v>
      </c>
      <c r="F80" s="84">
        <f t="shared" si="69"/>
        <v>0</v>
      </c>
      <c r="G80" s="84">
        <f t="shared" si="70"/>
        <v>0</v>
      </c>
      <c r="H80" s="84"/>
      <c r="I80" s="84"/>
      <c r="J80" s="84"/>
      <c r="K80" s="84"/>
      <c r="L80" s="254">
        <f t="shared" si="89"/>
        <v>41730</v>
      </c>
      <c r="M80" s="255">
        <f t="shared" si="104"/>
        <v>68</v>
      </c>
      <c r="N80" s="84">
        <f t="shared" si="90"/>
        <v>0</v>
      </c>
      <c r="O80" s="84">
        <f t="shared" si="71"/>
        <v>0</v>
      </c>
      <c r="P80" s="84">
        <f t="shared" si="72"/>
        <v>0</v>
      </c>
      <c r="Q80" s="84"/>
      <c r="R80" s="84"/>
      <c r="U80" s="254">
        <f t="shared" si="91"/>
        <v>41730</v>
      </c>
      <c r="V80" s="255">
        <f t="shared" si="105"/>
        <v>68</v>
      </c>
      <c r="W80" s="84">
        <f t="shared" si="92"/>
        <v>0</v>
      </c>
      <c r="X80" s="84">
        <f t="shared" si="73"/>
        <v>0</v>
      </c>
      <c r="Y80" s="84">
        <f t="shared" si="74"/>
        <v>0</v>
      </c>
      <c r="Z80" s="84"/>
      <c r="AA80" s="84"/>
      <c r="AD80" s="254">
        <f t="shared" si="93"/>
        <v>41730</v>
      </c>
      <c r="AE80" s="255">
        <f t="shared" si="106"/>
        <v>68</v>
      </c>
      <c r="AF80" s="84">
        <f t="shared" si="94"/>
        <v>0</v>
      </c>
      <c r="AG80" s="84">
        <f t="shared" si="75"/>
        <v>0</v>
      </c>
      <c r="AH80" s="84">
        <f t="shared" si="76"/>
        <v>0</v>
      </c>
      <c r="AI80" s="84"/>
      <c r="AJ80" s="84"/>
      <c r="AM80" s="254">
        <f t="shared" si="95"/>
        <v>41730</v>
      </c>
      <c r="AN80" s="255">
        <f t="shared" si="107"/>
        <v>68</v>
      </c>
      <c r="AO80" s="84">
        <f t="shared" si="96"/>
        <v>0</v>
      </c>
      <c r="AP80" s="84">
        <f t="shared" si="77"/>
        <v>0</v>
      </c>
      <c r="AQ80" s="84">
        <f t="shared" si="78"/>
        <v>0</v>
      </c>
      <c r="AR80" s="84"/>
      <c r="AS80" s="84"/>
      <c r="AV80" s="254">
        <f t="shared" si="97"/>
        <v>41944</v>
      </c>
      <c r="AW80" s="256">
        <f t="shared" si="79"/>
        <v>0</v>
      </c>
      <c r="AX80" s="256">
        <f t="shared" si="80"/>
        <v>0</v>
      </c>
      <c r="AY80" s="256">
        <f t="shared" si="81"/>
        <v>0</v>
      </c>
      <c r="AZ80" s="256">
        <f t="shared" si="82"/>
        <v>0</v>
      </c>
      <c r="BA80" s="256">
        <f t="shared" si="98"/>
        <v>0</v>
      </c>
      <c r="BB80" s="256">
        <f t="shared" si="99"/>
        <v>0</v>
      </c>
      <c r="BC80" s="256"/>
      <c r="BF80" s="254">
        <f t="shared" si="100"/>
        <v>41944</v>
      </c>
      <c r="BG80" s="256">
        <f t="shared" si="83"/>
        <v>0</v>
      </c>
      <c r="BH80" s="256">
        <f t="shared" si="84"/>
        <v>0</v>
      </c>
      <c r="BI80" s="256">
        <f t="shared" si="85"/>
        <v>0</v>
      </c>
      <c r="BJ80" s="256">
        <f t="shared" si="86"/>
        <v>0</v>
      </c>
      <c r="BK80" s="256">
        <f t="shared" si="101"/>
        <v>0</v>
      </c>
      <c r="BL80" s="256">
        <f t="shared" si="102"/>
        <v>0</v>
      </c>
    </row>
    <row r="81" spans="3:64" ht="12.75" customHeight="1" x14ac:dyDescent="0.2">
      <c r="C81" s="254">
        <f t="shared" si="87"/>
        <v>41760</v>
      </c>
      <c r="D81" s="255">
        <f t="shared" si="103"/>
        <v>69</v>
      </c>
      <c r="E81" s="84">
        <f t="shared" si="88"/>
        <v>0</v>
      </c>
      <c r="F81" s="84">
        <f t="shared" si="69"/>
        <v>0</v>
      </c>
      <c r="G81" s="84">
        <f t="shared" si="70"/>
        <v>0</v>
      </c>
      <c r="H81" s="84"/>
      <c r="I81" s="84"/>
      <c r="J81" s="84"/>
      <c r="K81" s="84"/>
      <c r="L81" s="254">
        <f t="shared" si="89"/>
        <v>41760</v>
      </c>
      <c r="M81" s="255">
        <f t="shared" si="104"/>
        <v>69</v>
      </c>
      <c r="N81" s="84">
        <f t="shared" si="90"/>
        <v>0</v>
      </c>
      <c r="O81" s="84">
        <f t="shared" si="71"/>
        <v>0</v>
      </c>
      <c r="P81" s="84">
        <f t="shared" si="72"/>
        <v>0</v>
      </c>
      <c r="Q81" s="84"/>
      <c r="R81" s="84"/>
      <c r="U81" s="254">
        <f t="shared" si="91"/>
        <v>41760</v>
      </c>
      <c r="V81" s="255">
        <f t="shared" si="105"/>
        <v>69</v>
      </c>
      <c r="W81" s="84">
        <f t="shared" si="92"/>
        <v>0</v>
      </c>
      <c r="X81" s="84">
        <f t="shared" si="73"/>
        <v>0</v>
      </c>
      <c r="Y81" s="84">
        <f t="shared" si="74"/>
        <v>0</v>
      </c>
      <c r="Z81" s="84"/>
      <c r="AA81" s="84"/>
      <c r="AD81" s="254">
        <f t="shared" si="93"/>
        <v>41760</v>
      </c>
      <c r="AE81" s="255">
        <f t="shared" si="106"/>
        <v>69</v>
      </c>
      <c r="AF81" s="84">
        <f t="shared" si="94"/>
        <v>0</v>
      </c>
      <c r="AG81" s="84">
        <f t="shared" si="75"/>
        <v>0</v>
      </c>
      <c r="AH81" s="84">
        <f t="shared" si="76"/>
        <v>0</v>
      </c>
      <c r="AI81" s="84"/>
      <c r="AJ81" s="84"/>
      <c r="AM81" s="254">
        <f t="shared" si="95"/>
        <v>41760</v>
      </c>
      <c r="AN81" s="255">
        <f t="shared" si="107"/>
        <v>69</v>
      </c>
      <c r="AO81" s="84">
        <f t="shared" si="96"/>
        <v>0</v>
      </c>
      <c r="AP81" s="84">
        <f t="shared" si="77"/>
        <v>0</v>
      </c>
      <c r="AQ81" s="84">
        <f t="shared" si="78"/>
        <v>0</v>
      </c>
      <c r="AR81" s="84"/>
      <c r="AS81" s="84"/>
      <c r="AV81" s="254">
        <f t="shared" si="97"/>
        <v>41974</v>
      </c>
      <c r="AW81" s="256">
        <f t="shared" si="79"/>
        <v>0</v>
      </c>
      <c r="AX81" s="256">
        <f t="shared" si="80"/>
        <v>0</v>
      </c>
      <c r="AY81" s="256">
        <f t="shared" si="81"/>
        <v>0</v>
      </c>
      <c r="AZ81" s="256">
        <f t="shared" si="82"/>
        <v>0</v>
      </c>
      <c r="BA81" s="256">
        <f t="shared" si="98"/>
        <v>0</v>
      </c>
      <c r="BB81" s="256">
        <f t="shared" si="99"/>
        <v>0</v>
      </c>
      <c r="BC81" s="256"/>
      <c r="BF81" s="254">
        <f t="shared" si="100"/>
        <v>41974</v>
      </c>
      <c r="BG81" s="256">
        <f t="shared" si="83"/>
        <v>0</v>
      </c>
      <c r="BH81" s="256">
        <f t="shared" si="84"/>
        <v>0</v>
      </c>
      <c r="BI81" s="256">
        <f t="shared" si="85"/>
        <v>0</v>
      </c>
      <c r="BJ81" s="256">
        <f t="shared" si="86"/>
        <v>0</v>
      </c>
      <c r="BK81" s="256">
        <f t="shared" si="101"/>
        <v>0</v>
      </c>
      <c r="BL81" s="256">
        <f t="shared" si="102"/>
        <v>0</v>
      </c>
    </row>
    <row r="82" spans="3:64" ht="12.75" customHeight="1" x14ac:dyDescent="0.2">
      <c r="C82" s="254">
        <f t="shared" si="87"/>
        <v>41791</v>
      </c>
      <c r="D82" s="255">
        <f t="shared" si="103"/>
        <v>70</v>
      </c>
      <c r="E82" s="84">
        <f t="shared" si="88"/>
        <v>0</v>
      </c>
      <c r="F82" s="84">
        <f t="shared" si="69"/>
        <v>0</v>
      </c>
      <c r="G82" s="84">
        <f t="shared" si="70"/>
        <v>0</v>
      </c>
      <c r="H82" s="84"/>
      <c r="I82" s="84"/>
      <c r="J82" s="84"/>
      <c r="K82" s="84"/>
      <c r="L82" s="254">
        <f t="shared" si="89"/>
        <v>41791</v>
      </c>
      <c r="M82" s="255">
        <f t="shared" si="104"/>
        <v>70</v>
      </c>
      <c r="N82" s="84">
        <f t="shared" si="90"/>
        <v>0</v>
      </c>
      <c r="O82" s="84">
        <f t="shared" si="71"/>
        <v>0</v>
      </c>
      <c r="P82" s="84">
        <f t="shared" si="72"/>
        <v>0</v>
      </c>
      <c r="Q82" s="84"/>
      <c r="R82" s="84"/>
      <c r="U82" s="254">
        <f t="shared" si="91"/>
        <v>41791</v>
      </c>
      <c r="V82" s="255">
        <f t="shared" si="105"/>
        <v>70</v>
      </c>
      <c r="W82" s="84">
        <f t="shared" si="92"/>
        <v>0</v>
      </c>
      <c r="X82" s="84">
        <f t="shared" si="73"/>
        <v>0</v>
      </c>
      <c r="Y82" s="84">
        <f t="shared" si="74"/>
        <v>0</v>
      </c>
      <c r="Z82" s="84"/>
      <c r="AA82" s="84"/>
      <c r="AD82" s="254">
        <f t="shared" si="93"/>
        <v>41791</v>
      </c>
      <c r="AE82" s="255">
        <f t="shared" si="106"/>
        <v>70</v>
      </c>
      <c r="AF82" s="84">
        <f t="shared" si="94"/>
        <v>0</v>
      </c>
      <c r="AG82" s="84">
        <f t="shared" si="75"/>
        <v>0</v>
      </c>
      <c r="AH82" s="84">
        <f t="shared" si="76"/>
        <v>0</v>
      </c>
      <c r="AI82" s="84"/>
      <c r="AJ82" s="84"/>
      <c r="AM82" s="254">
        <f t="shared" si="95"/>
        <v>41791</v>
      </c>
      <c r="AN82" s="255">
        <f t="shared" si="107"/>
        <v>70</v>
      </c>
      <c r="AO82" s="84">
        <f t="shared" si="96"/>
        <v>0</v>
      </c>
      <c r="AP82" s="84">
        <f t="shared" si="77"/>
        <v>0</v>
      </c>
      <c r="AQ82" s="84">
        <f t="shared" si="78"/>
        <v>0</v>
      </c>
      <c r="AR82" s="84"/>
      <c r="AS82" s="84"/>
      <c r="AV82" s="254">
        <f t="shared" si="97"/>
        <v>42005</v>
      </c>
      <c r="AW82" s="256">
        <f t="shared" si="79"/>
        <v>0</v>
      </c>
      <c r="AX82" s="256">
        <f t="shared" si="80"/>
        <v>0</v>
      </c>
      <c r="AY82" s="256">
        <f t="shared" si="81"/>
        <v>0</v>
      </c>
      <c r="AZ82" s="256">
        <f t="shared" si="82"/>
        <v>0</v>
      </c>
      <c r="BA82" s="256">
        <f t="shared" si="98"/>
        <v>0</v>
      </c>
      <c r="BB82" s="256">
        <f t="shared" si="99"/>
        <v>0</v>
      </c>
      <c r="BC82" s="256"/>
      <c r="BF82" s="254">
        <f t="shared" si="100"/>
        <v>42005</v>
      </c>
      <c r="BG82" s="256">
        <f t="shared" si="83"/>
        <v>0</v>
      </c>
      <c r="BH82" s="256">
        <f t="shared" si="84"/>
        <v>0</v>
      </c>
      <c r="BI82" s="256">
        <f t="shared" si="85"/>
        <v>0</v>
      </c>
      <c r="BJ82" s="256">
        <f t="shared" si="86"/>
        <v>0</v>
      </c>
      <c r="BK82" s="256">
        <f t="shared" si="101"/>
        <v>0</v>
      </c>
      <c r="BL82" s="256">
        <f t="shared" si="102"/>
        <v>0</v>
      </c>
    </row>
    <row r="83" spans="3:64" ht="12.75" customHeight="1" x14ac:dyDescent="0.2">
      <c r="C83" s="254">
        <f t="shared" si="87"/>
        <v>41821</v>
      </c>
      <c r="D83" s="255">
        <f t="shared" si="103"/>
        <v>71</v>
      </c>
      <c r="E83" s="84">
        <f t="shared" si="88"/>
        <v>0</v>
      </c>
      <c r="F83" s="84">
        <f t="shared" si="69"/>
        <v>0</v>
      </c>
      <c r="G83" s="84">
        <f t="shared" si="70"/>
        <v>0</v>
      </c>
      <c r="H83" s="84"/>
      <c r="I83" s="84"/>
      <c r="J83" s="84"/>
      <c r="K83" s="84"/>
      <c r="L83" s="254">
        <f t="shared" si="89"/>
        <v>41821</v>
      </c>
      <c r="M83" s="255">
        <f t="shared" si="104"/>
        <v>71</v>
      </c>
      <c r="N83" s="84">
        <f t="shared" si="90"/>
        <v>0</v>
      </c>
      <c r="O83" s="84">
        <f t="shared" si="71"/>
        <v>0</v>
      </c>
      <c r="P83" s="84">
        <f t="shared" si="72"/>
        <v>0</v>
      </c>
      <c r="Q83" s="84"/>
      <c r="R83" s="84"/>
      <c r="U83" s="254">
        <f t="shared" si="91"/>
        <v>41821</v>
      </c>
      <c r="V83" s="255">
        <f t="shared" si="105"/>
        <v>71</v>
      </c>
      <c r="W83" s="84">
        <f t="shared" si="92"/>
        <v>0</v>
      </c>
      <c r="X83" s="84">
        <f t="shared" si="73"/>
        <v>0</v>
      </c>
      <c r="Y83" s="84">
        <f t="shared" si="74"/>
        <v>0</v>
      </c>
      <c r="Z83" s="84"/>
      <c r="AA83" s="84"/>
      <c r="AD83" s="254">
        <f t="shared" si="93"/>
        <v>41821</v>
      </c>
      <c r="AE83" s="255">
        <f t="shared" si="106"/>
        <v>71</v>
      </c>
      <c r="AF83" s="84">
        <f t="shared" si="94"/>
        <v>0</v>
      </c>
      <c r="AG83" s="84">
        <f t="shared" si="75"/>
        <v>0</v>
      </c>
      <c r="AH83" s="84">
        <f t="shared" si="76"/>
        <v>0</v>
      </c>
      <c r="AI83" s="84"/>
      <c r="AJ83" s="84"/>
      <c r="AM83" s="254">
        <f t="shared" si="95"/>
        <v>41821</v>
      </c>
      <c r="AN83" s="255">
        <f t="shared" si="107"/>
        <v>71</v>
      </c>
      <c r="AO83" s="84">
        <f t="shared" si="96"/>
        <v>0</v>
      </c>
      <c r="AP83" s="84">
        <f t="shared" si="77"/>
        <v>0</v>
      </c>
      <c r="AQ83" s="84">
        <f t="shared" si="78"/>
        <v>0</v>
      </c>
      <c r="AR83" s="84"/>
      <c r="AS83" s="84"/>
      <c r="AV83" s="254">
        <f t="shared" si="97"/>
        <v>42036</v>
      </c>
      <c r="AW83" s="256">
        <f t="shared" si="79"/>
        <v>0</v>
      </c>
      <c r="AX83" s="256">
        <f t="shared" si="80"/>
        <v>0</v>
      </c>
      <c r="AY83" s="256">
        <f t="shared" si="81"/>
        <v>0</v>
      </c>
      <c r="AZ83" s="256">
        <f t="shared" si="82"/>
        <v>0</v>
      </c>
      <c r="BA83" s="256">
        <f t="shared" si="98"/>
        <v>0</v>
      </c>
      <c r="BB83" s="256">
        <f t="shared" si="99"/>
        <v>0</v>
      </c>
      <c r="BC83" s="256"/>
      <c r="BF83" s="254">
        <f t="shared" si="100"/>
        <v>42036</v>
      </c>
      <c r="BG83" s="256">
        <f t="shared" si="83"/>
        <v>0</v>
      </c>
      <c r="BH83" s="256">
        <f t="shared" si="84"/>
        <v>0</v>
      </c>
      <c r="BI83" s="256">
        <f t="shared" si="85"/>
        <v>0</v>
      </c>
      <c r="BJ83" s="256">
        <f t="shared" si="86"/>
        <v>0</v>
      </c>
      <c r="BK83" s="256">
        <f t="shared" si="101"/>
        <v>0</v>
      </c>
      <c r="BL83" s="256">
        <f t="shared" si="102"/>
        <v>0</v>
      </c>
    </row>
    <row r="84" spans="3:64" ht="12.75" customHeight="1" x14ac:dyDescent="0.2">
      <c r="C84" s="254">
        <f t="shared" si="87"/>
        <v>41852</v>
      </c>
      <c r="D84" s="255">
        <f t="shared" si="103"/>
        <v>72</v>
      </c>
      <c r="E84" s="84">
        <f t="shared" si="88"/>
        <v>0</v>
      </c>
      <c r="F84" s="84">
        <f t="shared" si="69"/>
        <v>0</v>
      </c>
      <c r="G84" s="84">
        <f t="shared" si="70"/>
        <v>0</v>
      </c>
      <c r="H84" s="84"/>
      <c r="I84" s="84"/>
      <c r="J84" s="84"/>
      <c r="K84" s="84"/>
      <c r="L84" s="254">
        <f t="shared" si="89"/>
        <v>41852</v>
      </c>
      <c r="M84" s="255">
        <f t="shared" si="104"/>
        <v>72</v>
      </c>
      <c r="N84" s="84">
        <f t="shared" si="90"/>
        <v>0</v>
      </c>
      <c r="O84" s="84">
        <f t="shared" si="71"/>
        <v>0</v>
      </c>
      <c r="P84" s="84">
        <f t="shared" si="72"/>
        <v>0</v>
      </c>
      <c r="Q84" s="84"/>
      <c r="R84" s="84"/>
      <c r="U84" s="254">
        <f t="shared" si="91"/>
        <v>41852</v>
      </c>
      <c r="V84" s="255">
        <f t="shared" si="105"/>
        <v>72</v>
      </c>
      <c r="W84" s="84">
        <f t="shared" si="92"/>
        <v>0</v>
      </c>
      <c r="X84" s="84">
        <f t="shared" si="73"/>
        <v>0</v>
      </c>
      <c r="Y84" s="84">
        <f t="shared" si="74"/>
        <v>0</v>
      </c>
      <c r="Z84" s="84"/>
      <c r="AA84" s="84"/>
      <c r="AD84" s="254">
        <f t="shared" si="93"/>
        <v>41852</v>
      </c>
      <c r="AE84" s="255">
        <f t="shared" si="106"/>
        <v>72</v>
      </c>
      <c r="AF84" s="84">
        <f t="shared" si="94"/>
        <v>0</v>
      </c>
      <c r="AG84" s="84">
        <f t="shared" si="75"/>
        <v>0</v>
      </c>
      <c r="AH84" s="84">
        <f t="shared" si="76"/>
        <v>0</v>
      </c>
      <c r="AI84" s="84"/>
      <c r="AJ84" s="84"/>
      <c r="AM84" s="254">
        <f t="shared" si="95"/>
        <v>41852</v>
      </c>
      <c r="AN84" s="255">
        <f t="shared" si="107"/>
        <v>72</v>
      </c>
      <c r="AO84" s="84">
        <f t="shared" si="96"/>
        <v>0</v>
      </c>
      <c r="AP84" s="84">
        <f t="shared" si="77"/>
        <v>0</v>
      </c>
      <c r="AQ84" s="84">
        <f t="shared" si="78"/>
        <v>0</v>
      </c>
      <c r="AR84" s="84"/>
      <c r="AS84" s="84"/>
      <c r="AV84" s="254">
        <f t="shared" si="97"/>
        <v>42064</v>
      </c>
      <c r="AW84" s="256">
        <f t="shared" si="79"/>
        <v>0</v>
      </c>
      <c r="AX84" s="256">
        <f t="shared" si="80"/>
        <v>0</v>
      </c>
      <c r="AY84" s="256">
        <f t="shared" si="81"/>
        <v>0</v>
      </c>
      <c r="AZ84" s="256">
        <f t="shared" si="82"/>
        <v>0</v>
      </c>
      <c r="BA84" s="256">
        <f t="shared" si="98"/>
        <v>0</v>
      </c>
      <c r="BB84" s="256">
        <f t="shared" si="99"/>
        <v>0</v>
      </c>
      <c r="BC84" s="256"/>
      <c r="BF84" s="254">
        <f t="shared" si="100"/>
        <v>42064</v>
      </c>
      <c r="BG84" s="256">
        <f t="shared" si="83"/>
        <v>0</v>
      </c>
      <c r="BH84" s="256">
        <f t="shared" si="84"/>
        <v>0</v>
      </c>
      <c r="BI84" s="256">
        <f t="shared" si="85"/>
        <v>0</v>
      </c>
      <c r="BJ84" s="256">
        <f t="shared" si="86"/>
        <v>0</v>
      </c>
      <c r="BK84" s="256">
        <f t="shared" si="101"/>
        <v>0</v>
      </c>
      <c r="BL84" s="256">
        <f t="shared" si="102"/>
        <v>0</v>
      </c>
    </row>
    <row r="85" spans="3:64" ht="12.75" customHeight="1" x14ac:dyDescent="0.2">
      <c r="C85" s="254">
        <f t="shared" si="87"/>
        <v>41883</v>
      </c>
      <c r="D85" s="255">
        <f t="shared" si="103"/>
        <v>73</v>
      </c>
      <c r="E85" s="84">
        <f t="shared" si="88"/>
        <v>0</v>
      </c>
      <c r="F85" s="84">
        <f t="shared" si="69"/>
        <v>0</v>
      </c>
      <c r="G85" s="84">
        <f t="shared" si="70"/>
        <v>0</v>
      </c>
      <c r="H85" s="84"/>
      <c r="I85" s="84"/>
      <c r="J85" s="84"/>
      <c r="K85" s="84"/>
      <c r="L85" s="254">
        <f t="shared" si="89"/>
        <v>41883</v>
      </c>
      <c r="M85" s="255">
        <f t="shared" si="104"/>
        <v>73</v>
      </c>
      <c r="N85" s="84">
        <f t="shared" si="90"/>
        <v>0</v>
      </c>
      <c r="O85" s="84">
        <f t="shared" si="71"/>
        <v>0</v>
      </c>
      <c r="P85" s="84">
        <f t="shared" si="72"/>
        <v>0</v>
      </c>
      <c r="Q85" s="84"/>
      <c r="R85" s="84"/>
      <c r="U85" s="254">
        <f t="shared" si="91"/>
        <v>41883</v>
      </c>
      <c r="V85" s="255">
        <f t="shared" si="105"/>
        <v>73</v>
      </c>
      <c r="W85" s="84">
        <f t="shared" si="92"/>
        <v>0</v>
      </c>
      <c r="X85" s="84">
        <f t="shared" si="73"/>
        <v>0</v>
      </c>
      <c r="Y85" s="84">
        <f t="shared" si="74"/>
        <v>0</v>
      </c>
      <c r="Z85" s="84"/>
      <c r="AA85" s="84"/>
      <c r="AD85" s="254">
        <f t="shared" si="93"/>
        <v>41883</v>
      </c>
      <c r="AE85" s="255">
        <f t="shared" si="106"/>
        <v>73</v>
      </c>
      <c r="AF85" s="84">
        <f t="shared" si="94"/>
        <v>0</v>
      </c>
      <c r="AG85" s="84">
        <f t="shared" si="75"/>
        <v>0</v>
      </c>
      <c r="AH85" s="84">
        <f t="shared" si="76"/>
        <v>0</v>
      </c>
      <c r="AI85" s="84"/>
      <c r="AJ85" s="84"/>
      <c r="AM85" s="254">
        <f t="shared" si="95"/>
        <v>41883</v>
      </c>
      <c r="AN85" s="255">
        <f t="shared" si="107"/>
        <v>73</v>
      </c>
      <c r="AO85" s="84">
        <f t="shared" si="96"/>
        <v>0</v>
      </c>
      <c r="AP85" s="84">
        <f t="shared" si="77"/>
        <v>0</v>
      </c>
      <c r="AQ85" s="84">
        <f t="shared" si="78"/>
        <v>0</v>
      </c>
      <c r="AR85" s="84"/>
      <c r="AS85" s="84"/>
      <c r="AV85" s="254">
        <f t="shared" si="97"/>
        <v>42095</v>
      </c>
      <c r="AW85" s="256">
        <f t="shared" si="79"/>
        <v>0</v>
      </c>
      <c r="AX85" s="256">
        <f t="shared" si="80"/>
        <v>0</v>
      </c>
      <c r="AY85" s="256">
        <f t="shared" si="81"/>
        <v>0</v>
      </c>
      <c r="AZ85" s="256">
        <f t="shared" si="82"/>
        <v>0</v>
      </c>
      <c r="BA85" s="256">
        <f t="shared" si="98"/>
        <v>0</v>
      </c>
      <c r="BB85" s="256">
        <f t="shared" si="99"/>
        <v>0</v>
      </c>
      <c r="BC85" s="256"/>
      <c r="BF85" s="254">
        <f t="shared" si="100"/>
        <v>42095</v>
      </c>
      <c r="BG85" s="256">
        <f t="shared" si="83"/>
        <v>0</v>
      </c>
      <c r="BH85" s="256">
        <f t="shared" si="84"/>
        <v>0</v>
      </c>
      <c r="BI85" s="256">
        <f t="shared" si="85"/>
        <v>0</v>
      </c>
      <c r="BJ85" s="256">
        <f t="shared" si="86"/>
        <v>0</v>
      </c>
      <c r="BK85" s="256">
        <f t="shared" si="101"/>
        <v>0</v>
      </c>
      <c r="BL85" s="256">
        <f t="shared" si="102"/>
        <v>0</v>
      </c>
    </row>
    <row r="86" spans="3:64" ht="12.75" customHeight="1" x14ac:dyDescent="0.2">
      <c r="C86" s="254">
        <f t="shared" si="87"/>
        <v>41913</v>
      </c>
      <c r="D86" s="255">
        <f t="shared" si="103"/>
        <v>74</v>
      </c>
      <c r="E86" s="84">
        <f t="shared" si="88"/>
        <v>0</v>
      </c>
      <c r="F86" s="84">
        <f t="shared" si="69"/>
        <v>0</v>
      </c>
      <c r="G86" s="84">
        <f t="shared" si="70"/>
        <v>0</v>
      </c>
      <c r="H86" s="84"/>
      <c r="I86" s="84"/>
      <c r="J86" s="84"/>
      <c r="K86" s="84"/>
      <c r="L86" s="254">
        <f t="shared" si="89"/>
        <v>41913</v>
      </c>
      <c r="M86" s="255">
        <f t="shared" si="104"/>
        <v>74</v>
      </c>
      <c r="N86" s="84">
        <f t="shared" si="90"/>
        <v>0</v>
      </c>
      <c r="O86" s="84">
        <f t="shared" si="71"/>
        <v>0</v>
      </c>
      <c r="P86" s="84">
        <f t="shared" si="72"/>
        <v>0</v>
      </c>
      <c r="Q86" s="84"/>
      <c r="R86" s="84"/>
      <c r="U86" s="254">
        <f t="shared" si="91"/>
        <v>41913</v>
      </c>
      <c r="V86" s="255">
        <f t="shared" ref="V86:V132" si="108">V85+1</f>
        <v>74</v>
      </c>
      <c r="W86" s="84">
        <f t="shared" si="92"/>
        <v>0</v>
      </c>
      <c r="X86" s="84">
        <f t="shared" si="73"/>
        <v>0</v>
      </c>
      <c r="Y86" s="84">
        <f t="shared" si="74"/>
        <v>0</v>
      </c>
      <c r="Z86" s="84"/>
      <c r="AA86" s="84"/>
      <c r="AD86" s="254">
        <f t="shared" si="93"/>
        <v>41913</v>
      </c>
      <c r="AE86" s="255">
        <f t="shared" si="106"/>
        <v>74</v>
      </c>
      <c r="AF86" s="84">
        <f t="shared" si="94"/>
        <v>0</v>
      </c>
      <c r="AG86" s="84">
        <f t="shared" si="75"/>
        <v>0</v>
      </c>
      <c r="AH86" s="84">
        <f t="shared" si="76"/>
        <v>0</v>
      </c>
      <c r="AI86" s="84"/>
      <c r="AJ86" s="84"/>
      <c r="AM86" s="254">
        <f t="shared" si="95"/>
        <v>41913</v>
      </c>
      <c r="AN86" s="255">
        <f t="shared" si="107"/>
        <v>74</v>
      </c>
      <c r="AO86" s="84">
        <f t="shared" si="96"/>
        <v>0</v>
      </c>
      <c r="AP86" s="84">
        <f t="shared" si="77"/>
        <v>0</v>
      </c>
      <c r="AQ86" s="84">
        <f t="shared" si="78"/>
        <v>0</v>
      </c>
      <c r="AR86" s="84"/>
      <c r="AS86" s="84"/>
      <c r="AV86" s="254">
        <f t="shared" si="97"/>
        <v>42125</v>
      </c>
      <c r="AW86" s="256">
        <f t="shared" si="79"/>
        <v>0</v>
      </c>
      <c r="AX86" s="256">
        <f t="shared" si="80"/>
        <v>0</v>
      </c>
      <c r="AY86" s="256">
        <f t="shared" si="81"/>
        <v>0</v>
      </c>
      <c r="AZ86" s="256">
        <f t="shared" si="82"/>
        <v>0</v>
      </c>
      <c r="BA86" s="256">
        <f t="shared" si="98"/>
        <v>0</v>
      </c>
      <c r="BB86" s="256">
        <f t="shared" si="99"/>
        <v>0</v>
      </c>
      <c r="BC86" s="256"/>
      <c r="BF86" s="254">
        <f t="shared" si="100"/>
        <v>42125</v>
      </c>
      <c r="BG86" s="256">
        <f t="shared" si="83"/>
        <v>0</v>
      </c>
      <c r="BH86" s="256">
        <f t="shared" si="84"/>
        <v>0</v>
      </c>
      <c r="BI86" s="256">
        <f t="shared" si="85"/>
        <v>0</v>
      </c>
      <c r="BJ86" s="256">
        <f t="shared" si="86"/>
        <v>0</v>
      </c>
      <c r="BK86" s="256">
        <f t="shared" si="101"/>
        <v>0</v>
      </c>
      <c r="BL86" s="256">
        <f t="shared" si="102"/>
        <v>0</v>
      </c>
    </row>
    <row r="87" spans="3:64" ht="12.75" customHeight="1" x14ac:dyDescent="0.2">
      <c r="C87" s="254">
        <f t="shared" si="87"/>
        <v>41944</v>
      </c>
      <c r="D87" s="255">
        <f t="shared" si="103"/>
        <v>75</v>
      </c>
      <c r="E87" s="84">
        <f t="shared" si="88"/>
        <v>0</v>
      </c>
      <c r="F87" s="84">
        <f t="shared" si="69"/>
        <v>0</v>
      </c>
      <c r="G87" s="84">
        <f t="shared" si="70"/>
        <v>0</v>
      </c>
      <c r="H87" s="84"/>
      <c r="I87" s="84"/>
      <c r="J87" s="84"/>
      <c r="K87" s="84"/>
      <c r="L87" s="254">
        <f t="shared" si="89"/>
        <v>41944</v>
      </c>
      <c r="M87" s="255">
        <f t="shared" si="104"/>
        <v>75</v>
      </c>
      <c r="N87" s="84">
        <f t="shared" si="90"/>
        <v>0</v>
      </c>
      <c r="O87" s="84">
        <f t="shared" si="71"/>
        <v>0</v>
      </c>
      <c r="P87" s="84">
        <f t="shared" si="72"/>
        <v>0</v>
      </c>
      <c r="Q87" s="84"/>
      <c r="R87" s="84"/>
      <c r="U87" s="254">
        <f t="shared" si="91"/>
        <v>41944</v>
      </c>
      <c r="V87" s="255">
        <f t="shared" si="108"/>
        <v>75</v>
      </c>
      <c r="W87" s="84">
        <f t="shared" si="92"/>
        <v>0</v>
      </c>
      <c r="X87" s="84">
        <f t="shared" si="73"/>
        <v>0</v>
      </c>
      <c r="Y87" s="84">
        <f t="shared" si="74"/>
        <v>0</v>
      </c>
      <c r="Z87" s="84"/>
      <c r="AA87" s="84"/>
      <c r="AD87" s="254">
        <f t="shared" si="93"/>
        <v>41944</v>
      </c>
      <c r="AE87" s="255">
        <f t="shared" si="106"/>
        <v>75</v>
      </c>
      <c r="AF87" s="84">
        <f t="shared" si="94"/>
        <v>0</v>
      </c>
      <c r="AG87" s="84">
        <f t="shared" si="75"/>
        <v>0</v>
      </c>
      <c r="AH87" s="84">
        <f t="shared" si="76"/>
        <v>0</v>
      </c>
      <c r="AI87" s="84"/>
      <c r="AJ87" s="84"/>
      <c r="AM87" s="254">
        <f t="shared" si="95"/>
        <v>41944</v>
      </c>
      <c r="AN87" s="255">
        <f t="shared" si="107"/>
        <v>75</v>
      </c>
      <c r="AO87" s="84">
        <f t="shared" si="96"/>
        <v>0</v>
      </c>
      <c r="AP87" s="84">
        <f t="shared" si="77"/>
        <v>0</v>
      </c>
      <c r="AQ87" s="84">
        <f t="shared" si="78"/>
        <v>0</v>
      </c>
      <c r="AR87" s="84"/>
      <c r="AS87" s="84"/>
      <c r="AV87" s="254">
        <f t="shared" si="97"/>
        <v>42156</v>
      </c>
      <c r="AW87" s="256">
        <f t="shared" si="79"/>
        <v>0</v>
      </c>
      <c r="AX87" s="256">
        <f t="shared" si="80"/>
        <v>0</v>
      </c>
      <c r="AY87" s="256">
        <f t="shared" si="81"/>
        <v>0</v>
      </c>
      <c r="AZ87" s="256">
        <f t="shared" si="82"/>
        <v>0</v>
      </c>
      <c r="BA87" s="256">
        <f t="shared" si="98"/>
        <v>0</v>
      </c>
      <c r="BB87" s="256">
        <f t="shared" si="99"/>
        <v>0</v>
      </c>
      <c r="BC87" s="256"/>
      <c r="BF87" s="254">
        <f t="shared" si="100"/>
        <v>42156</v>
      </c>
      <c r="BG87" s="256">
        <f t="shared" si="83"/>
        <v>0</v>
      </c>
      <c r="BH87" s="256">
        <f t="shared" si="84"/>
        <v>0</v>
      </c>
      <c r="BI87" s="256">
        <f t="shared" si="85"/>
        <v>0</v>
      </c>
      <c r="BJ87" s="256">
        <f t="shared" si="86"/>
        <v>0</v>
      </c>
      <c r="BK87" s="256">
        <f t="shared" si="101"/>
        <v>0</v>
      </c>
      <c r="BL87" s="256">
        <f t="shared" si="102"/>
        <v>0</v>
      </c>
    </row>
    <row r="88" spans="3:64" ht="12.75" customHeight="1" x14ac:dyDescent="0.2">
      <c r="C88" s="254">
        <f t="shared" si="87"/>
        <v>41974</v>
      </c>
      <c r="D88" s="255">
        <f t="shared" si="103"/>
        <v>76</v>
      </c>
      <c r="E88" s="84">
        <f t="shared" si="88"/>
        <v>0</v>
      </c>
      <c r="F88" s="84">
        <f t="shared" si="69"/>
        <v>0</v>
      </c>
      <c r="G88" s="84">
        <f t="shared" si="70"/>
        <v>0</v>
      </c>
      <c r="H88" s="84"/>
      <c r="I88" s="84"/>
      <c r="J88" s="84"/>
      <c r="K88" s="84"/>
      <c r="L88" s="254">
        <f t="shared" si="89"/>
        <v>41974</v>
      </c>
      <c r="M88" s="255">
        <f t="shared" si="104"/>
        <v>76</v>
      </c>
      <c r="N88" s="84">
        <f t="shared" si="90"/>
        <v>0</v>
      </c>
      <c r="O88" s="84">
        <f t="shared" si="71"/>
        <v>0</v>
      </c>
      <c r="P88" s="84">
        <f t="shared" si="72"/>
        <v>0</v>
      </c>
      <c r="Q88" s="84"/>
      <c r="R88" s="84"/>
      <c r="U88" s="254">
        <f t="shared" si="91"/>
        <v>41974</v>
      </c>
      <c r="V88" s="255">
        <f t="shared" si="108"/>
        <v>76</v>
      </c>
      <c r="W88" s="84">
        <f t="shared" si="92"/>
        <v>0</v>
      </c>
      <c r="X88" s="84">
        <f t="shared" si="73"/>
        <v>0</v>
      </c>
      <c r="Y88" s="84">
        <f t="shared" si="74"/>
        <v>0</v>
      </c>
      <c r="Z88" s="84"/>
      <c r="AA88" s="84"/>
      <c r="AD88" s="254">
        <f t="shared" si="93"/>
        <v>41974</v>
      </c>
      <c r="AE88" s="255">
        <f t="shared" si="106"/>
        <v>76</v>
      </c>
      <c r="AF88" s="84">
        <f t="shared" si="94"/>
        <v>0</v>
      </c>
      <c r="AG88" s="84">
        <f t="shared" si="75"/>
        <v>0</v>
      </c>
      <c r="AH88" s="84">
        <f t="shared" si="76"/>
        <v>0</v>
      </c>
      <c r="AI88" s="84"/>
      <c r="AJ88" s="84"/>
      <c r="AM88" s="254">
        <f t="shared" si="95"/>
        <v>41974</v>
      </c>
      <c r="AN88" s="255">
        <f t="shared" si="107"/>
        <v>76</v>
      </c>
      <c r="AO88" s="84">
        <f t="shared" si="96"/>
        <v>0</v>
      </c>
      <c r="AP88" s="84">
        <f t="shared" si="77"/>
        <v>0</v>
      </c>
      <c r="AQ88" s="84">
        <f t="shared" si="78"/>
        <v>0</v>
      </c>
      <c r="AR88" s="84"/>
      <c r="AS88" s="84"/>
      <c r="AV88" s="254">
        <f t="shared" si="97"/>
        <v>42186</v>
      </c>
      <c r="AW88" s="256">
        <f t="shared" si="79"/>
        <v>0</v>
      </c>
      <c r="AX88" s="256">
        <f t="shared" si="80"/>
        <v>0</v>
      </c>
      <c r="AY88" s="256">
        <f t="shared" si="81"/>
        <v>0</v>
      </c>
      <c r="AZ88" s="256">
        <f t="shared" si="82"/>
        <v>0</v>
      </c>
      <c r="BA88" s="256">
        <f t="shared" si="98"/>
        <v>0</v>
      </c>
      <c r="BB88" s="256">
        <f t="shared" si="99"/>
        <v>0</v>
      </c>
      <c r="BC88" s="256"/>
      <c r="BF88" s="254">
        <f t="shared" si="100"/>
        <v>42186</v>
      </c>
      <c r="BG88" s="256">
        <f t="shared" si="83"/>
        <v>0</v>
      </c>
      <c r="BH88" s="256">
        <f t="shared" si="84"/>
        <v>0</v>
      </c>
      <c r="BI88" s="256">
        <f t="shared" si="85"/>
        <v>0</v>
      </c>
      <c r="BJ88" s="256">
        <f t="shared" si="86"/>
        <v>0</v>
      </c>
      <c r="BK88" s="256">
        <f t="shared" si="101"/>
        <v>0</v>
      </c>
      <c r="BL88" s="256">
        <f t="shared" si="102"/>
        <v>0</v>
      </c>
    </row>
    <row r="89" spans="3:64" ht="12.75" customHeight="1" x14ac:dyDescent="0.2">
      <c r="C89" s="254">
        <f t="shared" si="87"/>
        <v>42005</v>
      </c>
      <c r="D89" s="255">
        <f t="shared" si="103"/>
        <v>77</v>
      </c>
      <c r="E89" s="84">
        <f t="shared" si="88"/>
        <v>0</v>
      </c>
      <c r="F89" s="84">
        <f t="shared" si="69"/>
        <v>0</v>
      </c>
      <c r="G89" s="84">
        <f t="shared" si="70"/>
        <v>0</v>
      </c>
      <c r="H89" s="84"/>
      <c r="I89" s="84"/>
      <c r="J89" s="84"/>
      <c r="K89" s="84"/>
      <c r="L89" s="254">
        <f t="shared" si="89"/>
        <v>42005</v>
      </c>
      <c r="M89" s="255">
        <f t="shared" si="104"/>
        <v>77</v>
      </c>
      <c r="N89" s="84">
        <f t="shared" si="90"/>
        <v>0</v>
      </c>
      <c r="O89" s="84">
        <f t="shared" si="71"/>
        <v>0</v>
      </c>
      <c r="P89" s="84">
        <f t="shared" si="72"/>
        <v>0</v>
      </c>
      <c r="Q89" s="84"/>
      <c r="R89" s="84"/>
      <c r="U89" s="254">
        <f t="shared" si="91"/>
        <v>42005</v>
      </c>
      <c r="V89" s="255">
        <f t="shared" si="108"/>
        <v>77</v>
      </c>
      <c r="W89" s="84">
        <f t="shared" si="92"/>
        <v>0</v>
      </c>
      <c r="X89" s="84">
        <f t="shared" si="73"/>
        <v>0</v>
      </c>
      <c r="Y89" s="84">
        <f t="shared" si="74"/>
        <v>0</v>
      </c>
      <c r="Z89" s="84"/>
      <c r="AA89" s="84"/>
      <c r="AD89" s="254">
        <f t="shared" si="93"/>
        <v>42005</v>
      </c>
      <c r="AE89" s="255">
        <f t="shared" si="106"/>
        <v>77</v>
      </c>
      <c r="AF89" s="84">
        <f t="shared" si="94"/>
        <v>0</v>
      </c>
      <c r="AG89" s="84">
        <f t="shared" si="75"/>
        <v>0</v>
      </c>
      <c r="AH89" s="84">
        <f t="shared" si="76"/>
        <v>0</v>
      </c>
      <c r="AI89" s="84"/>
      <c r="AJ89" s="84"/>
      <c r="AM89" s="254">
        <f t="shared" si="95"/>
        <v>42005</v>
      </c>
      <c r="AN89" s="255">
        <f t="shared" si="107"/>
        <v>77</v>
      </c>
      <c r="AO89" s="84">
        <f t="shared" si="96"/>
        <v>0</v>
      </c>
      <c r="AP89" s="84">
        <f t="shared" si="77"/>
        <v>0</v>
      </c>
      <c r="AQ89" s="84">
        <f t="shared" si="78"/>
        <v>0</v>
      </c>
      <c r="AR89" s="84"/>
      <c r="AS89" s="84"/>
      <c r="AV89" s="254">
        <f t="shared" si="97"/>
        <v>42217</v>
      </c>
      <c r="AW89" s="256">
        <f t="shared" si="79"/>
        <v>0</v>
      </c>
      <c r="AX89" s="256">
        <f t="shared" si="80"/>
        <v>0</v>
      </c>
      <c r="AY89" s="256">
        <f t="shared" si="81"/>
        <v>0</v>
      </c>
      <c r="AZ89" s="256">
        <f t="shared" si="82"/>
        <v>0</v>
      </c>
      <c r="BA89" s="256">
        <f t="shared" si="98"/>
        <v>0</v>
      </c>
      <c r="BB89" s="256">
        <f t="shared" si="99"/>
        <v>0</v>
      </c>
      <c r="BC89" s="256"/>
      <c r="BF89" s="254">
        <f t="shared" si="100"/>
        <v>42217</v>
      </c>
      <c r="BG89" s="256">
        <f t="shared" si="83"/>
        <v>0</v>
      </c>
      <c r="BH89" s="256">
        <f t="shared" si="84"/>
        <v>0</v>
      </c>
      <c r="BI89" s="256">
        <f t="shared" si="85"/>
        <v>0</v>
      </c>
      <c r="BJ89" s="256">
        <f t="shared" si="86"/>
        <v>0</v>
      </c>
      <c r="BK89" s="256">
        <f t="shared" si="101"/>
        <v>0</v>
      </c>
      <c r="BL89" s="256">
        <f t="shared" si="102"/>
        <v>0</v>
      </c>
    </row>
    <row r="90" spans="3:64" ht="12.75" customHeight="1" x14ac:dyDescent="0.2">
      <c r="C90" s="254">
        <f t="shared" si="87"/>
        <v>42036</v>
      </c>
      <c r="D90" s="255">
        <f t="shared" si="103"/>
        <v>78</v>
      </c>
      <c r="E90" s="84">
        <f t="shared" si="88"/>
        <v>0</v>
      </c>
      <c r="F90" s="84">
        <f t="shared" si="69"/>
        <v>0</v>
      </c>
      <c r="G90" s="84">
        <f t="shared" si="70"/>
        <v>0</v>
      </c>
      <c r="H90" s="84"/>
      <c r="I90" s="84"/>
      <c r="J90" s="84"/>
      <c r="K90" s="84"/>
      <c r="L90" s="254">
        <f t="shared" si="89"/>
        <v>42036</v>
      </c>
      <c r="M90" s="255">
        <f t="shared" si="104"/>
        <v>78</v>
      </c>
      <c r="N90" s="84">
        <f t="shared" si="90"/>
        <v>0</v>
      </c>
      <c r="O90" s="84">
        <f t="shared" si="71"/>
        <v>0</v>
      </c>
      <c r="P90" s="84">
        <f t="shared" si="72"/>
        <v>0</v>
      </c>
      <c r="Q90" s="84"/>
      <c r="R90" s="84"/>
      <c r="U90" s="254">
        <f t="shared" si="91"/>
        <v>42036</v>
      </c>
      <c r="V90" s="255">
        <f t="shared" si="108"/>
        <v>78</v>
      </c>
      <c r="W90" s="84">
        <f t="shared" si="92"/>
        <v>0</v>
      </c>
      <c r="X90" s="84">
        <f t="shared" si="73"/>
        <v>0</v>
      </c>
      <c r="Y90" s="84">
        <f t="shared" si="74"/>
        <v>0</v>
      </c>
      <c r="Z90" s="84"/>
      <c r="AA90" s="84"/>
      <c r="AD90" s="254">
        <f t="shared" si="93"/>
        <v>42036</v>
      </c>
      <c r="AE90" s="255">
        <f t="shared" si="106"/>
        <v>78</v>
      </c>
      <c r="AF90" s="84">
        <f t="shared" si="94"/>
        <v>0</v>
      </c>
      <c r="AG90" s="84">
        <f t="shared" si="75"/>
        <v>0</v>
      </c>
      <c r="AH90" s="84">
        <f t="shared" si="76"/>
        <v>0</v>
      </c>
      <c r="AI90" s="84"/>
      <c r="AJ90" s="84"/>
      <c r="AM90" s="254">
        <f t="shared" si="95"/>
        <v>42036</v>
      </c>
      <c r="AN90" s="255">
        <f t="shared" si="107"/>
        <v>78</v>
      </c>
      <c r="AO90" s="84">
        <f t="shared" si="96"/>
        <v>0</v>
      </c>
      <c r="AP90" s="84">
        <f t="shared" si="77"/>
        <v>0</v>
      </c>
      <c r="AQ90" s="84">
        <f t="shared" si="78"/>
        <v>0</v>
      </c>
      <c r="AR90" s="84"/>
      <c r="AS90" s="84"/>
      <c r="AV90" s="254">
        <f t="shared" si="97"/>
        <v>42248</v>
      </c>
      <c r="AW90" s="256">
        <f t="shared" si="79"/>
        <v>0</v>
      </c>
      <c r="AX90" s="256">
        <f t="shared" si="80"/>
        <v>0</v>
      </c>
      <c r="AY90" s="256">
        <f t="shared" si="81"/>
        <v>0</v>
      </c>
      <c r="AZ90" s="256">
        <f t="shared" si="82"/>
        <v>0</v>
      </c>
      <c r="BA90" s="256">
        <f t="shared" si="98"/>
        <v>0</v>
      </c>
      <c r="BB90" s="256">
        <f t="shared" si="99"/>
        <v>0</v>
      </c>
      <c r="BC90" s="256"/>
      <c r="BF90" s="254">
        <f t="shared" si="100"/>
        <v>42248</v>
      </c>
      <c r="BG90" s="256">
        <f t="shared" si="83"/>
        <v>0</v>
      </c>
      <c r="BH90" s="256">
        <f t="shared" si="84"/>
        <v>0</v>
      </c>
      <c r="BI90" s="256">
        <f t="shared" si="85"/>
        <v>0</v>
      </c>
      <c r="BJ90" s="256">
        <f t="shared" si="86"/>
        <v>0</v>
      </c>
      <c r="BK90" s="256">
        <f t="shared" si="101"/>
        <v>0</v>
      </c>
      <c r="BL90" s="256">
        <f t="shared" si="102"/>
        <v>0</v>
      </c>
    </row>
    <row r="91" spans="3:64" ht="12.75" customHeight="1" x14ac:dyDescent="0.2">
      <c r="C91" s="254">
        <f t="shared" si="87"/>
        <v>42064</v>
      </c>
      <c r="D91" s="255">
        <f t="shared" si="103"/>
        <v>79</v>
      </c>
      <c r="E91" s="84">
        <f t="shared" si="88"/>
        <v>0</v>
      </c>
      <c r="F91" s="84">
        <f t="shared" si="69"/>
        <v>0</v>
      </c>
      <c r="G91" s="84">
        <f t="shared" si="70"/>
        <v>0</v>
      </c>
      <c r="H91" s="84"/>
      <c r="I91" s="84"/>
      <c r="J91" s="84"/>
      <c r="K91" s="84"/>
      <c r="L91" s="254">
        <f t="shared" si="89"/>
        <v>42064</v>
      </c>
      <c r="M91" s="255">
        <f t="shared" si="104"/>
        <v>79</v>
      </c>
      <c r="N91" s="84">
        <f t="shared" si="90"/>
        <v>0</v>
      </c>
      <c r="O91" s="84">
        <f t="shared" si="71"/>
        <v>0</v>
      </c>
      <c r="P91" s="84">
        <f t="shared" si="72"/>
        <v>0</v>
      </c>
      <c r="Q91" s="84"/>
      <c r="R91" s="84"/>
      <c r="U91" s="254">
        <f t="shared" si="91"/>
        <v>42064</v>
      </c>
      <c r="V91" s="255">
        <f t="shared" si="108"/>
        <v>79</v>
      </c>
      <c r="W91" s="84">
        <f t="shared" si="92"/>
        <v>0</v>
      </c>
      <c r="X91" s="84">
        <f t="shared" si="73"/>
        <v>0</v>
      </c>
      <c r="Y91" s="84">
        <f t="shared" si="74"/>
        <v>0</v>
      </c>
      <c r="Z91" s="84"/>
      <c r="AA91" s="84"/>
      <c r="AD91" s="254">
        <f t="shared" si="93"/>
        <v>42064</v>
      </c>
      <c r="AE91" s="255">
        <f t="shared" si="106"/>
        <v>79</v>
      </c>
      <c r="AF91" s="84">
        <f t="shared" si="94"/>
        <v>0</v>
      </c>
      <c r="AG91" s="84">
        <f t="shared" si="75"/>
        <v>0</v>
      </c>
      <c r="AH91" s="84">
        <f t="shared" si="76"/>
        <v>0</v>
      </c>
      <c r="AI91" s="84"/>
      <c r="AJ91" s="84"/>
      <c r="AM91" s="254">
        <f t="shared" si="95"/>
        <v>42064</v>
      </c>
      <c r="AN91" s="255">
        <f t="shared" si="107"/>
        <v>79</v>
      </c>
      <c r="AO91" s="84">
        <f t="shared" si="96"/>
        <v>0</v>
      </c>
      <c r="AP91" s="84">
        <f t="shared" si="77"/>
        <v>0</v>
      </c>
      <c r="AQ91" s="84">
        <f t="shared" si="78"/>
        <v>0</v>
      </c>
      <c r="AR91" s="84"/>
      <c r="AS91" s="84"/>
      <c r="AV91" s="254">
        <f t="shared" si="97"/>
        <v>42278</v>
      </c>
      <c r="AW91" s="256">
        <f t="shared" si="79"/>
        <v>0</v>
      </c>
      <c r="AX91" s="256">
        <f t="shared" si="80"/>
        <v>0</v>
      </c>
      <c r="AY91" s="256">
        <f t="shared" si="81"/>
        <v>0</v>
      </c>
      <c r="AZ91" s="256">
        <f t="shared" si="82"/>
        <v>0</v>
      </c>
      <c r="BA91" s="256">
        <f t="shared" si="98"/>
        <v>0</v>
      </c>
      <c r="BB91" s="256">
        <f t="shared" si="99"/>
        <v>0</v>
      </c>
      <c r="BC91" s="256"/>
      <c r="BF91" s="254">
        <f t="shared" si="100"/>
        <v>42278</v>
      </c>
      <c r="BG91" s="256">
        <f t="shared" si="83"/>
        <v>0</v>
      </c>
      <c r="BH91" s="256">
        <f t="shared" si="84"/>
        <v>0</v>
      </c>
      <c r="BI91" s="256">
        <f t="shared" si="85"/>
        <v>0</v>
      </c>
      <c r="BJ91" s="256">
        <f t="shared" si="86"/>
        <v>0</v>
      </c>
      <c r="BK91" s="256">
        <f t="shared" si="101"/>
        <v>0</v>
      </c>
      <c r="BL91" s="256">
        <f t="shared" si="102"/>
        <v>0</v>
      </c>
    </row>
    <row r="92" spans="3:64" ht="12.75" customHeight="1" x14ac:dyDescent="0.2">
      <c r="C92" s="254">
        <f t="shared" si="87"/>
        <v>42095</v>
      </c>
      <c r="D92" s="255">
        <f t="shared" si="103"/>
        <v>80</v>
      </c>
      <c r="E92" s="84">
        <f t="shared" si="88"/>
        <v>0</v>
      </c>
      <c r="F92" s="84">
        <f t="shared" si="69"/>
        <v>0</v>
      </c>
      <c r="G92" s="84">
        <f t="shared" si="70"/>
        <v>0</v>
      </c>
      <c r="H92" s="84"/>
      <c r="I92" s="84"/>
      <c r="J92" s="84"/>
      <c r="K92" s="84"/>
      <c r="L92" s="254">
        <f t="shared" si="89"/>
        <v>42095</v>
      </c>
      <c r="M92" s="255">
        <f t="shared" si="104"/>
        <v>80</v>
      </c>
      <c r="N92" s="84">
        <f t="shared" si="90"/>
        <v>0</v>
      </c>
      <c r="O92" s="84">
        <f t="shared" si="71"/>
        <v>0</v>
      </c>
      <c r="P92" s="84">
        <f t="shared" si="72"/>
        <v>0</v>
      </c>
      <c r="Q92" s="84"/>
      <c r="R92" s="84"/>
      <c r="U92" s="254">
        <f t="shared" si="91"/>
        <v>42095</v>
      </c>
      <c r="V92" s="255">
        <f t="shared" si="108"/>
        <v>80</v>
      </c>
      <c r="W92" s="84">
        <f t="shared" si="92"/>
        <v>0</v>
      </c>
      <c r="X92" s="84">
        <f t="shared" si="73"/>
        <v>0</v>
      </c>
      <c r="Y92" s="84">
        <f t="shared" si="74"/>
        <v>0</v>
      </c>
      <c r="Z92" s="84"/>
      <c r="AA92" s="84"/>
      <c r="AD92" s="254">
        <f t="shared" si="93"/>
        <v>42095</v>
      </c>
      <c r="AE92" s="255">
        <f t="shared" si="106"/>
        <v>80</v>
      </c>
      <c r="AF92" s="84">
        <f t="shared" si="94"/>
        <v>0</v>
      </c>
      <c r="AG92" s="84">
        <f t="shared" si="75"/>
        <v>0</v>
      </c>
      <c r="AH92" s="84">
        <f t="shared" si="76"/>
        <v>0</v>
      </c>
      <c r="AI92" s="84"/>
      <c r="AJ92" s="84"/>
      <c r="AM92" s="254">
        <f t="shared" si="95"/>
        <v>42095</v>
      </c>
      <c r="AN92" s="255">
        <f t="shared" si="107"/>
        <v>80</v>
      </c>
      <c r="AO92" s="84">
        <f t="shared" si="96"/>
        <v>0</v>
      </c>
      <c r="AP92" s="84">
        <f t="shared" si="77"/>
        <v>0</v>
      </c>
      <c r="AQ92" s="84">
        <f t="shared" si="78"/>
        <v>0</v>
      </c>
      <c r="AR92" s="84"/>
      <c r="AS92" s="84"/>
      <c r="AV92" s="254">
        <f t="shared" si="97"/>
        <v>42309</v>
      </c>
      <c r="AW92" s="256">
        <f t="shared" si="79"/>
        <v>0</v>
      </c>
      <c r="AX92" s="256">
        <f t="shared" si="80"/>
        <v>0</v>
      </c>
      <c r="AY92" s="256">
        <f t="shared" si="81"/>
        <v>0</v>
      </c>
      <c r="AZ92" s="256">
        <f t="shared" si="82"/>
        <v>0</v>
      </c>
      <c r="BA92" s="256">
        <f t="shared" si="98"/>
        <v>0</v>
      </c>
      <c r="BB92" s="256">
        <f t="shared" si="99"/>
        <v>0</v>
      </c>
      <c r="BC92" s="256"/>
      <c r="BF92" s="254">
        <f t="shared" si="100"/>
        <v>42309</v>
      </c>
      <c r="BG92" s="256">
        <f t="shared" si="83"/>
        <v>0</v>
      </c>
      <c r="BH92" s="256">
        <f t="shared" si="84"/>
        <v>0</v>
      </c>
      <c r="BI92" s="256">
        <f t="shared" si="85"/>
        <v>0</v>
      </c>
      <c r="BJ92" s="256">
        <f t="shared" si="86"/>
        <v>0</v>
      </c>
      <c r="BK92" s="256">
        <f t="shared" si="101"/>
        <v>0</v>
      </c>
      <c r="BL92" s="256">
        <f t="shared" si="102"/>
        <v>0</v>
      </c>
    </row>
    <row r="93" spans="3:64" ht="12.75" customHeight="1" x14ac:dyDescent="0.2">
      <c r="C93" s="254">
        <f t="shared" si="87"/>
        <v>42125</v>
      </c>
      <c r="D93" s="255">
        <f t="shared" si="103"/>
        <v>81</v>
      </c>
      <c r="E93" s="84">
        <f t="shared" si="88"/>
        <v>0</v>
      </c>
      <c r="F93" s="84">
        <f t="shared" si="69"/>
        <v>0</v>
      </c>
      <c r="G93" s="84">
        <f t="shared" si="70"/>
        <v>0</v>
      </c>
      <c r="H93" s="84"/>
      <c r="I93" s="84"/>
      <c r="J93" s="84"/>
      <c r="K93" s="84"/>
      <c r="L93" s="254">
        <f t="shared" si="89"/>
        <v>42125</v>
      </c>
      <c r="M93" s="255">
        <f t="shared" si="104"/>
        <v>81</v>
      </c>
      <c r="N93" s="84">
        <f t="shared" si="90"/>
        <v>0</v>
      </c>
      <c r="O93" s="84">
        <f t="shared" si="71"/>
        <v>0</v>
      </c>
      <c r="P93" s="84">
        <f t="shared" si="72"/>
        <v>0</v>
      </c>
      <c r="Q93" s="84"/>
      <c r="R93" s="84"/>
      <c r="U93" s="254">
        <f t="shared" si="91"/>
        <v>42125</v>
      </c>
      <c r="V93" s="255">
        <f t="shared" si="108"/>
        <v>81</v>
      </c>
      <c r="W93" s="84">
        <f t="shared" si="92"/>
        <v>0</v>
      </c>
      <c r="X93" s="84">
        <f t="shared" si="73"/>
        <v>0</v>
      </c>
      <c r="Y93" s="84">
        <f t="shared" si="74"/>
        <v>0</v>
      </c>
      <c r="Z93" s="84"/>
      <c r="AA93" s="84"/>
      <c r="AD93" s="254">
        <f t="shared" si="93"/>
        <v>42125</v>
      </c>
      <c r="AE93" s="255">
        <f t="shared" si="106"/>
        <v>81</v>
      </c>
      <c r="AF93" s="84">
        <f t="shared" si="94"/>
        <v>0</v>
      </c>
      <c r="AG93" s="84">
        <f t="shared" si="75"/>
        <v>0</v>
      </c>
      <c r="AH93" s="84">
        <f t="shared" si="76"/>
        <v>0</v>
      </c>
      <c r="AI93" s="84"/>
      <c r="AJ93" s="84"/>
      <c r="AM93" s="254">
        <f t="shared" si="95"/>
        <v>42125</v>
      </c>
      <c r="AN93" s="255">
        <f t="shared" si="107"/>
        <v>81</v>
      </c>
      <c r="AO93" s="84">
        <f t="shared" si="96"/>
        <v>0</v>
      </c>
      <c r="AP93" s="84">
        <f t="shared" si="77"/>
        <v>0</v>
      </c>
      <c r="AQ93" s="84">
        <f t="shared" si="78"/>
        <v>0</v>
      </c>
      <c r="AR93" s="84"/>
      <c r="AS93" s="84"/>
      <c r="AV93" s="254">
        <f t="shared" si="97"/>
        <v>42339</v>
      </c>
      <c r="AW93" s="256">
        <f t="shared" si="79"/>
        <v>0</v>
      </c>
      <c r="AX93" s="256">
        <f t="shared" si="80"/>
        <v>0</v>
      </c>
      <c r="AY93" s="256">
        <f t="shared" si="81"/>
        <v>0</v>
      </c>
      <c r="AZ93" s="256">
        <f t="shared" si="82"/>
        <v>0</v>
      </c>
      <c r="BA93" s="256">
        <f t="shared" si="98"/>
        <v>0</v>
      </c>
      <c r="BB93" s="256">
        <f t="shared" si="99"/>
        <v>0</v>
      </c>
      <c r="BC93" s="256"/>
      <c r="BF93" s="254">
        <f t="shared" si="100"/>
        <v>42339</v>
      </c>
      <c r="BG93" s="256">
        <f t="shared" si="83"/>
        <v>0</v>
      </c>
      <c r="BH93" s="256">
        <f t="shared" si="84"/>
        <v>0</v>
      </c>
      <c r="BI93" s="256">
        <f t="shared" si="85"/>
        <v>0</v>
      </c>
      <c r="BJ93" s="256">
        <f t="shared" si="86"/>
        <v>0</v>
      </c>
      <c r="BK93" s="256">
        <f t="shared" si="101"/>
        <v>0</v>
      </c>
      <c r="BL93" s="256">
        <f t="shared" si="102"/>
        <v>0</v>
      </c>
    </row>
    <row r="94" spans="3:64" ht="12.75" customHeight="1" x14ac:dyDescent="0.2">
      <c r="C94" s="254">
        <f t="shared" si="87"/>
        <v>42156</v>
      </c>
      <c r="D94" s="255">
        <f t="shared" si="103"/>
        <v>82</v>
      </c>
      <c r="E94" s="84">
        <f t="shared" si="88"/>
        <v>0</v>
      </c>
      <c r="F94" s="84">
        <f t="shared" si="69"/>
        <v>0</v>
      </c>
      <c r="G94" s="84">
        <f t="shared" si="70"/>
        <v>0</v>
      </c>
      <c r="H94" s="84"/>
      <c r="I94" s="84"/>
      <c r="J94" s="84"/>
      <c r="K94" s="84"/>
      <c r="L94" s="254">
        <f t="shared" si="89"/>
        <v>42156</v>
      </c>
      <c r="M94" s="255">
        <f t="shared" si="104"/>
        <v>82</v>
      </c>
      <c r="N94" s="84">
        <f t="shared" si="90"/>
        <v>0</v>
      </c>
      <c r="O94" s="84">
        <f t="shared" si="71"/>
        <v>0</v>
      </c>
      <c r="P94" s="84">
        <f t="shared" si="72"/>
        <v>0</v>
      </c>
      <c r="Q94" s="84"/>
      <c r="R94" s="84"/>
      <c r="U94" s="254">
        <f t="shared" si="91"/>
        <v>42156</v>
      </c>
      <c r="V94" s="255">
        <f t="shared" si="108"/>
        <v>82</v>
      </c>
      <c r="W94" s="84">
        <f t="shared" si="92"/>
        <v>0</v>
      </c>
      <c r="X94" s="84">
        <f t="shared" si="73"/>
        <v>0</v>
      </c>
      <c r="Y94" s="84">
        <f t="shared" si="74"/>
        <v>0</v>
      </c>
      <c r="Z94" s="84"/>
      <c r="AA94" s="84"/>
      <c r="AD94" s="254">
        <f t="shared" si="93"/>
        <v>42156</v>
      </c>
      <c r="AE94" s="255">
        <f t="shared" si="106"/>
        <v>82</v>
      </c>
      <c r="AF94" s="84">
        <f t="shared" si="94"/>
        <v>0</v>
      </c>
      <c r="AG94" s="84">
        <f t="shared" si="75"/>
        <v>0</v>
      </c>
      <c r="AH94" s="84">
        <f t="shared" si="76"/>
        <v>0</v>
      </c>
      <c r="AI94" s="84"/>
      <c r="AJ94" s="84"/>
      <c r="AM94" s="254">
        <f t="shared" si="95"/>
        <v>42156</v>
      </c>
      <c r="AN94" s="255">
        <f t="shared" si="107"/>
        <v>82</v>
      </c>
      <c r="AO94" s="84">
        <f t="shared" si="96"/>
        <v>0</v>
      </c>
      <c r="AP94" s="84">
        <f t="shared" si="77"/>
        <v>0</v>
      </c>
      <c r="AQ94" s="84">
        <f t="shared" si="78"/>
        <v>0</v>
      </c>
      <c r="AR94" s="84"/>
      <c r="AS94" s="84"/>
      <c r="AV94" s="254">
        <f t="shared" si="97"/>
        <v>42370</v>
      </c>
      <c r="AW94" s="256">
        <f t="shared" si="79"/>
        <v>0</v>
      </c>
      <c r="AX94" s="256">
        <f t="shared" si="80"/>
        <v>0</v>
      </c>
      <c r="AY94" s="256">
        <f t="shared" si="81"/>
        <v>0</v>
      </c>
      <c r="AZ94" s="256">
        <f t="shared" si="82"/>
        <v>0</v>
      </c>
      <c r="BA94" s="256">
        <f t="shared" si="98"/>
        <v>0</v>
      </c>
      <c r="BB94" s="256">
        <f t="shared" si="99"/>
        <v>0</v>
      </c>
      <c r="BC94" s="256"/>
      <c r="BF94" s="254">
        <f t="shared" si="100"/>
        <v>42370</v>
      </c>
      <c r="BG94" s="256">
        <f t="shared" si="83"/>
        <v>0</v>
      </c>
      <c r="BH94" s="256">
        <f t="shared" si="84"/>
        <v>0</v>
      </c>
      <c r="BI94" s="256">
        <f t="shared" si="85"/>
        <v>0</v>
      </c>
      <c r="BJ94" s="256">
        <f t="shared" si="86"/>
        <v>0</v>
      </c>
      <c r="BK94" s="256">
        <f t="shared" si="101"/>
        <v>0</v>
      </c>
      <c r="BL94" s="256">
        <f t="shared" si="102"/>
        <v>0</v>
      </c>
    </row>
    <row r="95" spans="3:64" ht="12.75" customHeight="1" x14ac:dyDescent="0.2">
      <c r="C95" s="254">
        <f t="shared" si="87"/>
        <v>42186</v>
      </c>
      <c r="D95" s="255">
        <f t="shared" si="103"/>
        <v>83</v>
      </c>
      <c r="E95" s="84">
        <f t="shared" si="88"/>
        <v>0</v>
      </c>
      <c r="F95" s="84">
        <f t="shared" si="69"/>
        <v>0</v>
      </c>
      <c r="G95" s="84">
        <f t="shared" si="70"/>
        <v>0</v>
      </c>
      <c r="H95" s="84"/>
      <c r="I95" s="84"/>
      <c r="J95" s="84"/>
      <c r="K95" s="84"/>
      <c r="L95" s="254">
        <f t="shared" si="89"/>
        <v>42186</v>
      </c>
      <c r="M95" s="255">
        <f t="shared" si="104"/>
        <v>83</v>
      </c>
      <c r="N95" s="84">
        <f t="shared" si="90"/>
        <v>0</v>
      </c>
      <c r="O95" s="84">
        <f t="shared" si="71"/>
        <v>0</v>
      </c>
      <c r="P95" s="84">
        <f t="shared" si="72"/>
        <v>0</v>
      </c>
      <c r="Q95" s="84"/>
      <c r="R95" s="84"/>
      <c r="U95" s="254">
        <f t="shared" si="91"/>
        <v>42186</v>
      </c>
      <c r="V95" s="255">
        <f t="shared" si="108"/>
        <v>83</v>
      </c>
      <c r="W95" s="84">
        <f t="shared" si="92"/>
        <v>0</v>
      </c>
      <c r="X95" s="84">
        <f t="shared" si="73"/>
        <v>0</v>
      </c>
      <c r="Y95" s="84">
        <f t="shared" si="74"/>
        <v>0</v>
      </c>
      <c r="Z95" s="84"/>
      <c r="AA95" s="84"/>
      <c r="AD95" s="254">
        <f t="shared" si="93"/>
        <v>42186</v>
      </c>
      <c r="AE95" s="255">
        <f t="shared" si="106"/>
        <v>83</v>
      </c>
      <c r="AF95" s="84">
        <f t="shared" si="94"/>
        <v>0</v>
      </c>
      <c r="AG95" s="84">
        <f t="shared" si="75"/>
        <v>0</v>
      </c>
      <c r="AH95" s="84">
        <f t="shared" si="76"/>
        <v>0</v>
      </c>
      <c r="AI95" s="84"/>
      <c r="AJ95" s="84"/>
      <c r="AM95" s="254">
        <f t="shared" si="95"/>
        <v>42186</v>
      </c>
      <c r="AN95" s="255">
        <f t="shared" si="107"/>
        <v>83</v>
      </c>
      <c r="AO95" s="84">
        <f t="shared" si="96"/>
        <v>0</v>
      </c>
      <c r="AP95" s="84">
        <f t="shared" si="77"/>
        <v>0</v>
      </c>
      <c r="AQ95" s="84">
        <f t="shared" si="78"/>
        <v>0</v>
      </c>
      <c r="AR95" s="84"/>
      <c r="AS95" s="84"/>
      <c r="AV95" s="254">
        <f t="shared" si="97"/>
        <v>42401</v>
      </c>
      <c r="AW95" s="256">
        <f t="shared" si="79"/>
        <v>0</v>
      </c>
      <c r="AX95" s="256">
        <f t="shared" si="80"/>
        <v>0</v>
      </c>
      <c r="AY95" s="256">
        <f t="shared" si="81"/>
        <v>0</v>
      </c>
      <c r="AZ95" s="256">
        <f t="shared" si="82"/>
        <v>0</v>
      </c>
      <c r="BA95" s="256">
        <f t="shared" si="98"/>
        <v>0</v>
      </c>
      <c r="BB95" s="256">
        <f t="shared" si="99"/>
        <v>0</v>
      </c>
      <c r="BC95" s="256"/>
      <c r="BF95" s="254">
        <f t="shared" si="100"/>
        <v>42401</v>
      </c>
      <c r="BG95" s="256">
        <f t="shared" si="83"/>
        <v>0</v>
      </c>
      <c r="BH95" s="256">
        <f t="shared" si="84"/>
        <v>0</v>
      </c>
      <c r="BI95" s="256">
        <f t="shared" si="85"/>
        <v>0</v>
      </c>
      <c r="BJ95" s="256">
        <f t="shared" si="86"/>
        <v>0</v>
      </c>
      <c r="BK95" s="256">
        <f t="shared" si="101"/>
        <v>0</v>
      </c>
      <c r="BL95" s="256">
        <f t="shared" si="102"/>
        <v>0</v>
      </c>
    </row>
    <row r="96" spans="3:64" ht="12.75" customHeight="1" x14ac:dyDescent="0.2">
      <c r="C96" s="254">
        <f t="shared" si="87"/>
        <v>42217</v>
      </c>
      <c r="D96" s="255">
        <f t="shared" si="103"/>
        <v>84</v>
      </c>
      <c r="E96" s="84">
        <f t="shared" si="88"/>
        <v>0</v>
      </c>
      <c r="F96" s="84">
        <f t="shared" si="69"/>
        <v>0</v>
      </c>
      <c r="G96" s="84">
        <f t="shared" si="70"/>
        <v>0</v>
      </c>
      <c r="H96" s="84"/>
      <c r="I96" s="84"/>
      <c r="J96" s="84"/>
      <c r="K96" s="84"/>
      <c r="L96" s="254">
        <f t="shared" si="89"/>
        <v>42217</v>
      </c>
      <c r="M96" s="255">
        <f t="shared" si="104"/>
        <v>84</v>
      </c>
      <c r="N96" s="84">
        <f t="shared" si="90"/>
        <v>0</v>
      </c>
      <c r="O96" s="84">
        <f t="shared" si="71"/>
        <v>0</v>
      </c>
      <c r="P96" s="84">
        <f t="shared" si="72"/>
        <v>0</v>
      </c>
      <c r="Q96" s="84"/>
      <c r="R96" s="84"/>
      <c r="U96" s="254">
        <f t="shared" si="91"/>
        <v>42217</v>
      </c>
      <c r="V96" s="255">
        <f t="shared" si="108"/>
        <v>84</v>
      </c>
      <c r="W96" s="84">
        <f t="shared" si="92"/>
        <v>0</v>
      </c>
      <c r="X96" s="84">
        <f t="shared" si="73"/>
        <v>0</v>
      </c>
      <c r="Y96" s="84">
        <f t="shared" si="74"/>
        <v>0</v>
      </c>
      <c r="Z96" s="84"/>
      <c r="AA96" s="84"/>
      <c r="AD96" s="254">
        <f t="shared" si="93"/>
        <v>42217</v>
      </c>
      <c r="AE96" s="255">
        <f t="shared" si="106"/>
        <v>84</v>
      </c>
      <c r="AF96" s="84">
        <f t="shared" si="94"/>
        <v>0</v>
      </c>
      <c r="AG96" s="84">
        <f t="shared" si="75"/>
        <v>0</v>
      </c>
      <c r="AH96" s="84">
        <f t="shared" si="76"/>
        <v>0</v>
      </c>
      <c r="AI96" s="84"/>
      <c r="AJ96" s="84"/>
      <c r="AM96" s="254">
        <f t="shared" si="95"/>
        <v>42217</v>
      </c>
      <c r="AN96" s="255">
        <f t="shared" si="107"/>
        <v>84</v>
      </c>
      <c r="AO96" s="84">
        <f t="shared" si="96"/>
        <v>0</v>
      </c>
      <c r="AP96" s="84">
        <f t="shared" si="77"/>
        <v>0</v>
      </c>
      <c r="AQ96" s="84">
        <f t="shared" si="78"/>
        <v>0</v>
      </c>
      <c r="AR96" s="84"/>
      <c r="AS96" s="84"/>
      <c r="AV96" s="254">
        <f t="shared" si="97"/>
        <v>42430</v>
      </c>
      <c r="AW96" s="256">
        <f t="shared" si="79"/>
        <v>0</v>
      </c>
      <c r="AX96" s="256">
        <f t="shared" si="80"/>
        <v>0</v>
      </c>
      <c r="AY96" s="256">
        <f t="shared" si="81"/>
        <v>0</v>
      </c>
      <c r="AZ96" s="256">
        <f t="shared" si="82"/>
        <v>0</v>
      </c>
      <c r="BA96" s="256">
        <f t="shared" si="98"/>
        <v>0</v>
      </c>
      <c r="BB96" s="256">
        <f t="shared" si="99"/>
        <v>0</v>
      </c>
      <c r="BC96" s="256"/>
      <c r="BF96" s="254">
        <f t="shared" si="100"/>
        <v>42430</v>
      </c>
      <c r="BG96" s="256">
        <f t="shared" si="83"/>
        <v>0</v>
      </c>
      <c r="BH96" s="256">
        <f t="shared" si="84"/>
        <v>0</v>
      </c>
      <c r="BI96" s="256">
        <f t="shared" si="85"/>
        <v>0</v>
      </c>
      <c r="BJ96" s="256">
        <f t="shared" si="86"/>
        <v>0</v>
      </c>
      <c r="BK96" s="256">
        <f t="shared" si="101"/>
        <v>0</v>
      </c>
      <c r="BL96" s="256">
        <f t="shared" si="102"/>
        <v>0</v>
      </c>
    </row>
    <row r="97" spans="3:64" ht="12.75" customHeight="1" x14ac:dyDescent="0.2">
      <c r="C97" s="254">
        <f t="shared" si="87"/>
        <v>42248</v>
      </c>
      <c r="D97" s="255">
        <f t="shared" si="103"/>
        <v>85</v>
      </c>
      <c r="E97" s="84">
        <f t="shared" si="88"/>
        <v>0</v>
      </c>
      <c r="F97" s="84">
        <f t="shared" si="69"/>
        <v>0</v>
      </c>
      <c r="G97" s="84">
        <f t="shared" si="70"/>
        <v>0</v>
      </c>
      <c r="H97" s="84"/>
      <c r="I97" s="84"/>
      <c r="J97" s="84"/>
      <c r="K97" s="84"/>
      <c r="L97" s="254">
        <f t="shared" si="89"/>
        <v>42248</v>
      </c>
      <c r="M97" s="255">
        <f t="shared" si="104"/>
        <v>85</v>
      </c>
      <c r="N97" s="84">
        <f t="shared" si="90"/>
        <v>0</v>
      </c>
      <c r="O97" s="84">
        <f t="shared" si="71"/>
        <v>0</v>
      </c>
      <c r="P97" s="84">
        <f t="shared" si="72"/>
        <v>0</v>
      </c>
      <c r="Q97" s="84"/>
      <c r="R97" s="84"/>
      <c r="U97" s="254">
        <f t="shared" si="91"/>
        <v>42248</v>
      </c>
      <c r="V97" s="255">
        <f t="shared" si="108"/>
        <v>85</v>
      </c>
      <c r="W97" s="84">
        <f t="shared" si="92"/>
        <v>0</v>
      </c>
      <c r="X97" s="84">
        <f t="shared" si="73"/>
        <v>0</v>
      </c>
      <c r="Y97" s="84">
        <f t="shared" si="74"/>
        <v>0</v>
      </c>
      <c r="Z97" s="84"/>
      <c r="AA97" s="84"/>
      <c r="AD97" s="254">
        <f t="shared" si="93"/>
        <v>42248</v>
      </c>
      <c r="AE97" s="255">
        <f t="shared" si="106"/>
        <v>85</v>
      </c>
      <c r="AF97" s="84">
        <f t="shared" si="94"/>
        <v>0</v>
      </c>
      <c r="AG97" s="84">
        <f t="shared" si="75"/>
        <v>0</v>
      </c>
      <c r="AH97" s="84">
        <f t="shared" si="76"/>
        <v>0</v>
      </c>
      <c r="AI97" s="84"/>
      <c r="AJ97" s="84"/>
      <c r="AM97" s="254">
        <f t="shared" si="95"/>
        <v>42248</v>
      </c>
      <c r="AN97" s="255">
        <f t="shared" si="107"/>
        <v>85</v>
      </c>
      <c r="AO97" s="84">
        <f t="shared" si="96"/>
        <v>0</v>
      </c>
      <c r="AP97" s="84">
        <f t="shared" si="77"/>
        <v>0</v>
      </c>
      <c r="AQ97" s="84">
        <f t="shared" si="78"/>
        <v>0</v>
      </c>
      <c r="AR97" s="84"/>
      <c r="AS97" s="84"/>
      <c r="AV97" s="254">
        <f t="shared" si="97"/>
        <v>42461</v>
      </c>
      <c r="AW97" s="256">
        <f t="shared" si="79"/>
        <v>0</v>
      </c>
      <c r="AX97" s="256">
        <f t="shared" si="80"/>
        <v>0</v>
      </c>
      <c r="AY97" s="256">
        <f t="shared" si="81"/>
        <v>0</v>
      </c>
      <c r="AZ97" s="256">
        <f t="shared" si="82"/>
        <v>0</v>
      </c>
      <c r="BA97" s="256">
        <f t="shared" si="98"/>
        <v>0</v>
      </c>
      <c r="BB97" s="256">
        <f t="shared" si="99"/>
        <v>0</v>
      </c>
      <c r="BC97" s="256"/>
      <c r="BF97" s="254">
        <f t="shared" si="100"/>
        <v>42461</v>
      </c>
      <c r="BG97" s="256">
        <f t="shared" si="83"/>
        <v>0</v>
      </c>
      <c r="BH97" s="256">
        <f t="shared" si="84"/>
        <v>0</v>
      </c>
      <c r="BI97" s="256">
        <f t="shared" si="85"/>
        <v>0</v>
      </c>
      <c r="BJ97" s="256">
        <f t="shared" si="86"/>
        <v>0</v>
      </c>
      <c r="BK97" s="256">
        <f t="shared" si="101"/>
        <v>0</v>
      </c>
      <c r="BL97" s="256">
        <f t="shared" si="102"/>
        <v>0</v>
      </c>
    </row>
    <row r="98" spans="3:64" ht="12.75" customHeight="1" x14ac:dyDescent="0.2">
      <c r="C98" s="254">
        <f t="shared" si="87"/>
        <v>42278</v>
      </c>
      <c r="D98" s="255">
        <f t="shared" si="103"/>
        <v>86</v>
      </c>
      <c r="E98" s="84">
        <f t="shared" si="88"/>
        <v>0</v>
      </c>
      <c r="F98" s="84">
        <f t="shared" si="69"/>
        <v>0</v>
      </c>
      <c r="G98" s="84">
        <f t="shared" si="70"/>
        <v>0</v>
      </c>
      <c r="H98" s="84"/>
      <c r="I98" s="84"/>
      <c r="J98" s="84"/>
      <c r="K98" s="84"/>
      <c r="L98" s="254">
        <f t="shared" si="89"/>
        <v>42278</v>
      </c>
      <c r="M98" s="255">
        <f t="shared" si="104"/>
        <v>86</v>
      </c>
      <c r="N98" s="84">
        <f t="shared" si="90"/>
        <v>0</v>
      </c>
      <c r="O98" s="84">
        <f t="shared" si="71"/>
        <v>0</v>
      </c>
      <c r="P98" s="84">
        <f t="shared" si="72"/>
        <v>0</v>
      </c>
      <c r="Q98" s="84"/>
      <c r="R98" s="84"/>
      <c r="U98" s="254">
        <f t="shared" si="91"/>
        <v>42278</v>
      </c>
      <c r="V98" s="255">
        <f t="shared" si="108"/>
        <v>86</v>
      </c>
      <c r="W98" s="84">
        <f t="shared" si="92"/>
        <v>0</v>
      </c>
      <c r="X98" s="84">
        <f t="shared" si="73"/>
        <v>0</v>
      </c>
      <c r="Y98" s="84">
        <f t="shared" si="74"/>
        <v>0</v>
      </c>
      <c r="Z98" s="84"/>
      <c r="AA98" s="84"/>
      <c r="AD98" s="254">
        <f t="shared" si="93"/>
        <v>42278</v>
      </c>
      <c r="AE98" s="255">
        <f t="shared" si="106"/>
        <v>86</v>
      </c>
      <c r="AF98" s="84">
        <f t="shared" si="94"/>
        <v>0</v>
      </c>
      <c r="AG98" s="84">
        <f t="shared" si="75"/>
        <v>0</v>
      </c>
      <c r="AH98" s="84">
        <f t="shared" si="76"/>
        <v>0</v>
      </c>
      <c r="AI98" s="84"/>
      <c r="AJ98" s="84"/>
      <c r="AM98" s="254">
        <f t="shared" si="95"/>
        <v>42278</v>
      </c>
      <c r="AN98" s="255">
        <f t="shared" si="107"/>
        <v>86</v>
      </c>
      <c r="AO98" s="84">
        <f t="shared" si="96"/>
        <v>0</v>
      </c>
      <c r="AP98" s="84">
        <f t="shared" si="77"/>
        <v>0</v>
      </c>
      <c r="AQ98" s="84">
        <f t="shared" si="78"/>
        <v>0</v>
      </c>
      <c r="AR98" s="84"/>
      <c r="AS98" s="84"/>
      <c r="AV98" s="254">
        <f t="shared" si="97"/>
        <v>42491</v>
      </c>
      <c r="AW98" s="256">
        <f t="shared" si="79"/>
        <v>0</v>
      </c>
      <c r="AX98" s="256">
        <f t="shared" si="80"/>
        <v>0</v>
      </c>
      <c r="AY98" s="256">
        <f t="shared" si="81"/>
        <v>0</v>
      </c>
      <c r="AZ98" s="256">
        <f t="shared" si="82"/>
        <v>0</v>
      </c>
      <c r="BA98" s="256">
        <f t="shared" si="98"/>
        <v>0</v>
      </c>
      <c r="BB98" s="256">
        <f t="shared" si="99"/>
        <v>0</v>
      </c>
      <c r="BC98" s="256"/>
      <c r="BF98" s="254">
        <f t="shared" si="100"/>
        <v>42491</v>
      </c>
      <c r="BG98" s="256">
        <f t="shared" si="83"/>
        <v>0</v>
      </c>
      <c r="BH98" s="256">
        <f t="shared" si="84"/>
        <v>0</v>
      </c>
      <c r="BI98" s="256">
        <f t="shared" si="85"/>
        <v>0</v>
      </c>
      <c r="BJ98" s="256">
        <f t="shared" si="86"/>
        <v>0</v>
      </c>
      <c r="BK98" s="256">
        <f t="shared" si="101"/>
        <v>0</v>
      </c>
      <c r="BL98" s="256">
        <f t="shared" si="102"/>
        <v>0</v>
      </c>
    </row>
    <row r="99" spans="3:64" ht="12.75" customHeight="1" x14ac:dyDescent="0.2">
      <c r="C99" s="254">
        <f t="shared" si="87"/>
        <v>42309</v>
      </c>
      <c r="D99" s="255">
        <f t="shared" si="103"/>
        <v>87</v>
      </c>
      <c r="E99" s="84">
        <f t="shared" si="88"/>
        <v>0</v>
      </c>
      <c r="F99" s="84">
        <f t="shared" si="69"/>
        <v>0</v>
      </c>
      <c r="G99" s="84">
        <f t="shared" si="70"/>
        <v>0</v>
      </c>
      <c r="H99" s="84"/>
      <c r="I99" s="84"/>
      <c r="J99" s="84"/>
      <c r="K99" s="84"/>
      <c r="L99" s="254">
        <f t="shared" si="89"/>
        <v>42309</v>
      </c>
      <c r="M99" s="255">
        <f t="shared" si="104"/>
        <v>87</v>
      </c>
      <c r="N99" s="84">
        <f t="shared" si="90"/>
        <v>0</v>
      </c>
      <c r="O99" s="84">
        <f t="shared" si="71"/>
        <v>0</v>
      </c>
      <c r="P99" s="84">
        <f t="shared" si="72"/>
        <v>0</v>
      </c>
      <c r="Q99" s="84"/>
      <c r="R99" s="84"/>
      <c r="U99" s="254">
        <f t="shared" si="91"/>
        <v>42309</v>
      </c>
      <c r="V99" s="255">
        <f t="shared" si="108"/>
        <v>87</v>
      </c>
      <c r="W99" s="84">
        <f t="shared" si="92"/>
        <v>0</v>
      </c>
      <c r="X99" s="84">
        <f t="shared" si="73"/>
        <v>0</v>
      </c>
      <c r="Y99" s="84">
        <f t="shared" si="74"/>
        <v>0</v>
      </c>
      <c r="Z99" s="84"/>
      <c r="AA99" s="84"/>
      <c r="AD99" s="254">
        <f t="shared" si="93"/>
        <v>42309</v>
      </c>
      <c r="AE99" s="255">
        <f t="shared" si="106"/>
        <v>87</v>
      </c>
      <c r="AF99" s="84">
        <f t="shared" si="94"/>
        <v>0</v>
      </c>
      <c r="AG99" s="84">
        <f t="shared" si="75"/>
        <v>0</v>
      </c>
      <c r="AH99" s="84">
        <f t="shared" si="76"/>
        <v>0</v>
      </c>
      <c r="AI99" s="84"/>
      <c r="AJ99" s="84"/>
      <c r="AM99" s="254">
        <f t="shared" si="95"/>
        <v>42309</v>
      </c>
      <c r="AN99" s="255">
        <f t="shared" si="107"/>
        <v>87</v>
      </c>
      <c r="AO99" s="84">
        <f t="shared" si="96"/>
        <v>0</v>
      </c>
      <c r="AP99" s="84">
        <f t="shared" si="77"/>
        <v>0</v>
      </c>
      <c r="AQ99" s="84">
        <f t="shared" si="78"/>
        <v>0</v>
      </c>
      <c r="AR99" s="84"/>
      <c r="AS99" s="84"/>
      <c r="AV99" s="254">
        <f t="shared" si="97"/>
        <v>42522</v>
      </c>
      <c r="AW99" s="256">
        <f t="shared" si="79"/>
        <v>0</v>
      </c>
      <c r="AX99" s="256">
        <f t="shared" si="80"/>
        <v>0</v>
      </c>
      <c r="AY99" s="256">
        <f t="shared" si="81"/>
        <v>0</v>
      </c>
      <c r="AZ99" s="256">
        <f t="shared" si="82"/>
        <v>0</v>
      </c>
      <c r="BA99" s="256">
        <f t="shared" si="98"/>
        <v>0</v>
      </c>
      <c r="BB99" s="256">
        <f t="shared" si="99"/>
        <v>0</v>
      </c>
      <c r="BC99" s="256"/>
      <c r="BF99" s="254">
        <f t="shared" si="100"/>
        <v>42522</v>
      </c>
      <c r="BG99" s="256">
        <f t="shared" si="83"/>
        <v>0</v>
      </c>
      <c r="BH99" s="256">
        <f t="shared" si="84"/>
        <v>0</v>
      </c>
      <c r="BI99" s="256">
        <f t="shared" si="85"/>
        <v>0</v>
      </c>
      <c r="BJ99" s="256">
        <f t="shared" si="86"/>
        <v>0</v>
      </c>
      <c r="BK99" s="256">
        <f t="shared" si="101"/>
        <v>0</v>
      </c>
      <c r="BL99" s="256">
        <f t="shared" si="102"/>
        <v>0</v>
      </c>
    </row>
    <row r="100" spans="3:64" ht="12.75" customHeight="1" x14ac:dyDescent="0.2">
      <c r="C100" s="254">
        <f t="shared" si="87"/>
        <v>42339</v>
      </c>
      <c r="D100" s="255">
        <f t="shared" si="103"/>
        <v>88</v>
      </c>
      <c r="E100" s="84">
        <f t="shared" si="88"/>
        <v>0</v>
      </c>
      <c r="F100" s="84">
        <f t="shared" si="69"/>
        <v>0</v>
      </c>
      <c r="G100" s="84">
        <f t="shared" si="70"/>
        <v>0</v>
      </c>
      <c r="H100" s="84"/>
      <c r="I100" s="84"/>
      <c r="J100" s="84"/>
      <c r="K100" s="84"/>
      <c r="L100" s="254">
        <f t="shared" si="89"/>
        <v>42339</v>
      </c>
      <c r="M100" s="255">
        <f t="shared" si="104"/>
        <v>88</v>
      </c>
      <c r="N100" s="84">
        <f t="shared" si="90"/>
        <v>0</v>
      </c>
      <c r="O100" s="84">
        <f t="shared" si="71"/>
        <v>0</v>
      </c>
      <c r="P100" s="84">
        <f t="shared" si="72"/>
        <v>0</v>
      </c>
      <c r="Q100" s="84"/>
      <c r="R100" s="84"/>
      <c r="U100" s="254">
        <f t="shared" si="91"/>
        <v>42339</v>
      </c>
      <c r="V100" s="255">
        <f t="shared" si="108"/>
        <v>88</v>
      </c>
      <c r="W100" s="84">
        <f t="shared" si="92"/>
        <v>0</v>
      </c>
      <c r="X100" s="84">
        <f t="shared" si="73"/>
        <v>0</v>
      </c>
      <c r="Y100" s="84">
        <f t="shared" si="74"/>
        <v>0</v>
      </c>
      <c r="Z100" s="84"/>
      <c r="AA100" s="84"/>
      <c r="AD100" s="254">
        <f t="shared" si="93"/>
        <v>42339</v>
      </c>
      <c r="AE100" s="255">
        <f t="shared" si="106"/>
        <v>88</v>
      </c>
      <c r="AF100" s="84">
        <f t="shared" si="94"/>
        <v>0</v>
      </c>
      <c r="AG100" s="84">
        <f t="shared" si="75"/>
        <v>0</v>
      </c>
      <c r="AH100" s="84">
        <f t="shared" si="76"/>
        <v>0</v>
      </c>
      <c r="AI100" s="84"/>
      <c r="AJ100" s="84"/>
      <c r="AM100" s="254">
        <f t="shared" si="95"/>
        <v>42339</v>
      </c>
      <c r="AN100" s="255">
        <f t="shared" si="107"/>
        <v>88</v>
      </c>
      <c r="AO100" s="84">
        <f t="shared" si="96"/>
        <v>0</v>
      </c>
      <c r="AP100" s="84">
        <f t="shared" si="77"/>
        <v>0</v>
      </c>
      <c r="AQ100" s="84">
        <f t="shared" si="78"/>
        <v>0</v>
      </c>
      <c r="AR100" s="84"/>
      <c r="AS100" s="84"/>
      <c r="AV100" s="254">
        <f t="shared" si="97"/>
        <v>42552</v>
      </c>
      <c r="AW100" s="256">
        <f t="shared" si="79"/>
        <v>0</v>
      </c>
      <c r="AX100" s="256">
        <f t="shared" si="80"/>
        <v>0</v>
      </c>
      <c r="AY100" s="256">
        <f t="shared" si="81"/>
        <v>0</v>
      </c>
      <c r="AZ100" s="256">
        <f t="shared" si="82"/>
        <v>0</v>
      </c>
      <c r="BA100" s="256">
        <f t="shared" si="98"/>
        <v>0</v>
      </c>
      <c r="BB100" s="256">
        <f t="shared" si="99"/>
        <v>0</v>
      </c>
      <c r="BC100" s="256"/>
      <c r="BF100" s="254">
        <f t="shared" si="100"/>
        <v>42552</v>
      </c>
      <c r="BG100" s="256">
        <f t="shared" si="83"/>
        <v>0</v>
      </c>
      <c r="BH100" s="256">
        <f t="shared" si="84"/>
        <v>0</v>
      </c>
      <c r="BI100" s="256">
        <f t="shared" si="85"/>
        <v>0</v>
      </c>
      <c r="BJ100" s="256">
        <f t="shared" si="86"/>
        <v>0</v>
      </c>
      <c r="BK100" s="256">
        <f t="shared" si="101"/>
        <v>0</v>
      </c>
      <c r="BL100" s="256">
        <f t="shared" si="102"/>
        <v>0</v>
      </c>
    </row>
    <row r="101" spans="3:64" ht="12.75" customHeight="1" x14ac:dyDescent="0.2">
      <c r="C101" s="254">
        <f t="shared" si="87"/>
        <v>42370</v>
      </c>
      <c r="D101" s="255">
        <f t="shared" si="103"/>
        <v>89</v>
      </c>
      <c r="E101" s="84">
        <f t="shared" si="88"/>
        <v>0</v>
      </c>
      <c r="F101" s="84">
        <f t="shared" si="69"/>
        <v>0</v>
      </c>
      <c r="G101" s="84">
        <f t="shared" si="70"/>
        <v>0</v>
      </c>
      <c r="H101" s="84"/>
      <c r="I101" s="84"/>
      <c r="J101" s="84"/>
      <c r="K101" s="84"/>
      <c r="L101" s="254">
        <f t="shared" si="89"/>
        <v>42370</v>
      </c>
      <c r="M101" s="255">
        <f t="shared" si="104"/>
        <v>89</v>
      </c>
      <c r="N101" s="84">
        <f t="shared" si="90"/>
        <v>0</v>
      </c>
      <c r="O101" s="84">
        <f t="shared" si="71"/>
        <v>0</v>
      </c>
      <c r="P101" s="84">
        <f t="shared" si="72"/>
        <v>0</v>
      </c>
      <c r="Q101" s="84"/>
      <c r="R101" s="84"/>
      <c r="U101" s="254">
        <f t="shared" si="91"/>
        <v>42370</v>
      </c>
      <c r="V101" s="255">
        <f t="shared" si="108"/>
        <v>89</v>
      </c>
      <c r="W101" s="84">
        <f t="shared" si="92"/>
        <v>0</v>
      </c>
      <c r="X101" s="84">
        <f t="shared" si="73"/>
        <v>0</v>
      </c>
      <c r="Y101" s="84">
        <f t="shared" si="74"/>
        <v>0</v>
      </c>
      <c r="Z101" s="84"/>
      <c r="AA101" s="84"/>
      <c r="AD101" s="254">
        <f t="shared" si="93"/>
        <v>42370</v>
      </c>
      <c r="AE101" s="255">
        <f t="shared" si="106"/>
        <v>89</v>
      </c>
      <c r="AF101" s="84">
        <f t="shared" si="94"/>
        <v>0</v>
      </c>
      <c r="AG101" s="84">
        <f t="shared" si="75"/>
        <v>0</v>
      </c>
      <c r="AH101" s="84">
        <f t="shared" si="76"/>
        <v>0</v>
      </c>
      <c r="AI101" s="84"/>
      <c r="AJ101" s="84"/>
      <c r="AM101" s="254">
        <f t="shared" si="95"/>
        <v>42370</v>
      </c>
      <c r="AN101" s="255">
        <f t="shared" si="107"/>
        <v>89</v>
      </c>
      <c r="AO101" s="84">
        <f t="shared" si="96"/>
        <v>0</v>
      </c>
      <c r="AP101" s="84">
        <f t="shared" si="77"/>
        <v>0</v>
      </c>
      <c r="AQ101" s="84">
        <f t="shared" si="78"/>
        <v>0</v>
      </c>
      <c r="AR101" s="84"/>
      <c r="AS101" s="84"/>
      <c r="AV101" s="254">
        <f t="shared" si="97"/>
        <v>42583</v>
      </c>
      <c r="AW101" s="256">
        <f t="shared" si="79"/>
        <v>0</v>
      </c>
      <c r="AX101" s="256">
        <f t="shared" si="80"/>
        <v>0</v>
      </c>
      <c r="AY101" s="256">
        <f t="shared" si="81"/>
        <v>0</v>
      </c>
      <c r="AZ101" s="256">
        <f t="shared" si="82"/>
        <v>0</v>
      </c>
      <c r="BA101" s="256">
        <f t="shared" si="98"/>
        <v>0</v>
      </c>
      <c r="BB101" s="256">
        <f t="shared" si="99"/>
        <v>0</v>
      </c>
      <c r="BC101" s="256"/>
      <c r="BF101" s="254">
        <f t="shared" si="100"/>
        <v>42583</v>
      </c>
      <c r="BG101" s="256">
        <f t="shared" si="83"/>
        <v>0</v>
      </c>
      <c r="BH101" s="256">
        <f t="shared" si="84"/>
        <v>0</v>
      </c>
      <c r="BI101" s="256">
        <f t="shared" si="85"/>
        <v>0</v>
      </c>
      <c r="BJ101" s="256">
        <f t="shared" si="86"/>
        <v>0</v>
      </c>
      <c r="BK101" s="256">
        <f t="shared" si="101"/>
        <v>0</v>
      </c>
      <c r="BL101" s="256">
        <f t="shared" si="102"/>
        <v>0</v>
      </c>
    </row>
    <row r="102" spans="3:64" ht="12.75" customHeight="1" x14ac:dyDescent="0.2">
      <c r="C102" s="254">
        <f t="shared" si="87"/>
        <v>42401</v>
      </c>
      <c r="D102" s="255">
        <f t="shared" si="103"/>
        <v>90</v>
      </c>
      <c r="E102" s="84">
        <f t="shared" si="88"/>
        <v>0</v>
      </c>
      <c r="F102" s="84">
        <f t="shared" si="69"/>
        <v>0</v>
      </c>
      <c r="G102" s="84">
        <f t="shared" si="70"/>
        <v>0</v>
      </c>
      <c r="H102" s="84"/>
      <c r="I102" s="84"/>
      <c r="J102" s="84"/>
      <c r="K102" s="84"/>
      <c r="L102" s="254">
        <f t="shared" si="89"/>
        <v>42401</v>
      </c>
      <c r="M102" s="255">
        <f t="shared" si="104"/>
        <v>90</v>
      </c>
      <c r="N102" s="84">
        <f t="shared" si="90"/>
        <v>0</v>
      </c>
      <c r="O102" s="84">
        <f t="shared" si="71"/>
        <v>0</v>
      </c>
      <c r="P102" s="84">
        <f t="shared" si="72"/>
        <v>0</v>
      </c>
      <c r="Q102" s="84"/>
      <c r="R102" s="84"/>
      <c r="U102" s="254">
        <f t="shared" si="91"/>
        <v>42401</v>
      </c>
      <c r="V102" s="255">
        <f t="shared" si="108"/>
        <v>90</v>
      </c>
      <c r="W102" s="84">
        <f t="shared" si="92"/>
        <v>0</v>
      </c>
      <c r="X102" s="84">
        <f t="shared" si="73"/>
        <v>0</v>
      </c>
      <c r="Y102" s="84">
        <f t="shared" si="74"/>
        <v>0</v>
      </c>
      <c r="Z102" s="84"/>
      <c r="AA102" s="84"/>
      <c r="AD102" s="254">
        <f t="shared" si="93"/>
        <v>42401</v>
      </c>
      <c r="AE102" s="255">
        <f t="shared" si="106"/>
        <v>90</v>
      </c>
      <c r="AF102" s="84">
        <f t="shared" si="94"/>
        <v>0</v>
      </c>
      <c r="AG102" s="84">
        <f t="shared" si="75"/>
        <v>0</v>
      </c>
      <c r="AH102" s="84">
        <f t="shared" si="76"/>
        <v>0</v>
      </c>
      <c r="AI102" s="84"/>
      <c r="AJ102" s="84"/>
      <c r="AM102" s="254">
        <f t="shared" si="95"/>
        <v>42401</v>
      </c>
      <c r="AN102" s="255">
        <f t="shared" si="107"/>
        <v>90</v>
      </c>
      <c r="AO102" s="84">
        <f t="shared" si="96"/>
        <v>0</v>
      </c>
      <c r="AP102" s="84">
        <f t="shared" si="77"/>
        <v>0</v>
      </c>
      <c r="AQ102" s="84">
        <f t="shared" si="78"/>
        <v>0</v>
      </c>
      <c r="AR102" s="84"/>
      <c r="AS102" s="84"/>
      <c r="AV102" s="254">
        <f t="shared" si="97"/>
        <v>42614</v>
      </c>
      <c r="AW102" s="256">
        <f t="shared" si="79"/>
        <v>0</v>
      </c>
      <c r="AX102" s="256">
        <f t="shared" si="80"/>
        <v>0</v>
      </c>
      <c r="AY102" s="256">
        <f t="shared" si="81"/>
        <v>0</v>
      </c>
      <c r="AZ102" s="256">
        <f t="shared" si="82"/>
        <v>0</v>
      </c>
      <c r="BA102" s="256">
        <f t="shared" si="98"/>
        <v>0</v>
      </c>
      <c r="BB102" s="256">
        <f t="shared" si="99"/>
        <v>0</v>
      </c>
      <c r="BC102" s="256"/>
      <c r="BF102" s="254">
        <f t="shared" si="100"/>
        <v>42614</v>
      </c>
      <c r="BG102" s="256">
        <f t="shared" si="83"/>
        <v>0</v>
      </c>
      <c r="BH102" s="256">
        <f t="shared" si="84"/>
        <v>0</v>
      </c>
      <c r="BI102" s="256">
        <f t="shared" si="85"/>
        <v>0</v>
      </c>
      <c r="BJ102" s="256">
        <f t="shared" si="86"/>
        <v>0</v>
      </c>
      <c r="BK102" s="256">
        <f t="shared" si="101"/>
        <v>0</v>
      </c>
      <c r="BL102" s="256">
        <f t="shared" si="102"/>
        <v>0</v>
      </c>
    </row>
    <row r="103" spans="3:64" ht="12.75" customHeight="1" x14ac:dyDescent="0.2">
      <c r="C103" s="254">
        <f t="shared" si="87"/>
        <v>42430</v>
      </c>
      <c r="D103" s="255">
        <f t="shared" si="103"/>
        <v>91</v>
      </c>
      <c r="E103" s="84">
        <f t="shared" si="88"/>
        <v>0</v>
      </c>
      <c r="F103" s="84">
        <f t="shared" si="69"/>
        <v>0</v>
      </c>
      <c r="G103" s="84">
        <f t="shared" si="70"/>
        <v>0</v>
      </c>
      <c r="H103" s="84"/>
      <c r="I103" s="84"/>
      <c r="J103" s="84"/>
      <c r="K103" s="84"/>
      <c r="L103" s="254">
        <f t="shared" si="89"/>
        <v>42430</v>
      </c>
      <c r="M103" s="255">
        <f t="shared" si="104"/>
        <v>91</v>
      </c>
      <c r="N103" s="84">
        <f t="shared" si="90"/>
        <v>0</v>
      </c>
      <c r="O103" s="84">
        <f t="shared" si="71"/>
        <v>0</v>
      </c>
      <c r="P103" s="84">
        <f t="shared" si="72"/>
        <v>0</v>
      </c>
      <c r="Q103" s="84"/>
      <c r="R103" s="84"/>
      <c r="U103" s="254">
        <f t="shared" si="91"/>
        <v>42430</v>
      </c>
      <c r="V103" s="255">
        <f t="shared" si="108"/>
        <v>91</v>
      </c>
      <c r="W103" s="84">
        <f t="shared" si="92"/>
        <v>0</v>
      </c>
      <c r="X103" s="84">
        <f t="shared" si="73"/>
        <v>0</v>
      </c>
      <c r="Y103" s="84">
        <f t="shared" si="74"/>
        <v>0</v>
      </c>
      <c r="Z103" s="84"/>
      <c r="AA103" s="84"/>
      <c r="AD103" s="254">
        <f t="shared" si="93"/>
        <v>42430</v>
      </c>
      <c r="AE103" s="255">
        <f t="shared" si="106"/>
        <v>91</v>
      </c>
      <c r="AF103" s="84">
        <f t="shared" si="94"/>
        <v>0</v>
      </c>
      <c r="AG103" s="84">
        <f t="shared" si="75"/>
        <v>0</v>
      </c>
      <c r="AH103" s="84">
        <f t="shared" si="76"/>
        <v>0</v>
      </c>
      <c r="AI103" s="84"/>
      <c r="AJ103" s="84"/>
      <c r="AM103" s="254">
        <f t="shared" si="95"/>
        <v>42430</v>
      </c>
      <c r="AN103" s="255">
        <f t="shared" si="107"/>
        <v>91</v>
      </c>
      <c r="AO103" s="84">
        <f t="shared" si="96"/>
        <v>0</v>
      </c>
      <c r="AP103" s="84">
        <f t="shared" si="77"/>
        <v>0</v>
      </c>
      <c r="AQ103" s="84">
        <f t="shared" si="78"/>
        <v>0</v>
      </c>
      <c r="AR103" s="84"/>
      <c r="AS103" s="84"/>
      <c r="AV103" s="254">
        <f t="shared" si="97"/>
        <v>42644</v>
      </c>
      <c r="AW103" s="256">
        <f t="shared" si="79"/>
        <v>0</v>
      </c>
      <c r="AX103" s="256">
        <f t="shared" si="80"/>
        <v>0</v>
      </c>
      <c r="AY103" s="256">
        <f t="shared" si="81"/>
        <v>0</v>
      </c>
      <c r="AZ103" s="256">
        <f t="shared" si="82"/>
        <v>0</v>
      </c>
      <c r="BA103" s="256">
        <f t="shared" si="98"/>
        <v>0</v>
      </c>
      <c r="BB103" s="256">
        <f t="shared" si="99"/>
        <v>0</v>
      </c>
      <c r="BC103" s="256"/>
      <c r="BF103" s="254">
        <f t="shared" si="100"/>
        <v>42644</v>
      </c>
      <c r="BG103" s="256">
        <f t="shared" si="83"/>
        <v>0</v>
      </c>
      <c r="BH103" s="256">
        <f t="shared" si="84"/>
        <v>0</v>
      </c>
      <c r="BI103" s="256">
        <f t="shared" si="85"/>
        <v>0</v>
      </c>
      <c r="BJ103" s="256">
        <f t="shared" si="86"/>
        <v>0</v>
      </c>
      <c r="BK103" s="256">
        <f t="shared" si="101"/>
        <v>0</v>
      </c>
      <c r="BL103" s="256">
        <f t="shared" si="102"/>
        <v>0</v>
      </c>
    </row>
    <row r="104" spans="3:64" ht="12.75" customHeight="1" x14ac:dyDescent="0.2">
      <c r="C104" s="254">
        <f t="shared" si="87"/>
        <v>42461</v>
      </c>
      <c r="D104" s="255">
        <f t="shared" si="103"/>
        <v>92</v>
      </c>
      <c r="E104" s="84">
        <f t="shared" si="88"/>
        <v>0</v>
      </c>
      <c r="F104" s="84">
        <f t="shared" si="69"/>
        <v>0</v>
      </c>
      <c r="G104" s="84">
        <f t="shared" si="70"/>
        <v>0</v>
      </c>
      <c r="H104" s="84"/>
      <c r="I104" s="84"/>
      <c r="J104" s="84"/>
      <c r="K104" s="84"/>
      <c r="L104" s="254">
        <f t="shared" si="89"/>
        <v>42461</v>
      </c>
      <c r="M104" s="255">
        <f t="shared" si="104"/>
        <v>92</v>
      </c>
      <c r="N104" s="84">
        <f t="shared" si="90"/>
        <v>0</v>
      </c>
      <c r="O104" s="84">
        <f t="shared" si="71"/>
        <v>0</v>
      </c>
      <c r="P104" s="84">
        <f t="shared" si="72"/>
        <v>0</v>
      </c>
      <c r="Q104" s="84"/>
      <c r="R104" s="84"/>
      <c r="U104" s="254">
        <f t="shared" si="91"/>
        <v>42461</v>
      </c>
      <c r="V104" s="255">
        <f t="shared" si="108"/>
        <v>92</v>
      </c>
      <c r="W104" s="84">
        <f t="shared" si="92"/>
        <v>0</v>
      </c>
      <c r="X104" s="84">
        <f t="shared" si="73"/>
        <v>0</v>
      </c>
      <c r="Y104" s="84">
        <f t="shared" si="74"/>
        <v>0</v>
      </c>
      <c r="Z104" s="84"/>
      <c r="AA104" s="84"/>
      <c r="AD104" s="254">
        <f t="shared" si="93"/>
        <v>42461</v>
      </c>
      <c r="AE104" s="255">
        <f t="shared" si="106"/>
        <v>92</v>
      </c>
      <c r="AF104" s="84">
        <f t="shared" si="94"/>
        <v>0</v>
      </c>
      <c r="AG104" s="84">
        <f t="shared" si="75"/>
        <v>0</v>
      </c>
      <c r="AH104" s="84">
        <f t="shared" si="76"/>
        <v>0</v>
      </c>
      <c r="AI104" s="84"/>
      <c r="AJ104" s="84"/>
      <c r="AM104" s="254">
        <f t="shared" si="95"/>
        <v>42461</v>
      </c>
      <c r="AN104" s="255">
        <f t="shared" si="107"/>
        <v>92</v>
      </c>
      <c r="AO104" s="84">
        <f t="shared" si="96"/>
        <v>0</v>
      </c>
      <c r="AP104" s="84">
        <f t="shared" si="77"/>
        <v>0</v>
      </c>
      <c r="AQ104" s="84">
        <f t="shared" si="78"/>
        <v>0</v>
      </c>
      <c r="AR104" s="84"/>
      <c r="AS104" s="84"/>
      <c r="AV104" s="254">
        <f t="shared" si="97"/>
        <v>42675</v>
      </c>
      <c r="AW104" s="256">
        <f t="shared" si="79"/>
        <v>0</v>
      </c>
      <c r="AX104" s="256">
        <f t="shared" si="80"/>
        <v>0</v>
      </c>
      <c r="AY104" s="256">
        <f t="shared" si="81"/>
        <v>0</v>
      </c>
      <c r="AZ104" s="256">
        <f t="shared" si="82"/>
        <v>0</v>
      </c>
      <c r="BA104" s="256">
        <f t="shared" si="98"/>
        <v>0</v>
      </c>
      <c r="BB104" s="256">
        <f t="shared" si="99"/>
        <v>0</v>
      </c>
      <c r="BC104" s="256"/>
      <c r="BF104" s="254">
        <f t="shared" si="100"/>
        <v>42675</v>
      </c>
      <c r="BG104" s="256">
        <f t="shared" si="83"/>
        <v>0</v>
      </c>
      <c r="BH104" s="256">
        <f t="shared" si="84"/>
        <v>0</v>
      </c>
      <c r="BI104" s="256">
        <f t="shared" si="85"/>
        <v>0</v>
      </c>
      <c r="BJ104" s="256">
        <f t="shared" si="86"/>
        <v>0</v>
      </c>
      <c r="BK104" s="256">
        <f t="shared" si="101"/>
        <v>0</v>
      </c>
      <c r="BL104" s="256">
        <f t="shared" si="102"/>
        <v>0</v>
      </c>
    </row>
    <row r="105" spans="3:64" ht="12.75" customHeight="1" x14ac:dyDescent="0.2">
      <c r="C105" s="254">
        <f t="shared" si="87"/>
        <v>42491</v>
      </c>
      <c r="D105" s="255">
        <f t="shared" si="103"/>
        <v>93</v>
      </c>
      <c r="E105" s="84">
        <f t="shared" si="88"/>
        <v>0</v>
      </c>
      <c r="F105" s="84">
        <f t="shared" si="69"/>
        <v>0</v>
      </c>
      <c r="G105" s="84">
        <f t="shared" si="70"/>
        <v>0</v>
      </c>
      <c r="H105" s="84"/>
      <c r="I105" s="84"/>
      <c r="J105" s="84"/>
      <c r="K105" s="84"/>
      <c r="L105" s="254">
        <f t="shared" si="89"/>
        <v>42491</v>
      </c>
      <c r="M105" s="255">
        <f t="shared" si="104"/>
        <v>93</v>
      </c>
      <c r="N105" s="84">
        <f t="shared" si="90"/>
        <v>0</v>
      </c>
      <c r="O105" s="84">
        <f t="shared" si="71"/>
        <v>0</v>
      </c>
      <c r="P105" s="84">
        <f t="shared" si="72"/>
        <v>0</v>
      </c>
      <c r="Q105" s="84"/>
      <c r="R105" s="84"/>
      <c r="U105" s="254">
        <f t="shared" si="91"/>
        <v>42491</v>
      </c>
      <c r="V105" s="255">
        <f t="shared" si="108"/>
        <v>93</v>
      </c>
      <c r="W105" s="84">
        <f t="shared" si="92"/>
        <v>0</v>
      </c>
      <c r="X105" s="84">
        <f t="shared" si="73"/>
        <v>0</v>
      </c>
      <c r="Y105" s="84">
        <f t="shared" si="74"/>
        <v>0</v>
      </c>
      <c r="Z105" s="84"/>
      <c r="AA105" s="84"/>
      <c r="AD105" s="254">
        <f t="shared" si="93"/>
        <v>42491</v>
      </c>
      <c r="AE105" s="255">
        <f t="shared" si="106"/>
        <v>93</v>
      </c>
      <c r="AF105" s="84">
        <f t="shared" si="94"/>
        <v>0</v>
      </c>
      <c r="AG105" s="84">
        <f t="shared" si="75"/>
        <v>0</v>
      </c>
      <c r="AH105" s="84">
        <f t="shared" si="76"/>
        <v>0</v>
      </c>
      <c r="AI105" s="84"/>
      <c r="AJ105" s="84"/>
      <c r="AM105" s="254">
        <f t="shared" si="95"/>
        <v>42491</v>
      </c>
      <c r="AN105" s="255">
        <f t="shared" si="107"/>
        <v>93</v>
      </c>
      <c r="AO105" s="84">
        <f t="shared" si="96"/>
        <v>0</v>
      </c>
      <c r="AP105" s="84">
        <f t="shared" si="77"/>
        <v>0</v>
      </c>
      <c r="AQ105" s="84">
        <f t="shared" si="78"/>
        <v>0</v>
      </c>
      <c r="AR105" s="84"/>
      <c r="AS105" s="84"/>
      <c r="AV105" s="254">
        <f t="shared" si="97"/>
        <v>42705</v>
      </c>
      <c r="AW105" s="256">
        <f t="shared" si="79"/>
        <v>0</v>
      </c>
      <c r="AX105" s="256">
        <f t="shared" si="80"/>
        <v>0</v>
      </c>
      <c r="AY105" s="256">
        <f t="shared" si="81"/>
        <v>0</v>
      </c>
      <c r="AZ105" s="256">
        <f t="shared" si="82"/>
        <v>0</v>
      </c>
      <c r="BA105" s="256">
        <f t="shared" si="98"/>
        <v>0</v>
      </c>
      <c r="BB105" s="256">
        <f t="shared" si="99"/>
        <v>0</v>
      </c>
      <c r="BC105" s="256"/>
      <c r="BF105" s="254">
        <f t="shared" si="100"/>
        <v>42705</v>
      </c>
      <c r="BG105" s="256">
        <f t="shared" si="83"/>
        <v>0</v>
      </c>
      <c r="BH105" s="256">
        <f t="shared" si="84"/>
        <v>0</v>
      </c>
      <c r="BI105" s="256">
        <f t="shared" si="85"/>
        <v>0</v>
      </c>
      <c r="BJ105" s="256">
        <f t="shared" si="86"/>
        <v>0</v>
      </c>
      <c r="BK105" s="256">
        <f t="shared" si="101"/>
        <v>0</v>
      </c>
      <c r="BL105" s="256">
        <f t="shared" si="102"/>
        <v>0</v>
      </c>
    </row>
    <row r="106" spans="3:64" ht="12.75" customHeight="1" x14ac:dyDescent="0.2">
      <c r="C106" s="254">
        <f t="shared" si="87"/>
        <v>42522</v>
      </c>
      <c r="D106" s="255">
        <f t="shared" si="103"/>
        <v>94</v>
      </c>
      <c r="E106" s="84">
        <f t="shared" si="88"/>
        <v>0</v>
      </c>
      <c r="F106" s="84">
        <f t="shared" si="69"/>
        <v>0</v>
      </c>
      <c r="G106" s="84">
        <f t="shared" si="70"/>
        <v>0</v>
      </c>
      <c r="H106" s="84"/>
      <c r="I106" s="84"/>
      <c r="J106" s="84"/>
      <c r="K106" s="84"/>
      <c r="L106" s="254">
        <f t="shared" si="89"/>
        <v>42522</v>
      </c>
      <c r="M106" s="255">
        <f t="shared" si="104"/>
        <v>94</v>
      </c>
      <c r="N106" s="84">
        <f t="shared" si="90"/>
        <v>0</v>
      </c>
      <c r="O106" s="84">
        <f t="shared" si="71"/>
        <v>0</v>
      </c>
      <c r="P106" s="84">
        <f t="shared" si="72"/>
        <v>0</v>
      </c>
      <c r="Q106" s="84"/>
      <c r="R106" s="84"/>
      <c r="U106" s="254">
        <f t="shared" si="91"/>
        <v>42522</v>
      </c>
      <c r="V106" s="255">
        <f t="shared" si="108"/>
        <v>94</v>
      </c>
      <c r="W106" s="84">
        <f t="shared" si="92"/>
        <v>0</v>
      </c>
      <c r="X106" s="84">
        <f t="shared" si="73"/>
        <v>0</v>
      </c>
      <c r="Y106" s="84">
        <f t="shared" si="74"/>
        <v>0</v>
      </c>
      <c r="Z106" s="84"/>
      <c r="AA106" s="84"/>
      <c r="AD106" s="254">
        <f t="shared" si="93"/>
        <v>42522</v>
      </c>
      <c r="AE106" s="255">
        <f t="shared" si="106"/>
        <v>94</v>
      </c>
      <c r="AF106" s="84">
        <f t="shared" si="94"/>
        <v>0</v>
      </c>
      <c r="AG106" s="84">
        <f t="shared" si="75"/>
        <v>0</v>
      </c>
      <c r="AH106" s="84">
        <f t="shared" si="76"/>
        <v>0</v>
      </c>
      <c r="AI106" s="84"/>
      <c r="AJ106" s="84"/>
      <c r="AM106" s="254">
        <f t="shared" si="95"/>
        <v>42522</v>
      </c>
      <c r="AN106" s="255">
        <f t="shared" si="107"/>
        <v>94</v>
      </c>
      <c r="AO106" s="84">
        <f t="shared" si="96"/>
        <v>0</v>
      </c>
      <c r="AP106" s="84">
        <f t="shared" si="77"/>
        <v>0</v>
      </c>
      <c r="AQ106" s="84">
        <f t="shared" si="78"/>
        <v>0</v>
      </c>
      <c r="AR106" s="84"/>
      <c r="AS106" s="84"/>
      <c r="AV106" s="254">
        <f t="shared" si="97"/>
        <v>42736</v>
      </c>
      <c r="AW106" s="256">
        <f t="shared" si="79"/>
        <v>0</v>
      </c>
      <c r="AX106" s="256">
        <f t="shared" si="80"/>
        <v>0</v>
      </c>
      <c r="AY106" s="256">
        <f t="shared" si="81"/>
        <v>0</v>
      </c>
      <c r="AZ106" s="256">
        <f t="shared" si="82"/>
        <v>0</v>
      </c>
      <c r="BA106" s="256">
        <f t="shared" si="98"/>
        <v>0</v>
      </c>
      <c r="BB106" s="256">
        <f t="shared" si="99"/>
        <v>0</v>
      </c>
      <c r="BC106" s="256"/>
      <c r="BF106" s="254">
        <f t="shared" si="100"/>
        <v>42736</v>
      </c>
      <c r="BG106" s="256">
        <f t="shared" si="83"/>
        <v>0</v>
      </c>
      <c r="BH106" s="256">
        <f t="shared" si="84"/>
        <v>0</v>
      </c>
      <c r="BI106" s="256">
        <f t="shared" si="85"/>
        <v>0</v>
      </c>
      <c r="BJ106" s="256">
        <f t="shared" si="86"/>
        <v>0</v>
      </c>
      <c r="BK106" s="256">
        <f t="shared" si="101"/>
        <v>0</v>
      </c>
      <c r="BL106" s="256">
        <f t="shared" si="102"/>
        <v>0</v>
      </c>
    </row>
    <row r="107" spans="3:64" ht="12.75" customHeight="1" x14ac:dyDescent="0.2">
      <c r="C107" s="254">
        <f t="shared" si="87"/>
        <v>42552</v>
      </c>
      <c r="D107" s="255">
        <f t="shared" si="103"/>
        <v>95</v>
      </c>
      <c r="E107" s="84">
        <f t="shared" si="88"/>
        <v>0</v>
      </c>
      <c r="F107" s="84">
        <f t="shared" si="69"/>
        <v>0</v>
      </c>
      <c r="G107" s="84">
        <f t="shared" si="70"/>
        <v>0</v>
      </c>
      <c r="H107" s="84"/>
      <c r="I107" s="84"/>
      <c r="J107" s="84"/>
      <c r="K107" s="84"/>
      <c r="L107" s="254">
        <f t="shared" si="89"/>
        <v>42552</v>
      </c>
      <c r="M107" s="255">
        <f t="shared" si="104"/>
        <v>95</v>
      </c>
      <c r="N107" s="84">
        <f t="shared" si="90"/>
        <v>0</v>
      </c>
      <c r="O107" s="84">
        <f t="shared" si="71"/>
        <v>0</v>
      </c>
      <c r="P107" s="84">
        <f t="shared" si="72"/>
        <v>0</v>
      </c>
      <c r="Q107" s="84"/>
      <c r="R107" s="84"/>
      <c r="U107" s="254">
        <f t="shared" si="91"/>
        <v>42552</v>
      </c>
      <c r="V107" s="255">
        <f t="shared" si="108"/>
        <v>95</v>
      </c>
      <c r="W107" s="84">
        <f t="shared" si="92"/>
        <v>0</v>
      </c>
      <c r="X107" s="84">
        <f t="shared" si="73"/>
        <v>0</v>
      </c>
      <c r="Y107" s="84">
        <f t="shared" si="74"/>
        <v>0</v>
      </c>
      <c r="Z107" s="84"/>
      <c r="AA107" s="84"/>
      <c r="AD107" s="254">
        <f t="shared" si="93"/>
        <v>42552</v>
      </c>
      <c r="AE107" s="255">
        <f t="shared" si="106"/>
        <v>95</v>
      </c>
      <c r="AF107" s="84">
        <f t="shared" si="94"/>
        <v>0</v>
      </c>
      <c r="AG107" s="84">
        <f t="shared" si="75"/>
        <v>0</v>
      </c>
      <c r="AH107" s="84">
        <f t="shared" si="76"/>
        <v>0</v>
      </c>
      <c r="AI107" s="84"/>
      <c r="AJ107" s="84"/>
      <c r="AM107" s="254">
        <f t="shared" si="95"/>
        <v>42552</v>
      </c>
      <c r="AN107" s="255">
        <f t="shared" si="107"/>
        <v>95</v>
      </c>
      <c r="AO107" s="84">
        <f t="shared" si="96"/>
        <v>0</v>
      </c>
      <c r="AP107" s="84">
        <f t="shared" si="77"/>
        <v>0</v>
      </c>
      <c r="AQ107" s="84">
        <f t="shared" si="78"/>
        <v>0</v>
      </c>
      <c r="AR107" s="84"/>
      <c r="AS107" s="84"/>
      <c r="AV107" s="254">
        <f t="shared" si="97"/>
        <v>42767</v>
      </c>
      <c r="AW107" s="256">
        <f t="shared" si="79"/>
        <v>0</v>
      </c>
      <c r="AX107" s="256">
        <f t="shared" si="80"/>
        <v>0</v>
      </c>
      <c r="AY107" s="256">
        <f t="shared" si="81"/>
        <v>0</v>
      </c>
      <c r="AZ107" s="256">
        <f t="shared" si="82"/>
        <v>0</v>
      </c>
      <c r="BA107" s="256">
        <f t="shared" si="98"/>
        <v>0</v>
      </c>
      <c r="BB107" s="256">
        <f t="shared" si="99"/>
        <v>0</v>
      </c>
      <c r="BC107" s="256"/>
      <c r="BF107" s="254">
        <f t="shared" si="100"/>
        <v>42767</v>
      </c>
      <c r="BG107" s="256">
        <f t="shared" si="83"/>
        <v>0</v>
      </c>
      <c r="BH107" s="256">
        <f t="shared" si="84"/>
        <v>0</v>
      </c>
      <c r="BI107" s="256">
        <f t="shared" si="85"/>
        <v>0</v>
      </c>
      <c r="BJ107" s="256">
        <f t="shared" si="86"/>
        <v>0</v>
      </c>
      <c r="BK107" s="256">
        <f t="shared" si="101"/>
        <v>0</v>
      </c>
      <c r="BL107" s="256">
        <f t="shared" si="102"/>
        <v>0</v>
      </c>
    </row>
    <row r="108" spans="3:64" ht="12.75" customHeight="1" x14ac:dyDescent="0.2">
      <c r="C108" s="254">
        <f t="shared" si="87"/>
        <v>42583</v>
      </c>
      <c r="D108" s="255">
        <f t="shared" si="103"/>
        <v>96</v>
      </c>
      <c r="E108" s="84">
        <f t="shared" si="88"/>
        <v>0</v>
      </c>
      <c r="F108" s="84">
        <f t="shared" si="69"/>
        <v>0</v>
      </c>
      <c r="G108" s="84">
        <f t="shared" si="70"/>
        <v>0</v>
      </c>
      <c r="H108" s="84"/>
      <c r="I108" s="84"/>
      <c r="J108" s="84"/>
      <c r="K108" s="84"/>
      <c r="L108" s="254">
        <f t="shared" si="89"/>
        <v>42583</v>
      </c>
      <c r="M108" s="255">
        <f t="shared" si="104"/>
        <v>96</v>
      </c>
      <c r="N108" s="84">
        <f t="shared" si="90"/>
        <v>0</v>
      </c>
      <c r="O108" s="84">
        <f t="shared" si="71"/>
        <v>0</v>
      </c>
      <c r="P108" s="84">
        <f t="shared" si="72"/>
        <v>0</v>
      </c>
      <c r="Q108" s="84"/>
      <c r="R108" s="84"/>
      <c r="U108" s="254">
        <f t="shared" si="91"/>
        <v>42583</v>
      </c>
      <c r="V108" s="255">
        <f t="shared" si="108"/>
        <v>96</v>
      </c>
      <c r="W108" s="84">
        <f t="shared" si="92"/>
        <v>0</v>
      </c>
      <c r="X108" s="84">
        <f t="shared" si="73"/>
        <v>0</v>
      </c>
      <c r="Y108" s="84">
        <f t="shared" si="74"/>
        <v>0</v>
      </c>
      <c r="Z108" s="84"/>
      <c r="AA108" s="84"/>
      <c r="AD108" s="254">
        <f t="shared" si="93"/>
        <v>42583</v>
      </c>
      <c r="AE108" s="255">
        <f t="shared" si="106"/>
        <v>96</v>
      </c>
      <c r="AF108" s="84">
        <f t="shared" si="94"/>
        <v>0</v>
      </c>
      <c r="AG108" s="84">
        <f t="shared" si="75"/>
        <v>0</v>
      </c>
      <c r="AH108" s="84">
        <f t="shared" si="76"/>
        <v>0</v>
      </c>
      <c r="AI108" s="84"/>
      <c r="AJ108" s="84"/>
      <c r="AM108" s="254">
        <f t="shared" si="95"/>
        <v>42583</v>
      </c>
      <c r="AN108" s="255">
        <f t="shared" si="107"/>
        <v>96</v>
      </c>
      <c r="AO108" s="84">
        <f t="shared" si="96"/>
        <v>0</v>
      </c>
      <c r="AP108" s="84">
        <f t="shared" si="77"/>
        <v>0</v>
      </c>
      <c r="AQ108" s="84">
        <f t="shared" si="78"/>
        <v>0</v>
      </c>
      <c r="AR108" s="84"/>
      <c r="AS108" s="84"/>
      <c r="AV108" s="254">
        <f t="shared" si="97"/>
        <v>42795</v>
      </c>
      <c r="AW108" s="256">
        <f t="shared" si="79"/>
        <v>0</v>
      </c>
      <c r="AX108" s="256">
        <f t="shared" si="80"/>
        <v>0</v>
      </c>
      <c r="AY108" s="256">
        <f t="shared" si="81"/>
        <v>0</v>
      </c>
      <c r="AZ108" s="256">
        <f t="shared" si="82"/>
        <v>0</v>
      </c>
      <c r="BA108" s="256">
        <f t="shared" si="98"/>
        <v>0</v>
      </c>
      <c r="BB108" s="256">
        <f t="shared" si="99"/>
        <v>0</v>
      </c>
      <c r="BC108" s="256"/>
      <c r="BF108" s="254">
        <f t="shared" si="100"/>
        <v>42795</v>
      </c>
      <c r="BG108" s="256">
        <f t="shared" si="83"/>
        <v>0</v>
      </c>
      <c r="BH108" s="256">
        <f t="shared" si="84"/>
        <v>0</v>
      </c>
      <c r="BI108" s="256">
        <f t="shared" si="85"/>
        <v>0</v>
      </c>
      <c r="BJ108" s="256">
        <f t="shared" si="86"/>
        <v>0</v>
      </c>
      <c r="BK108" s="256">
        <f t="shared" si="101"/>
        <v>0</v>
      </c>
      <c r="BL108" s="256">
        <f t="shared" si="102"/>
        <v>0</v>
      </c>
    </row>
    <row r="109" spans="3:64" ht="12.75" customHeight="1" x14ac:dyDescent="0.2">
      <c r="C109" s="254">
        <f t="shared" si="87"/>
        <v>42614</v>
      </c>
      <c r="D109" s="255">
        <f t="shared" si="103"/>
        <v>97</v>
      </c>
      <c r="E109" s="84">
        <f t="shared" si="88"/>
        <v>0</v>
      </c>
      <c r="F109" s="84">
        <f t="shared" ref="F109:F132" si="109">IF(D109&lt;=$D$8,IPMT($H$8,D109,$D$8,-$H$6),0)</f>
        <v>0</v>
      </c>
      <c r="G109" s="84">
        <f t="shared" ref="G109:G132" si="110">IF(D109&lt;=$D$8,PPMT($H$8,D109,$D$8,-$H$6),0)</f>
        <v>0</v>
      </c>
      <c r="H109" s="84"/>
      <c r="I109" s="84"/>
      <c r="J109" s="84"/>
      <c r="K109" s="84"/>
      <c r="L109" s="254">
        <f t="shared" si="89"/>
        <v>42614</v>
      </c>
      <c r="M109" s="255">
        <f t="shared" si="104"/>
        <v>97</v>
      </c>
      <c r="N109" s="84">
        <f t="shared" si="90"/>
        <v>0</v>
      </c>
      <c r="O109" s="84">
        <f t="shared" ref="O109:O132" si="111">IF(M109&lt;=$M$8,IPMT($Q$8,M109,$M$8,-$Q$6),0)</f>
        <v>0</v>
      </c>
      <c r="P109" s="84">
        <f t="shared" ref="P109:P132" si="112">IF(M109&lt;=$M$8,PPMT($Q$8,M109,$M$8,-$Q$6),0)</f>
        <v>0</v>
      </c>
      <c r="Q109" s="84"/>
      <c r="R109" s="84"/>
      <c r="U109" s="254">
        <f t="shared" si="91"/>
        <v>42614</v>
      </c>
      <c r="V109" s="255">
        <f t="shared" si="108"/>
        <v>97</v>
      </c>
      <c r="W109" s="84">
        <f t="shared" si="92"/>
        <v>0</v>
      </c>
      <c r="X109" s="84">
        <f t="shared" ref="X109:X132" si="113">IF(V109&lt;=$V$8,IPMT($Z$8,V109,$V$8,-$Z$6),0)</f>
        <v>0</v>
      </c>
      <c r="Y109" s="84">
        <f t="shared" ref="Y109:Y132" si="114">IF(V109&lt;=$V$8,PPMT($Z$8,V109,$V$8,-$Z$6),0)</f>
        <v>0</v>
      </c>
      <c r="Z109" s="84"/>
      <c r="AA109" s="84"/>
      <c r="AD109" s="254">
        <f t="shared" si="93"/>
        <v>42614</v>
      </c>
      <c r="AE109" s="255">
        <f t="shared" si="106"/>
        <v>97</v>
      </c>
      <c r="AF109" s="84">
        <f t="shared" si="94"/>
        <v>0</v>
      </c>
      <c r="AG109" s="84">
        <f t="shared" ref="AG109:AG132" si="115">IF(AE109&lt;=$AE$8,IPMT($AI$8,AE109,$AE$8,-$AI$6),0)</f>
        <v>0</v>
      </c>
      <c r="AH109" s="84">
        <f t="shared" ref="AH109:AH132" si="116">IF(AE109&lt;=$AE$8,PPMT($AI$8,AE109,$AE$8,-$AI$6),0)</f>
        <v>0</v>
      </c>
      <c r="AI109" s="84"/>
      <c r="AJ109" s="84"/>
      <c r="AM109" s="254">
        <f t="shared" si="95"/>
        <v>42614</v>
      </c>
      <c r="AN109" s="255">
        <f t="shared" si="107"/>
        <v>97</v>
      </c>
      <c r="AO109" s="84">
        <f t="shared" si="96"/>
        <v>0</v>
      </c>
      <c r="AP109" s="84">
        <f t="shared" ref="AP109:AP132" si="117">IF(AN109&lt;=$AN$8,IPMT($AR$8,AN109,$AN$8,-$AR$6),0)</f>
        <v>0</v>
      </c>
      <c r="AQ109" s="84">
        <f t="shared" ref="AQ109:AQ132" si="118">IF(AN109&lt;=$AN$8,PPMT($AR$8,AN109,$AN$8,-$AR$6),0)</f>
        <v>0</v>
      </c>
      <c r="AR109" s="84"/>
      <c r="AS109" s="84"/>
      <c r="AV109" s="254">
        <f t="shared" si="97"/>
        <v>42826</v>
      </c>
      <c r="AW109" s="256">
        <f t="shared" ref="AW109:AW132" si="119">IF(ISERROR(VLOOKUP($AV109,$C$13:$F$132,4,FALSE))=TRUE,0,VLOOKUP($AV109,$C$13:$F$132,4,FALSE))</f>
        <v>0</v>
      </c>
      <c r="AX109" s="256">
        <f t="shared" ref="AX109:AX132" si="120">IF(ISERROR(VLOOKUP($AV109,$L$13:$O$132,4,FALSE))=TRUE,0,VLOOKUP($AV109,$L$13:$O$132,4,FALSE))</f>
        <v>0</v>
      </c>
      <c r="AY109" s="256">
        <f t="shared" ref="AY109:AY132" si="121">IF(ISERROR(VLOOKUP($AV109,$U$13:$X$132,4,FALSE))=TRUE,0,VLOOKUP($AV109,$U$13:$X$132,4,FALSE))</f>
        <v>0</v>
      </c>
      <c r="AZ109" s="256">
        <f t="shared" ref="AZ109:AZ132" si="122">IF(ISERROR(VLOOKUP($AV109,$AD$13:$AG$132,4,FALSE))=TRUE,0,VLOOKUP($AV109,$AD$13:$AG$132,4,FALSE))</f>
        <v>0</v>
      </c>
      <c r="BA109" s="256">
        <f t="shared" si="98"/>
        <v>0</v>
      </c>
      <c r="BB109" s="256">
        <f t="shared" si="99"/>
        <v>0</v>
      </c>
      <c r="BC109" s="256"/>
      <c r="BF109" s="254">
        <f t="shared" si="100"/>
        <v>42826</v>
      </c>
      <c r="BG109" s="256">
        <f t="shared" ref="BG109:BG132" si="123">IF(ISERROR(VLOOKUP($BF109,$C$13:$G$132,5,FALSE))=TRUE,0,VLOOKUP($BF109,$C$13:$G$132,5,FALSE))</f>
        <v>0</v>
      </c>
      <c r="BH109" s="256">
        <f t="shared" ref="BH109:BH132" si="124">IF(ISERROR(VLOOKUP($BF109,$L$13:$P$132,5,FALSE))=TRUE,0,VLOOKUP($BF109,$L$13:$P$132,5,FALSE))</f>
        <v>0</v>
      </c>
      <c r="BI109" s="256">
        <f t="shared" ref="BI109:BI132" si="125">IF(ISERROR(VLOOKUP($BF109,$U$13:$Y$132,5,FALSE))=TRUE,0,VLOOKUP($BF109,$U$13:$Y$132,5,FALSE))</f>
        <v>0</v>
      </c>
      <c r="BJ109" s="256">
        <f t="shared" ref="BJ109:BJ132" si="126">IF(ISERROR(VLOOKUP($BF109,$AD$13:$AH$132,5,FALSE))=TRUE,0,VLOOKUP($BF109,$AD$13:$AH$132,5,FALSE))</f>
        <v>0</v>
      </c>
      <c r="BK109" s="256">
        <f t="shared" si="101"/>
        <v>0</v>
      </c>
      <c r="BL109" s="256">
        <f t="shared" si="102"/>
        <v>0</v>
      </c>
    </row>
    <row r="110" spans="3:64" ht="12.75" customHeight="1" x14ac:dyDescent="0.2">
      <c r="C110" s="254">
        <f t="shared" ref="C110:C132" si="127">EDATE(C109,$H$10)</f>
        <v>42644</v>
      </c>
      <c r="D110" s="255">
        <f t="shared" si="103"/>
        <v>98</v>
      </c>
      <c r="E110" s="84">
        <f t="shared" ref="E110:E132" si="128">IF($D110&lt;=$D$8,E109,0)</f>
        <v>0</v>
      </c>
      <c r="F110" s="84">
        <f t="shared" si="109"/>
        <v>0</v>
      </c>
      <c r="G110" s="84">
        <f t="shared" si="110"/>
        <v>0</v>
      </c>
      <c r="H110" s="84"/>
      <c r="I110" s="84"/>
      <c r="J110" s="84"/>
      <c r="K110" s="84"/>
      <c r="L110" s="254">
        <f t="shared" ref="L110:L132" si="129">EDATE(L109,$Q$10)</f>
        <v>42644</v>
      </c>
      <c r="M110" s="255">
        <f t="shared" si="104"/>
        <v>98</v>
      </c>
      <c r="N110" s="84">
        <f t="shared" ref="N110:N132" si="130">IF($M110&lt;=$M$8,N109,0)</f>
        <v>0</v>
      </c>
      <c r="O110" s="84">
        <f t="shared" si="111"/>
        <v>0</v>
      </c>
      <c r="P110" s="84">
        <f t="shared" si="112"/>
        <v>0</v>
      </c>
      <c r="Q110" s="84"/>
      <c r="R110" s="84"/>
      <c r="U110" s="254">
        <f t="shared" ref="U110:U132" si="131">EDATE(U109,$Z$10)</f>
        <v>42644</v>
      </c>
      <c r="V110" s="255">
        <f t="shared" si="108"/>
        <v>98</v>
      </c>
      <c r="W110" s="84">
        <f t="shared" ref="W110:W132" si="132">IF($V110&lt;=$V$8,W109,0)</f>
        <v>0</v>
      </c>
      <c r="X110" s="84">
        <f t="shared" si="113"/>
        <v>0</v>
      </c>
      <c r="Y110" s="84">
        <f t="shared" si="114"/>
        <v>0</v>
      </c>
      <c r="Z110" s="84"/>
      <c r="AA110" s="84"/>
      <c r="AD110" s="254">
        <f t="shared" ref="AD110:AD132" si="133">EDATE(AD109,$AI$10)</f>
        <v>42644</v>
      </c>
      <c r="AE110" s="255">
        <f t="shared" si="106"/>
        <v>98</v>
      </c>
      <c r="AF110" s="84">
        <f t="shared" ref="AF110:AF132" si="134">IF($AE110&lt;=$AE$8,AF109,0)</f>
        <v>0</v>
      </c>
      <c r="AG110" s="84">
        <f t="shared" si="115"/>
        <v>0</v>
      </c>
      <c r="AH110" s="84">
        <f t="shared" si="116"/>
        <v>0</v>
      </c>
      <c r="AI110" s="84"/>
      <c r="AJ110" s="84"/>
      <c r="AM110" s="254">
        <f t="shared" ref="AM110:AM132" si="135">EDATE(AM109,$AR$10)</f>
        <v>42644</v>
      </c>
      <c r="AN110" s="255">
        <f t="shared" si="107"/>
        <v>98</v>
      </c>
      <c r="AO110" s="84">
        <f t="shared" ref="AO110:AO132" si="136">IF($AN110&lt;=$AN$8,AO109,0)</f>
        <v>0</v>
      </c>
      <c r="AP110" s="84">
        <f t="shared" si="117"/>
        <v>0</v>
      </c>
      <c r="AQ110" s="84">
        <f t="shared" si="118"/>
        <v>0</v>
      </c>
      <c r="AR110" s="84"/>
      <c r="AS110" s="84"/>
      <c r="AV110" s="254">
        <f t="shared" ref="AV110:AV132" si="137">EDATE(AV109,1)</f>
        <v>42856</v>
      </c>
      <c r="AW110" s="256">
        <f t="shared" si="119"/>
        <v>0</v>
      </c>
      <c r="AX110" s="256">
        <f t="shared" si="120"/>
        <v>0</v>
      </c>
      <c r="AY110" s="256">
        <f t="shared" si="121"/>
        <v>0</v>
      </c>
      <c r="AZ110" s="256">
        <f t="shared" si="122"/>
        <v>0</v>
      </c>
      <c r="BA110" s="256">
        <f t="shared" si="98"/>
        <v>0</v>
      </c>
      <c r="BB110" s="256">
        <f t="shared" si="99"/>
        <v>0</v>
      </c>
      <c r="BC110" s="256"/>
      <c r="BF110" s="254">
        <f t="shared" ref="BF110:BF132" si="138">EDATE(BF109,1)</f>
        <v>42856</v>
      </c>
      <c r="BG110" s="256">
        <f t="shared" si="123"/>
        <v>0</v>
      </c>
      <c r="BH110" s="256">
        <f t="shared" si="124"/>
        <v>0</v>
      </c>
      <c r="BI110" s="256">
        <f t="shared" si="125"/>
        <v>0</v>
      </c>
      <c r="BJ110" s="256">
        <f t="shared" si="126"/>
        <v>0</v>
      </c>
      <c r="BK110" s="256">
        <f t="shared" si="101"/>
        <v>0</v>
      </c>
      <c r="BL110" s="256">
        <f t="shared" si="102"/>
        <v>0</v>
      </c>
    </row>
    <row r="111" spans="3:64" ht="12.75" customHeight="1" x14ac:dyDescent="0.2">
      <c r="C111" s="254">
        <f t="shared" si="127"/>
        <v>42675</v>
      </c>
      <c r="D111" s="255">
        <f t="shared" si="103"/>
        <v>99</v>
      </c>
      <c r="E111" s="84">
        <f t="shared" si="128"/>
        <v>0</v>
      </c>
      <c r="F111" s="84">
        <f t="shared" si="109"/>
        <v>0</v>
      </c>
      <c r="G111" s="84">
        <f t="shared" si="110"/>
        <v>0</v>
      </c>
      <c r="H111" s="84"/>
      <c r="I111" s="84"/>
      <c r="J111" s="84"/>
      <c r="K111" s="84"/>
      <c r="L111" s="254">
        <f t="shared" si="129"/>
        <v>42675</v>
      </c>
      <c r="M111" s="255">
        <f t="shared" si="104"/>
        <v>99</v>
      </c>
      <c r="N111" s="84">
        <f t="shared" si="130"/>
        <v>0</v>
      </c>
      <c r="O111" s="84">
        <f t="shared" si="111"/>
        <v>0</v>
      </c>
      <c r="P111" s="84">
        <f t="shared" si="112"/>
        <v>0</v>
      </c>
      <c r="Q111" s="84"/>
      <c r="R111" s="84"/>
      <c r="U111" s="254">
        <f t="shared" si="131"/>
        <v>42675</v>
      </c>
      <c r="V111" s="255">
        <f t="shared" si="108"/>
        <v>99</v>
      </c>
      <c r="W111" s="84">
        <f t="shared" si="132"/>
        <v>0</v>
      </c>
      <c r="X111" s="84">
        <f t="shared" si="113"/>
        <v>0</v>
      </c>
      <c r="Y111" s="84">
        <f t="shared" si="114"/>
        <v>0</v>
      </c>
      <c r="Z111" s="84"/>
      <c r="AA111" s="84"/>
      <c r="AD111" s="254">
        <f t="shared" si="133"/>
        <v>42675</v>
      </c>
      <c r="AE111" s="255">
        <f t="shared" si="106"/>
        <v>99</v>
      </c>
      <c r="AF111" s="84">
        <f t="shared" si="134"/>
        <v>0</v>
      </c>
      <c r="AG111" s="84">
        <f t="shared" si="115"/>
        <v>0</v>
      </c>
      <c r="AH111" s="84">
        <f t="shared" si="116"/>
        <v>0</v>
      </c>
      <c r="AI111" s="84"/>
      <c r="AJ111" s="84"/>
      <c r="AM111" s="254">
        <f t="shared" si="135"/>
        <v>42675</v>
      </c>
      <c r="AN111" s="255">
        <f t="shared" si="107"/>
        <v>99</v>
      </c>
      <c r="AO111" s="84">
        <f t="shared" si="136"/>
        <v>0</v>
      </c>
      <c r="AP111" s="84">
        <f t="shared" si="117"/>
        <v>0</v>
      </c>
      <c r="AQ111" s="84">
        <f t="shared" si="118"/>
        <v>0</v>
      </c>
      <c r="AR111" s="84"/>
      <c r="AS111" s="84"/>
      <c r="AV111" s="254">
        <f t="shared" si="137"/>
        <v>42887</v>
      </c>
      <c r="AW111" s="256">
        <f t="shared" si="119"/>
        <v>0</v>
      </c>
      <c r="AX111" s="256">
        <f t="shared" si="120"/>
        <v>0</v>
      </c>
      <c r="AY111" s="256">
        <f t="shared" si="121"/>
        <v>0</v>
      </c>
      <c r="AZ111" s="256">
        <f t="shared" si="122"/>
        <v>0</v>
      </c>
      <c r="BA111" s="256">
        <f t="shared" si="98"/>
        <v>0</v>
      </c>
      <c r="BB111" s="256">
        <f t="shared" si="99"/>
        <v>0</v>
      </c>
      <c r="BC111" s="256"/>
      <c r="BF111" s="254">
        <f t="shared" si="138"/>
        <v>42887</v>
      </c>
      <c r="BG111" s="256">
        <f t="shared" si="123"/>
        <v>0</v>
      </c>
      <c r="BH111" s="256">
        <f t="shared" si="124"/>
        <v>0</v>
      </c>
      <c r="BI111" s="256">
        <f t="shared" si="125"/>
        <v>0</v>
      </c>
      <c r="BJ111" s="256">
        <f t="shared" si="126"/>
        <v>0</v>
      </c>
      <c r="BK111" s="256">
        <f t="shared" si="101"/>
        <v>0</v>
      </c>
      <c r="BL111" s="256">
        <f t="shared" si="102"/>
        <v>0</v>
      </c>
    </row>
    <row r="112" spans="3:64" ht="12.75" customHeight="1" x14ac:dyDescent="0.2">
      <c r="C112" s="254">
        <f t="shared" si="127"/>
        <v>42705</v>
      </c>
      <c r="D112" s="255">
        <f t="shared" si="103"/>
        <v>100</v>
      </c>
      <c r="E112" s="84">
        <f t="shared" si="128"/>
        <v>0</v>
      </c>
      <c r="F112" s="84">
        <f t="shared" si="109"/>
        <v>0</v>
      </c>
      <c r="G112" s="84">
        <f t="shared" si="110"/>
        <v>0</v>
      </c>
      <c r="H112" s="84"/>
      <c r="I112" s="84"/>
      <c r="J112" s="84"/>
      <c r="K112" s="84"/>
      <c r="L112" s="254">
        <f t="shared" si="129"/>
        <v>42705</v>
      </c>
      <c r="M112" s="255">
        <f t="shared" si="104"/>
        <v>100</v>
      </c>
      <c r="N112" s="84">
        <f t="shared" si="130"/>
        <v>0</v>
      </c>
      <c r="O112" s="84">
        <f t="shared" si="111"/>
        <v>0</v>
      </c>
      <c r="P112" s="84">
        <f t="shared" si="112"/>
        <v>0</v>
      </c>
      <c r="Q112" s="84"/>
      <c r="R112" s="84"/>
      <c r="U112" s="254">
        <f t="shared" si="131"/>
        <v>42705</v>
      </c>
      <c r="V112" s="255">
        <f t="shared" si="108"/>
        <v>100</v>
      </c>
      <c r="W112" s="84">
        <f t="shared" si="132"/>
        <v>0</v>
      </c>
      <c r="X112" s="84">
        <f t="shared" si="113"/>
        <v>0</v>
      </c>
      <c r="Y112" s="84">
        <f t="shared" si="114"/>
        <v>0</v>
      </c>
      <c r="Z112" s="84"/>
      <c r="AA112" s="84"/>
      <c r="AD112" s="254">
        <f t="shared" si="133"/>
        <v>42705</v>
      </c>
      <c r="AE112" s="255">
        <f t="shared" si="106"/>
        <v>100</v>
      </c>
      <c r="AF112" s="84">
        <f t="shared" si="134"/>
        <v>0</v>
      </c>
      <c r="AG112" s="84">
        <f t="shared" si="115"/>
        <v>0</v>
      </c>
      <c r="AH112" s="84">
        <f t="shared" si="116"/>
        <v>0</v>
      </c>
      <c r="AI112" s="84"/>
      <c r="AJ112" s="84"/>
      <c r="AM112" s="254">
        <f t="shared" si="135"/>
        <v>42705</v>
      </c>
      <c r="AN112" s="255">
        <f t="shared" si="107"/>
        <v>100</v>
      </c>
      <c r="AO112" s="84">
        <f t="shared" si="136"/>
        <v>0</v>
      </c>
      <c r="AP112" s="84">
        <f t="shared" si="117"/>
        <v>0</v>
      </c>
      <c r="AQ112" s="84">
        <f t="shared" si="118"/>
        <v>0</v>
      </c>
      <c r="AR112" s="84"/>
      <c r="AS112" s="84"/>
      <c r="AV112" s="254">
        <f t="shared" si="137"/>
        <v>42917</v>
      </c>
      <c r="AW112" s="256">
        <f t="shared" si="119"/>
        <v>0</v>
      </c>
      <c r="AX112" s="256">
        <f t="shared" si="120"/>
        <v>0</v>
      </c>
      <c r="AY112" s="256">
        <f t="shared" si="121"/>
        <v>0</v>
      </c>
      <c r="AZ112" s="256">
        <f t="shared" si="122"/>
        <v>0</v>
      </c>
      <c r="BA112" s="256">
        <f t="shared" si="98"/>
        <v>0</v>
      </c>
      <c r="BB112" s="256">
        <f t="shared" si="99"/>
        <v>0</v>
      </c>
      <c r="BC112" s="256"/>
      <c r="BF112" s="254">
        <f t="shared" si="138"/>
        <v>42917</v>
      </c>
      <c r="BG112" s="256">
        <f t="shared" si="123"/>
        <v>0</v>
      </c>
      <c r="BH112" s="256">
        <f t="shared" si="124"/>
        <v>0</v>
      </c>
      <c r="BI112" s="256">
        <f t="shared" si="125"/>
        <v>0</v>
      </c>
      <c r="BJ112" s="256">
        <f t="shared" si="126"/>
        <v>0</v>
      </c>
      <c r="BK112" s="256">
        <f t="shared" si="101"/>
        <v>0</v>
      </c>
      <c r="BL112" s="256">
        <f t="shared" si="102"/>
        <v>0</v>
      </c>
    </row>
    <row r="113" spans="3:64" ht="12.75" customHeight="1" x14ac:dyDescent="0.2">
      <c r="C113" s="254">
        <f t="shared" si="127"/>
        <v>42736</v>
      </c>
      <c r="D113" s="255">
        <f t="shared" si="103"/>
        <v>101</v>
      </c>
      <c r="E113" s="84">
        <f t="shared" si="128"/>
        <v>0</v>
      </c>
      <c r="F113" s="84">
        <f t="shared" si="109"/>
        <v>0</v>
      </c>
      <c r="G113" s="84">
        <f t="shared" si="110"/>
        <v>0</v>
      </c>
      <c r="H113" s="84"/>
      <c r="I113" s="84"/>
      <c r="J113" s="84"/>
      <c r="K113" s="84"/>
      <c r="L113" s="254">
        <f t="shared" si="129"/>
        <v>42736</v>
      </c>
      <c r="M113" s="255">
        <f t="shared" si="104"/>
        <v>101</v>
      </c>
      <c r="N113" s="84">
        <f t="shared" si="130"/>
        <v>0</v>
      </c>
      <c r="O113" s="84">
        <f t="shared" si="111"/>
        <v>0</v>
      </c>
      <c r="P113" s="84">
        <f t="shared" si="112"/>
        <v>0</v>
      </c>
      <c r="Q113" s="84"/>
      <c r="R113" s="84"/>
      <c r="U113" s="254">
        <f t="shared" si="131"/>
        <v>42736</v>
      </c>
      <c r="V113" s="255">
        <f t="shared" si="108"/>
        <v>101</v>
      </c>
      <c r="W113" s="84">
        <f t="shared" si="132"/>
        <v>0</v>
      </c>
      <c r="X113" s="84">
        <f t="shared" si="113"/>
        <v>0</v>
      </c>
      <c r="Y113" s="84">
        <f t="shared" si="114"/>
        <v>0</v>
      </c>
      <c r="Z113" s="84"/>
      <c r="AA113" s="84"/>
      <c r="AD113" s="254">
        <f t="shared" si="133"/>
        <v>42736</v>
      </c>
      <c r="AE113" s="255">
        <f t="shared" si="106"/>
        <v>101</v>
      </c>
      <c r="AF113" s="84">
        <f t="shared" si="134"/>
        <v>0</v>
      </c>
      <c r="AG113" s="84">
        <f t="shared" si="115"/>
        <v>0</v>
      </c>
      <c r="AH113" s="84">
        <f t="shared" si="116"/>
        <v>0</v>
      </c>
      <c r="AI113" s="84"/>
      <c r="AJ113" s="84"/>
      <c r="AM113" s="254">
        <f t="shared" si="135"/>
        <v>42736</v>
      </c>
      <c r="AN113" s="255">
        <f t="shared" si="107"/>
        <v>101</v>
      </c>
      <c r="AO113" s="84">
        <f t="shared" si="136"/>
        <v>0</v>
      </c>
      <c r="AP113" s="84">
        <f t="shared" si="117"/>
        <v>0</v>
      </c>
      <c r="AQ113" s="84">
        <f t="shared" si="118"/>
        <v>0</v>
      </c>
      <c r="AR113" s="84"/>
      <c r="AS113" s="84"/>
      <c r="AV113" s="254">
        <f t="shared" si="137"/>
        <v>42948</v>
      </c>
      <c r="AW113" s="256">
        <f t="shared" si="119"/>
        <v>0</v>
      </c>
      <c r="AX113" s="256">
        <f t="shared" si="120"/>
        <v>0</v>
      </c>
      <c r="AY113" s="256">
        <f t="shared" si="121"/>
        <v>0</v>
      </c>
      <c r="AZ113" s="256">
        <f t="shared" si="122"/>
        <v>0</v>
      </c>
      <c r="BA113" s="256">
        <f t="shared" si="98"/>
        <v>0</v>
      </c>
      <c r="BB113" s="256">
        <f t="shared" si="99"/>
        <v>0</v>
      </c>
      <c r="BC113" s="256"/>
      <c r="BF113" s="254">
        <f t="shared" si="138"/>
        <v>42948</v>
      </c>
      <c r="BG113" s="256">
        <f t="shared" si="123"/>
        <v>0</v>
      </c>
      <c r="BH113" s="256">
        <f t="shared" si="124"/>
        <v>0</v>
      </c>
      <c r="BI113" s="256">
        <f t="shared" si="125"/>
        <v>0</v>
      </c>
      <c r="BJ113" s="256">
        <f t="shared" si="126"/>
        <v>0</v>
      </c>
      <c r="BK113" s="256">
        <f t="shared" si="101"/>
        <v>0</v>
      </c>
      <c r="BL113" s="256">
        <f t="shared" si="102"/>
        <v>0</v>
      </c>
    </row>
    <row r="114" spans="3:64" ht="12.75" customHeight="1" x14ac:dyDescent="0.2">
      <c r="C114" s="254">
        <f t="shared" si="127"/>
        <v>42767</v>
      </c>
      <c r="D114" s="255">
        <f t="shared" si="103"/>
        <v>102</v>
      </c>
      <c r="E114" s="84">
        <f t="shared" si="128"/>
        <v>0</v>
      </c>
      <c r="F114" s="84">
        <f t="shared" si="109"/>
        <v>0</v>
      </c>
      <c r="G114" s="84">
        <f t="shared" si="110"/>
        <v>0</v>
      </c>
      <c r="H114" s="84"/>
      <c r="I114" s="84"/>
      <c r="J114" s="84"/>
      <c r="K114" s="84"/>
      <c r="L114" s="254">
        <f t="shared" si="129"/>
        <v>42767</v>
      </c>
      <c r="M114" s="255">
        <f t="shared" si="104"/>
        <v>102</v>
      </c>
      <c r="N114" s="84">
        <f t="shared" si="130"/>
        <v>0</v>
      </c>
      <c r="O114" s="84">
        <f t="shared" si="111"/>
        <v>0</v>
      </c>
      <c r="P114" s="84">
        <f t="shared" si="112"/>
        <v>0</v>
      </c>
      <c r="Q114" s="84"/>
      <c r="R114" s="84"/>
      <c r="U114" s="254">
        <f t="shared" si="131"/>
        <v>42767</v>
      </c>
      <c r="V114" s="255">
        <f t="shared" si="108"/>
        <v>102</v>
      </c>
      <c r="W114" s="84">
        <f t="shared" si="132"/>
        <v>0</v>
      </c>
      <c r="X114" s="84">
        <f t="shared" si="113"/>
        <v>0</v>
      </c>
      <c r="Y114" s="84">
        <f t="shared" si="114"/>
        <v>0</v>
      </c>
      <c r="Z114" s="84"/>
      <c r="AA114" s="84"/>
      <c r="AD114" s="254">
        <f t="shared" si="133"/>
        <v>42767</v>
      </c>
      <c r="AE114" s="255">
        <f t="shared" si="106"/>
        <v>102</v>
      </c>
      <c r="AF114" s="84">
        <f t="shared" si="134"/>
        <v>0</v>
      </c>
      <c r="AG114" s="84">
        <f t="shared" si="115"/>
        <v>0</v>
      </c>
      <c r="AH114" s="84">
        <f t="shared" si="116"/>
        <v>0</v>
      </c>
      <c r="AI114" s="84"/>
      <c r="AJ114" s="84"/>
      <c r="AM114" s="254">
        <f t="shared" si="135"/>
        <v>42767</v>
      </c>
      <c r="AN114" s="255">
        <f t="shared" si="107"/>
        <v>102</v>
      </c>
      <c r="AO114" s="84">
        <f t="shared" si="136"/>
        <v>0</v>
      </c>
      <c r="AP114" s="84">
        <f t="shared" si="117"/>
        <v>0</v>
      </c>
      <c r="AQ114" s="84">
        <f t="shared" si="118"/>
        <v>0</v>
      </c>
      <c r="AR114" s="84"/>
      <c r="AS114" s="84"/>
      <c r="AV114" s="254">
        <f t="shared" si="137"/>
        <v>42979</v>
      </c>
      <c r="AW114" s="256">
        <f t="shared" si="119"/>
        <v>0</v>
      </c>
      <c r="AX114" s="256">
        <f t="shared" si="120"/>
        <v>0</v>
      </c>
      <c r="AY114" s="256">
        <f t="shared" si="121"/>
        <v>0</v>
      </c>
      <c r="AZ114" s="256">
        <f t="shared" si="122"/>
        <v>0</v>
      </c>
      <c r="BA114" s="256">
        <f t="shared" si="98"/>
        <v>0</v>
      </c>
      <c r="BB114" s="256">
        <f t="shared" si="99"/>
        <v>0</v>
      </c>
      <c r="BC114" s="256"/>
      <c r="BF114" s="254">
        <f t="shared" si="138"/>
        <v>42979</v>
      </c>
      <c r="BG114" s="256">
        <f t="shared" si="123"/>
        <v>0</v>
      </c>
      <c r="BH114" s="256">
        <f t="shared" si="124"/>
        <v>0</v>
      </c>
      <c r="BI114" s="256">
        <f t="shared" si="125"/>
        <v>0</v>
      </c>
      <c r="BJ114" s="256">
        <f t="shared" si="126"/>
        <v>0</v>
      </c>
      <c r="BK114" s="256">
        <f t="shared" si="101"/>
        <v>0</v>
      </c>
      <c r="BL114" s="256">
        <f t="shared" si="102"/>
        <v>0</v>
      </c>
    </row>
    <row r="115" spans="3:64" ht="12.75" customHeight="1" x14ac:dyDescent="0.2">
      <c r="C115" s="254">
        <f t="shared" si="127"/>
        <v>42795</v>
      </c>
      <c r="D115" s="255">
        <f t="shared" si="103"/>
        <v>103</v>
      </c>
      <c r="E115" s="84">
        <f t="shared" si="128"/>
        <v>0</v>
      </c>
      <c r="F115" s="84">
        <f t="shared" si="109"/>
        <v>0</v>
      </c>
      <c r="G115" s="84">
        <f t="shared" si="110"/>
        <v>0</v>
      </c>
      <c r="H115" s="84"/>
      <c r="I115" s="84"/>
      <c r="J115" s="84"/>
      <c r="K115" s="84"/>
      <c r="L115" s="254">
        <f t="shared" si="129"/>
        <v>42795</v>
      </c>
      <c r="M115" s="255">
        <f t="shared" si="104"/>
        <v>103</v>
      </c>
      <c r="N115" s="84">
        <f t="shared" si="130"/>
        <v>0</v>
      </c>
      <c r="O115" s="84">
        <f t="shared" si="111"/>
        <v>0</v>
      </c>
      <c r="P115" s="84">
        <f t="shared" si="112"/>
        <v>0</v>
      </c>
      <c r="Q115" s="84"/>
      <c r="R115" s="84"/>
      <c r="U115" s="254">
        <f t="shared" si="131"/>
        <v>42795</v>
      </c>
      <c r="V115" s="255">
        <f t="shared" si="108"/>
        <v>103</v>
      </c>
      <c r="W115" s="84">
        <f t="shared" si="132"/>
        <v>0</v>
      </c>
      <c r="X115" s="84">
        <f t="shared" si="113"/>
        <v>0</v>
      </c>
      <c r="Y115" s="84">
        <f t="shared" si="114"/>
        <v>0</v>
      </c>
      <c r="Z115" s="84"/>
      <c r="AA115" s="84"/>
      <c r="AD115" s="254">
        <f t="shared" si="133"/>
        <v>42795</v>
      </c>
      <c r="AE115" s="255">
        <f t="shared" si="106"/>
        <v>103</v>
      </c>
      <c r="AF115" s="84">
        <f t="shared" si="134"/>
        <v>0</v>
      </c>
      <c r="AG115" s="84">
        <f t="shared" si="115"/>
        <v>0</v>
      </c>
      <c r="AH115" s="84">
        <f t="shared" si="116"/>
        <v>0</v>
      </c>
      <c r="AI115" s="84"/>
      <c r="AJ115" s="84"/>
      <c r="AM115" s="254">
        <f t="shared" si="135"/>
        <v>42795</v>
      </c>
      <c r="AN115" s="255">
        <f t="shared" si="107"/>
        <v>103</v>
      </c>
      <c r="AO115" s="84">
        <f t="shared" si="136"/>
        <v>0</v>
      </c>
      <c r="AP115" s="84">
        <f t="shared" si="117"/>
        <v>0</v>
      </c>
      <c r="AQ115" s="84">
        <f t="shared" si="118"/>
        <v>0</v>
      </c>
      <c r="AR115" s="84"/>
      <c r="AS115" s="84"/>
      <c r="AV115" s="254">
        <f t="shared" si="137"/>
        <v>43009</v>
      </c>
      <c r="AW115" s="256">
        <f t="shared" si="119"/>
        <v>0</v>
      </c>
      <c r="AX115" s="256">
        <f t="shared" si="120"/>
        <v>0</v>
      </c>
      <c r="AY115" s="256">
        <f t="shared" si="121"/>
        <v>0</v>
      </c>
      <c r="AZ115" s="256">
        <f t="shared" si="122"/>
        <v>0</v>
      </c>
      <c r="BA115" s="256">
        <f t="shared" si="98"/>
        <v>0</v>
      </c>
      <c r="BB115" s="256">
        <f t="shared" si="99"/>
        <v>0</v>
      </c>
      <c r="BC115" s="256"/>
      <c r="BF115" s="254">
        <f t="shared" si="138"/>
        <v>43009</v>
      </c>
      <c r="BG115" s="256">
        <f t="shared" si="123"/>
        <v>0</v>
      </c>
      <c r="BH115" s="256">
        <f t="shared" si="124"/>
        <v>0</v>
      </c>
      <c r="BI115" s="256">
        <f t="shared" si="125"/>
        <v>0</v>
      </c>
      <c r="BJ115" s="256">
        <f t="shared" si="126"/>
        <v>0</v>
      </c>
      <c r="BK115" s="256">
        <f t="shared" si="101"/>
        <v>0</v>
      </c>
      <c r="BL115" s="256">
        <f t="shared" si="102"/>
        <v>0</v>
      </c>
    </row>
    <row r="116" spans="3:64" ht="12.75" customHeight="1" x14ac:dyDescent="0.2">
      <c r="C116" s="254">
        <f t="shared" si="127"/>
        <v>42826</v>
      </c>
      <c r="D116" s="255">
        <f t="shared" si="103"/>
        <v>104</v>
      </c>
      <c r="E116" s="84">
        <f t="shared" si="128"/>
        <v>0</v>
      </c>
      <c r="F116" s="84">
        <f t="shared" si="109"/>
        <v>0</v>
      </c>
      <c r="G116" s="84">
        <f t="shared" si="110"/>
        <v>0</v>
      </c>
      <c r="H116" s="84"/>
      <c r="I116" s="84"/>
      <c r="J116" s="84"/>
      <c r="K116" s="84"/>
      <c r="L116" s="254">
        <f t="shared" si="129"/>
        <v>42826</v>
      </c>
      <c r="M116" s="255">
        <f t="shared" si="104"/>
        <v>104</v>
      </c>
      <c r="N116" s="84">
        <f t="shared" si="130"/>
        <v>0</v>
      </c>
      <c r="O116" s="84">
        <f t="shared" si="111"/>
        <v>0</v>
      </c>
      <c r="P116" s="84">
        <f t="shared" si="112"/>
        <v>0</v>
      </c>
      <c r="Q116" s="84"/>
      <c r="R116" s="84"/>
      <c r="U116" s="254">
        <f t="shared" si="131"/>
        <v>42826</v>
      </c>
      <c r="V116" s="255">
        <f t="shared" si="108"/>
        <v>104</v>
      </c>
      <c r="W116" s="84">
        <f t="shared" si="132"/>
        <v>0</v>
      </c>
      <c r="X116" s="84">
        <f t="shared" si="113"/>
        <v>0</v>
      </c>
      <c r="Y116" s="84">
        <f t="shared" si="114"/>
        <v>0</v>
      </c>
      <c r="Z116" s="84"/>
      <c r="AA116" s="84"/>
      <c r="AD116" s="254">
        <f t="shared" si="133"/>
        <v>42826</v>
      </c>
      <c r="AE116" s="255">
        <f t="shared" si="106"/>
        <v>104</v>
      </c>
      <c r="AF116" s="84">
        <f t="shared" si="134"/>
        <v>0</v>
      </c>
      <c r="AG116" s="84">
        <f t="shared" si="115"/>
        <v>0</v>
      </c>
      <c r="AH116" s="84">
        <f t="shared" si="116"/>
        <v>0</v>
      </c>
      <c r="AI116" s="84"/>
      <c r="AJ116" s="84"/>
      <c r="AM116" s="254">
        <f t="shared" si="135"/>
        <v>42826</v>
      </c>
      <c r="AN116" s="255">
        <f t="shared" si="107"/>
        <v>104</v>
      </c>
      <c r="AO116" s="84">
        <f t="shared" si="136"/>
        <v>0</v>
      </c>
      <c r="AP116" s="84">
        <f t="shared" si="117"/>
        <v>0</v>
      </c>
      <c r="AQ116" s="84">
        <f t="shared" si="118"/>
        <v>0</v>
      </c>
      <c r="AR116" s="84"/>
      <c r="AS116" s="84"/>
      <c r="AV116" s="254">
        <f t="shared" si="137"/>
        <v>43040</v>
      </c>
      <c r="AW116" s="256">
        <f t="shared" si="119"/>
        <v>0</v>
      </c>
      <c r="AX116" s="256">
        <f t="shared" si="120"/>
        <v>0</v>
      </c>
      <c r="AY116" s="256">
        <f t="shared" si="121"/>
        <v>0</v>
      </c>
      <c r="AZ116" s="256">
        <f t="shared" si="122"/>
        <v>0</v>
      </c>
      <c r="BA116" s="256">
        <f t="shared" si="98"/>
        <v>0</v>
      </c>
      <c r="BB116" s="256">
        <f t="shared" si="99"/>
        <v>0</v>
      </c>
      <c r="BC116" s="256"/>
      <c r="BF116" s="254">
        <f t="shared" si="138"/>
        <v>43040</v>
      </c>
      <c r="BG116" s="256">
        <f t="shared" si="123"/>
        <v>0</v>
      </c>
      <c r="BH116" s="256">
        <f t="shared" si="124"/>
        <v>0</v>
      </c>
      <c r="BI116" s="256">
        <f t="shared" si="125"/>
        <v>0</v>
      </c>
      <c r="BJ116" s="256">
        <f t="shared" si="126"/>
        <v>0</v>
      </c>
      <c r="BK116" s="256">
        <f t="shared" si="101"/>
        <v>0</v>
      </c>
      <c r="BL116" s="256">
        <f t="shared" si="102"/>
        <v>0</v>
      </c>
    </row>
    <row r="117" spans="3:64" ht="12.75" customHeight="1" x14ac:dyDescent="0.2">
      <c r="C117" s="254">
        <f t="shared" si="127"/>
        <v>42856</v>
      </c>
      <c r="D117" s="255">
        <f t="shared" si="103"/>
        <v>105</v>
      </c>
      <c r="E117" s="84">
        <f t="shared" si="128"/>
        <v>0</v>
      </c>
      <c r="F117" s="84">
        <f t="shared" si="109"/>
        <v>0</v>
      </c>
      <c r="G117" s="84">
        <f t="shared" si="110"/>
        <v>0</v>
      </c>
      <c r="H117" s="84"/>
      <c r="I117" s="84"/>
      <c r="J117" s="84"/>
      <c r="K117" s="84"/>
      <c r="L117" s="254">
        <f t="shared" si="129"/>
        <v>42856</v>
      </c>
      <c r="M117" s="255">
        <f t="shared" si="104"/>
        <v>105</v>
      </c>
      <c r="N117" s="84">
        <f t="shared" si="130"/>
        <v>0</v>
      </c>
      <c r="O117" s="84">
        <f t="shared" si="111"/>
        <v>0</v>
      </c>
      <c r="P117" s="84">
        <f t="shared" si="112"/>
        <v>0</v>
      </c>
      <c r="Q117" s="84"/>
      <c r="R117" s="84"/>
      <c r="U117" s="254">
        <f t="shared" si="131"/>
        <v>42856</v>
      </c>
      <c r="V117" s="255">
        <f t="shared" si="108"/>
        <v>105</v>
      </c>
      <c r="W117" s="84">
        <f t="shared" si="132"/>
        <v>0</v>
      </c>
      <c r="X117" s="84">
        <f t="shared" si="113"/>
        <v>0</v>
      </c>
      <c r="Y117" s="84">
        <f t="shared" si="114"/>
        <v>0</v>
      </c>
      <c r="Z117" s="84"/>
      <c r="AA117" s="84"/>
      <c r="AD117" s="254">
        <f t="shared" si="133"/>
        <v>42856</v>
      </c>
      <c r="AE117" s="255">
        <f t="shared" si="106"/>
        <v>105</v>
      </c>
      <c r="AF117" s="84">
        <f t="shared" si="134"/>
        <v>0</v>
      </c>
      <c r="AG117" s="84">
        <f t="shared" si="115"/>
        <v>0</v>
      </c>
      <c r="AH117" s="84">
        <f t="shared" si="116"/>
        <v>0</v>
      </c>
      <c r="AI117" s="84"/>
      <c r="AJ117" s="84"/>
      <c r="AM117" s="254">
        <f t="shared" si="135"/>
        <v>42856</v>
      </c>
      <c r="AN117" s="255">
        <f t="shared" si="107"/>
        <v>105</v>
      </c>
      <c r="AO117" s="84">
        <f t="shared" si="136"/>
        <v>0</v>
      </c>
      <c r="AP117" s="84">
        <f t="shared" si="117"/>
        <v>0</v>
      </c>
      <c r="AQ117" s="84">
        <f t="shared" si="118"/>
        <v>0</v>
      </c>
      <c r="AR117" s="84"/>
      <c r="AS117" s="84"/>
      <c r="AV117" s="254">
        <f t="shared" si="137"/>
        <v>43070</v>
      </c>
      <c r="AW117" s="256">
        <f t="shared" si="119"/>
        <v>0</v>
      </c>
      <c r="AX117" s="256">
        <f t="shared" si="120"/>
        <v>0</v>
      </c>
      <c r="AY117" s="256">
        <f t="shared" si="121"/>
        <v>0</v>
      </c>
      <c r="AZ117" s="256">
        <f t="shared" si="122"/>
        <v>0</v>
      </c>
      <c r="BA117" s="256">
        <f t="shared" si="98"/>
        <v>0</v>
      </c>
      <c r="BB117" s="256">
        <f t="shared" si="99"/>
        <v>0</v>
      </c>
      <c r="BC117" s="256"/>
      <c r="BF117" s="254">
        <f t="shared" si="138"/>
        <v>43070</v>
      </c>
      <c r="BG117" s="256">
        <f t="shared" si="123"/>
        <v>0</v>
      </c>
      <c r="BH117" s="256">
        <f t="shared" si="124"/>
        <v>0</v>
      </c>
      <c r="BI117" s="256">
        <f t="shared" si="125"/>
        <v>0</v>
      </c>
      <c r="BJ117" s="256">
        <f t="shared" si="126"/>
        <v>0</v>
      </c>
      <c r="BK117" s="256">
        <f t="shared" si="101"/>
        <v>0</v>
      </c>
      <c r="BL117" s="256">
        <f t="shared" si="102"/>
        <v>0</v>
      </c>
    </row>
    <row r="118" spans="3:64" ht="12.75" customHeight="1" x14ac:dyDescent="0.2">
      <c r="C118" s="254">
        <f t="shared" si="127"/>
        <v>42887</v>
      </c>
      <c r="D118" s="255">
        <f t="shared" si="103"/>
        <v>106</v>
      </c>
      <c r="E118" s="84">
        <f t="shared" si="128"/>
        <v>0</v>
      </c>
      <c r="F118" s="84">
        <f t="shared" si="109"/>
        <v>0</v>
      </c>
      <c r="G118" s="84">
        <f t="shared" si="110"/>
        <v>0</v>
      </c>
      <c r="H118" s="84"/>
      <c r="I118" s="84"/>
      <c r="J118" s="84"/>
      <c r="K118" s="84"/>
      <c r="L118" s="254">
        <f t="shared" si="129"/>
        <v>42887</v>
      </c>
      <c r="M118" s="255">
        <f t="shared" si="104"/>
        <v>106</v>
      </c>
      <c r="N118" s="84">
        <f t="shared" si="130"/>
        <v>0</v>
      </c>
      <c r="O118" s="84">
        <f t="shared" si="111"/>
        <v>0</v>
      </c>
      <c r="P118" s="84">
        <f t="shared" si="112"/>
        <v>0</v>
      </c>
      <c r="Q118" s="84"/>
      <c r="R118" s="84"/>
      <c r="U118" s="254">
        <f t="shared" si="131"/>
        <v>42887</v>
      </c>
      <c r="V118" s="255">
        <f t="shared" si="108"/>
        <v>106</v>
      </c>
      <c r="W118" s="84">
        <f t="shared" si="132"/>
        <v>0</v>
      </c>
      <c r="X118" s="84">
        <f t="shared" si="113"/>
        <v>0</v>
      </c>
      <c r="Y118" s="84">
        <f t="shared" si="114"/>
        <v>0</v>
      </c>
      <c r="Z118" s="84"/>
      <c r="AA118" s="84"/>
      <c r="AD118" s="254">
        <f t="shared" si="133"/>
        <v>42887</v>
      </c>
      <c r="AE118" s="255">
        <f t="shared" si="106"/>
        <v>106</v>
      </c>
      <c r="AF118" s="84">
        <f t="shared" si="134"/>
        <v>0</v>
      </c>
      <c r="AG118" s="84">
        <f t="shared" si="115"/>
        <v>0</v>
      </c>
      <c r="AH118" s="84">
        <f t="shared" si="116"/>
        <v>0</v>
      </c>
      <c r="AI118" s="84"/>
      <c r="AJ118" s="84"/>
      <c r="AM118" s="254">
        <f t="shared" si="135"/>
        <v>42887</v>
      </c>
      <c r="AN118" s="255">
        <f t="shared" si="107"/>
        <v>106</v>
      </c>
      <c r="AO118" s="84">
        <f t="shared" si="136"/>
        <v>0</v>
      </c>
      <c r="AP118" s="84">
        <f t="shared" si="117"/>
        <v>0</v>
      </c>
      <c r="AQ118" s="84">
        <f t="shared" si="118"/>
        <v>0</v>
      </c>
      <c r="AR118" s="84"/>
      <c r="AS118" s="84"/>
      <c r="AV118" s="254">
        <f t="shared" si="137"/>
        <v>43101</v>
      </c>
      <c r="AW118" s="256">
        <f t="shared" si="119"/>
        <v>0</v>
      </c>
      <c r="AX118" s="256">
        <f t="shared" si="120"/>
        <v>0</v>
      </c>
      <c r="AY118" s="256">
        <f t="shared" si="121"/>
        <v>0</v>
      </c>
      <c r="AZ118" s="256">
        <f t="shared" si="122"/>
        <v>0</v>
      </c>
      <c r="BA118" s="256">
        <f t="shared" si="98"/>
        <v>0</v>
      </c>
      <c r="BB118" s="256">
        <f t="shared" si="99"/>
        <v>0</v>
      </c>
      <c r="BC118" s="256"/>
      <c r="BF118" s="254">
        <f t="shared" si="138"/>
        <v>43101</v>
      </c>
      <c r="BG118" s="256">
        <f t="shared" si="123"/>
        <v>0</v>
      </c>
      <c r="BH118" s="256">
        <f t="shared" si="124"/>
        <v>0</v>
      </c>
      <c r="BI118" s="256">
        <f t="shared" si="125"/>
        <v>0</v>
      </c>
      <c r="BJ118" s="256">
        <f t="shared" si="126"/>
        <v>0</v>
      </c>
      <c r="BK118" s="256">
        <f t="shared" si="101"/>
        <v>0</v>
      </c>
      <c r="BL118" s="256">
        <f t="shared" si="102"/>
        <v>0</v>
      </c>
    </row>
    <row r="119" spans="3:64" ht="12.75" customHeight="1" x14ac:dyDescent="0.2">
      <c r="C119" s="254">
        <f t="shared" si="127"/>
        <v>42917</v>
      </c>
      <c r="D119" s="255">
        <f t="shared" si="103"/>
        <v>107</v>
      </c>
      <c r="E119" s="84">
        <f t="shared" si="128"/>
        <v>0</v>
      </c>
      <c r="F119" s="84">
        <f t="shared" si="109"/>
        <v>0</v>
      </c>
      <c r="G119" s="84">
        <f t="shared" si="110"/>
        <v>0</v>
      </c>
      <c r="H119" s="84"/>
      <c r="I119" s="84"/>
      <c r="J119" s="84"/>
      <c r="K119" s="84"/>
      <c r="L119" s="254">
        <f t="shared" si="129"/>
        <v>42917</v>
      </c>
      <c r="M119" s="255">
        <f t="shared" si="104"/>
        <v>107</v>
      </c>
      <c r="N119" s="84">
        <f t="shared" si="130"/>
        <v>0</v>
      </c>
      <c r="O119" s="84">
        <f t="shared" si="111"/>
        <v>0</v>
      </c>
      <c r="P119" s="84">
        <f t="shared" si="112"/>
        <v>0</v>
      </c>
      <c r="Q119" s="84"/>
      <c r="R119" s="84"/>
      <c r="U119" s="254">
        <f t="shared" si="131"/>
        <v>42917</v>
      </c>
      <c r="V119" s="255">
        <f t="shared" si="108"/>
        <v>107</v>
      </c>
      <c r="W119" s="84">
        <f t="shared" si="132"/>
        <v>0</v>
      </c>
      <c r="X119" s="84">
        <f t="shared" si="113"/>
        <v>0</v>
      </c>
      <c r="Y119" s="84">
        <f t="shared" si="114"/>
        <v>0</v>
      </c>
      <c r="Z119" s="84"/>
      <c r="AA119" s="84"/>
      <c r="AD119" s="254">
        <f t="shared" si="133"/>
        <v>42917</v>
      </c>
      <c r="AE119" s="255">
        <f t="shared" si="106"/>
        <v>107</v>
      </c>
      <c r="AF119" s="84">
        <f t="shared" si="134"/>
        <v>0</v>
      </c>
      <c r="AG119" s="84">
        <f t="shared" si="115"/>
        <v>0</v>
      </c>
      <c r="AH119" s="84">
        <f t="shared" si="116"/>
        <v>0</v>
      </c>
      <c r="AI119" s="84"/>
      <c r="AJ119" s="84"/>
      <c r="AM119" s="254">
        <f t="shared" si="135"/>
        <v>42917</v>
      </c>
      <c r="AN119" s="255">
        <f t="shared" si="107"/>
        <v>107</v>
      </c>
      <c r="AO119" s="84">
        <f t="shared" si="136"/>
        <v>0</v>
      </c>
      <c r="AP119" s="84">
        <f t="shared" si="117"/>
        <v>0</v>
      </c>
      <c r="AQ119" s="84">
        <f t="shared" si="118"/>
        <v>0</v>
      </c>
      <c r="AR119" s="84"/>
      <c r="AS119" s="84"/>
      <c r="AV119" s="254">
        <f t="shared" si="137"/>
        <v>43132</v>
      </c>
      <c r="AW119" s="256">
        <f t="shared" si="119"/>
        <v>0</v>
      </c>
      <c r="AX119" s="256">
        <f t="shared" si="120"/>
        <v>0</v>
      </c>
      <c r="AY119" s="256">
        <f t="shared" si="121"/>
        <v>0</v>
      </c>
      <c r="AZ119" s="256">
        <f t="shared" si="122"/>
        <v>0</v>
      </c>
      <c r="BA119" s="256">
        <f t="shared" si="98"/>
        <v>0</v>
      </c>
      <c r="BB119" s="256">
        <f t="shared" si="99"/>
        <v>0</v>
      </c>
      <c r="BC119" s="256"/>
      <c r="BF119" s="254">
        <f t="shared" si="138"/>
        <v>43132</v>
      </c>
      <c r="BG119" s="256">
        <f t="shared" si="123"/>
        <v>0</v>
      </c>
      <c r="BH119" s="256">
        <f t="shared" si="124"/>
        <v>0</v>
      </c>
      <c r="BI119" s="256">
        <f t="shared" si="125"/>
        <v>0</v>
      </c>
      <c r="BJ119" s="256">
        <f t="shared" si="126"/>
        <v>0</v>
      </c>
      <c r="BK119" s="256">
        <f t="shared" si="101"/>
        <v>0</v>
      </c>
      <c r="BL119" s="256">
        <f t="shared" si="102"/>
        <v>0</v>
      </c>
    </row>
    <row r="120" spans="3:64" ht="12.75" customHeight="1" x14ac:dyDescent="0.2">
      <c r="C120" s="254">
        <f t="shared" si="127"/>
        <v>42948</v>
      </c>
      <c r="D120" s="255">
        <f t="shared" si="103"/>
        <v>108</v>
      </c>
      <c r="E120" s="84">
        <f t="shared" si="128"/>
        <v>0</v>
      </c>
      <c r="F120" s="84">
        <f t="shared" si="109"/>
        <v>0</v>
      </c>
      <c r="G120" s="84">
        <f t="shared" si="110"/>
        <v>0</v>
      </c>
      <c r="H120" s="84"/>
      <c r="I120" s="84"/>
      <c r="J120" s="84"/>
      <c r="K120" s="84"/>
      <c r="L120" s="254">
        <f t="shared" si="129"/>
        <v>42948</v>
      </c>
      <c r="M120" s="255">
        <f t="shared" si="104"/>
        <v>108</v>
      </c>
      <c r="N120" s="84">
        <f t="shared" si="130"/>
        <v>0</v>
      </c>
      <c r="O120" s="84">
        <f t="shared" si="111"/>
        <v>0</v>
      </c>
      <c r="P120" s="84">
        <f t="shared" si="112"/>
        <v>0</v>
      </c>
      <c r="Q120" s="84"/>
      <c r="R120" s="84"/>
      <c r="U120" s="254">
        <f t="shared" si="131"/>
        <v>42948</v>
      </c>
      <c r="V120" s="255">
        <f t="shared" si="108"/>
        <v>108</v>
      </c>
      <c r="W120" s="84">
        <f t="shared" si="132"/>
        <v>0</v>
      </c>
      <c r="X120" s="84">
        <f t="shared" si="113"/>
        <v>0</v>
      </c>
      <c r="Y120" s="84">
        <f t="shared" si="114"/>
        <v>0</v>
      </c>
      <c r="Z120" s="84"/>
      <c r="AA120" s="84"/>
      <c r="AD120" s="254">
        <f t="shared" si="133"/>
        <v>42948</v>
      </c>
      <c r="AE120" s="255">
        <f t="shared" si="106"/>
        <v>108</v>
      </c>
      <c r="AF120" s="84">
        <f t="shared" si="134"/>
        <v>0</v>
      </c>
      <c r="AG120" s="84">
        <f t="shared" si="115"/>
        <v>0</v>
      </c>
      <c r="AH120" s="84">
        <f t="shared" si="116"/>
        <v>0</v>
      </c>
      <c r="AI120" s="84"/>
      <c r="AJ120" s="84"/>
      <c r="AM120" s="254">
        <f t="shared" si="135"/>
        <v>42948</v>
      </c>
      <c r="AN120" s="255">
        <f t="shared" si="107"/>
        <v>108</v>
      </c>
      <c r="AO120" s="84">
        <f t="shared" si="136"/>
        <v>0</v>
      </c>
      <c r="AP120" s="84">
        <f t="shared" si="117"/>
        <v>0</v>
      </c>
      <c r="AQ120" s="84">
        <f t="shared" si="118"/>
        <v>0</v>
      </c>
      <c r="AR120" s="84"/>
      <c r="AS120" s="84"/>
      <c r="AV120" s="254">
        <f t="shared" si="137"/>
        <v>43160</v>
      </c>
      <c r="AW120" s="256">
        <f t="shared" si="119"/>
        <v>0</v>
      </c>
      <c r="AX120" s="256">
        <f t="shared" si="120"/>
        <v>0</v>
      </c>
      <c r="AY120" s="256">
        <f t="shared" si="121"/>
        <v>0</v>
      </c>
      <c r="AZ120" s="256">
        <f t="shared" si="122"/>
        <v>0</v>
      </c>
      <c r="BA120" s="256">
        <f t="shared" si="98"/>
        <v>0</v>
      </c>
      <c r="BB120" s="256">
        <f t="shared" si="99"/>
        <v>0</v>
      </c>
      <c r="BC120" s="256"/>
      <c r="BF120" s="254">
        <f t="shared" si="138"/>
        <v>43160</v>
      </c>
      <c r="BG120" s="256">
        <f t="shared" si="123"/>
        <v>0</v>
      </c>
      <c r="BH120" s="256">
        <f t="shared" si="124"/>
        <v>0</v>
      </c>
      <c r="BI120" s="256">
        <f t="shared" si="125"/>
        <v>0</v>
      </c>
      <c r="BJ120" s="256">
        <f t="shared" si="126"/>
        <v>0</v>
      </c>
      <c r="BK120" s="256">
        <f t="shared" si="101"/>
        <v>0</v>
      </c>
      <c r="BL120" s="256">
        <f t="shared" si="102"/>
        <v>0</v>
      </c>
    </row>
    <row r="121" spans="3:64" ht="12.75" customHeight="1" x14ac:dyDescent="0.2">
      <c r="C121" s="254">
        <f t="shared" si="127"/>
        <v>42979</v>
      </c>
      <c r="D121" s="255">
        <f t="shared" si="103"/>
        <v>109</v>
      </c>
      <c r="E121" s="84">
        <f t="shared" si="128"/>
        <v>0</v>
      </c>
      <c r="F121" s="84">
        <f t="shared" si="109"/>
        <v>0</v>
      </c>
      <c r="G121" s="84">
        <f t="shared" si="110"/>
        <v>0</v>
      </c>
      <c r="H121" s="84"/>
      <c r="I121" s="84"/>
      <c r="J121" s="84"/>
      <c r="K121" s="84"/>
      <c r="L121" s="254">
        <f t="shared" si="129"/>
        <v>42979</v>
      </c>
      <c r="M121" s="255">
        <f t="shared" si="104"/>
        <v>109</v>
      </c>
      <c r="N121" s="84">
        <f t="shared" si="130"/>
        <v>0</v>
      </c>
      <c r="O121" s="84">
        <f t="shared" si="111"/>
        <v>0</v>
      </c>
      <c r="P121" s="84">
        <f t="shared" si="112"/>
        <v>0</v>
      </c>
      <c r="Q121" s="84"/>
      <c r="R121" s="84"/>
      <c r="U121" s="254">
        <f t="shared" si="131"/>
        <v>42979</v>
      </c>
      <c r="V121" s="255">
        <f t="shared" si="108"/>
        <v>109</v>
      </c>
      <c r="W121" s="84">
        <f t="shared" si="132"/>
        <v>0</v>
      </c>
      <c r="X121" s="84">
        <f t="shared" si="113"/>
        <v>0</v>
      </c>
      <c r="Y121" s="84">
        <f t="shared" si="114"/>
        <v>0</v>
      </c>
      <c r="Z121" s="84"/>
      <c r="AA121" s="84"/>
      <c r="AD121" s="254">
        <f t="shared" si="133"/>
        <v>42979</v>
      </c>
      <c r="AE121" s="255">
        <f t="shared" si="106"/>
        <v>109</v>
      </c>
      <c r="AF121" s="84">
        <f t="shared" si="134"/>
        <v>0</v>
      </c>
      <c r="AG121" s="84">
        <f t="shared" si="115"/>
        <v>0</v>
      </c>
      <c r="AH121" s="84">
        <f t="shared" si="116"/>
        <v>0</v>
      </c>
      <c r="AI121" s="84"/>
      <c r="AJ121" s="84"/>
      <c r="AM121" s="254">
        <f t="shared" si="135"/>
        <v>42979</v>
      </c>
      <c r="AN121" s="255">
        <f t="shared" si="107"/>
        <v>109</v>
      </c>
      <c r="AO121" s="84">
        <f t="shared" si="136"/>
        <v>0</v>
      </c>
      <c r="AP121" s="84">
        <f t="shared" si="117"/>
        <v>0</v>
      </c>
      <c r="AQ121" s="84">
        <f t="shared" si="118"/>
        <v>0</v>
      </c>
      <c r="AR121" s="84"/>
      <c r="AS121" s="84"/>
      <c r="AV121" s="254">
        <f t="shared" si="137"/>
        <v>43191</v>
      </c>
      <c r="AW121" s="256">
        <f t="shared" si="119"/>
        <v>0</v>
      </c>
      <c r="AX121" s="256">
        <f t="shared" si="120"/>
        <v>0</v>
      </c>
      <c r="AY121" s="256">
        <f t="shared" si="121"/>
        <v>0</v>
      </c>
      <c r="AZ121" s="256">
        <f t="shared" si="122"/>
        <v>0</v>
      </c>
      <c r="BA121" s="256">
        <f t="shared" si="98"/>
        <v>0</v>
      </c>
      <c r="BB121" s="256">
        <f t="shared" si="99"/>
        <v>0</v>
      </c>
      <c r="BC121" s="256"/>
      <c r="BF121" s="254">
        <f t="shared" si="138"/>
        <v>43191</v>
      </c>
      <c r="BG121" s="256">
        <f t="shared" si="123"/>
        <v>0</v>
      </c>
      <c r="BH121" s="256">
        <f t="shared" si="124"/>
        <v>0</v>
      </c>
      <c r="BI121" s="256">
        <f t="shared" si="125"/>
        <v>0</v>
      </c>
      <c r="BJ121" s="256">
        <f t="shared" si="126"/>
        <v>0</v>
      </c>
      <c r="BK121" s="256">
        <f t="shared" si="101"/>
        <v>0</v>
      </c>
      <c r="BL121" s="256">
        <f t="shared" si="102"/>
        <v>0</v>
      </c>
    </row>
    <row r="122" spans="3:64" ht="12.75" customHeight="1" x14ac:dyDescent="0.2">
      <c r="C122" s="254">
        <f t="shared" si="127"/>
        <v>43009</v>
      </c>
      <c r="D122" s="255">
        <f t="shared" si="103"/>
        <v>110</v>
      </c>
      <c r="E122" s="84">
        <f t="shared" si="128"/>
        <v>0</v>
      </c>
      <c r="F122" s="84">
        <f t="shared" si="109"/>
        <v>0</v>
      </c>
      <c r="G122" s="84">
        <f t="shared" si="110"/>
        <v>0</v>
      </c>
      <c r="H122" s="84"/>
      <c r="I122" s="84"/>
      <c r="J122" s="84"/>
      <c r="K122" s="84"/>
      <c r="L122" s="254">
        <f t="shared" si="129"/>
        <v>43009</v>
      </c>
      <c r="M122" s="255">
        <f t="shared" si="104"/>
        <v>110</v>
      </c>
      <c r="N122" s="84">
        <f t="shared" si="130"/>
        <v>0</v>
      </c>
      <c r="O122" s="84">
        <f t="shared" si="111"/>
        <v>0</v>
      </c>
      <c r="P122" s="84">
        <f t="shared" si="112"/>
        <v>0</v>
      </c>
      <c r="Q122" s="84"/>
      <c r="R122" s="84"/>
      <c r="U122" s="254">
        <f t="shared" si="131"/>
        <v>43009</v>
      </c>
      <c r="V122" s="255">
        <f t="shared" si="108"/>
        <v>110</v>
      </c>
      <c r="W122" s="84">
        <f t="shared" si="132"/>
        <v>0</v>
      </c>
      <c r="X122" s="84">
        <f t="shared" si="113"/>
        <v>0</v>
      </c>
      <c r="Y122" s="84">
        <f t="shared" si="114"/>
        <v>0</v>
      </c>
      <c r="Z122" s="84"/>
      <c r="AA122" s="84"/>
      <c r="AD122" s="254">
        <f t="shared" si="133"/>
        <v>43009</v>
      </c>
      <c r="AE122" s="255">
        <f t="shared" si="106"/>
        <v>110</v>
      </c>
      <c r="AF122" s="84">
        <f t="shared" si="134"/>
        <v>0</v>
      </c>
      <c r="AG122" s="84">
        <f t="shared" si="115"/>
        <v>0</v>
      </c>
      <c r="AH122" s="84">
        <f t="shared" si="116"/>
        <v>0</v>
      </c>
      <c r="AI122" s="84"/>
      <c r="AJ122" s="84"/>
      <c r="AM122" s="254">
        <f t="shared" si="135"/>
        <v>43009</v>
      </c>
      <c r="AN122" s="255">
        <f t="shared" si="107"/>
        <v>110</v>
      </c>
      <c r="AO122" s="84">
        <f t="shared" si="136"/>
        <v>0</v>
      </c>
      <c r="AP122" s="84">
        <f t="shared" si="117"/>
        <v>0</v>
      </c>
      <c r="AQ122" s="84">
        <f t="shared" si="118"/>
        <v>0</v>
      </c>
      <c r="AR122" s="84"/>
      <c r="AS122" s="84"/>
      <c r="AV122" s="254">
        <f t="shared" si="137"/>
        <v>43221</v>
      </c>
      <c r="AW122" s="256">
        <f t="shared" si="119"/>
        <v>0</v>
      </c>
      <c r="AX122" s="256">
        <f t="shared" si="120"/>
        <v>0</v>
      </c>
      <c r="AY122" s="256">
        <f t="shared" si="121"/>
        <v>0</v>
      </c>
      <c r="AZ122" s="256">
        <f t="shared" si="122"/>
        <v>0</v>
      </c>
      <c r="BA122" s="256">
        <f t="shared" si="98"/>
        <v>0</v>
      </c>
      <c r="BB122" s="256">
        <f t="shared" si="99"/>
        <v>0</v>
      </c>
      <c r="BC122" s="256"/>
      <c r="BF122" s="254">
        <f t="shared" si="138"/>
        <v>43221</v>
      </c>
      <c r="BG122" s="256">
        <f t="shared" si="123"/>
        <v>0</v>
      </c>
      <c r="BH122" s="256">
        <f t="shared" si="124"/>
        <v>0</v>
      </c>
      <c r="BI122" s="256">
        <f t="shared" si="125"/>
        <v>0</v>
      </c>
      <c r="BJ122" s="256">
        <f t="shared" si="126"/>
        <v>0</v>
      </c>
      <c r="BK122" s="256">
        <f t="shared" si="101"/>
        <v>0</v>
      </c>
      <c r="BL122" s="256">
        <f t="shared" si="102"/>
        <v>0</v>
      </c>
    </row>
    <row r="123" spans="3:64" ht="12.75" customHeight="1" x14ac:dyDescent="0.2">
      <c r="C123" s="254">
        <f t="shared" si="127"/>
        <v>43040</v>
      </c>
      <c r="D123" s="255">
        <f t="shared" si="103"/>
        <v>111</v>
      </c>
      <c r="E123" s="84">
        <f t="shared" si="128"/>
        <v>0</v>
      </c>
      <c r="F123" s="84">
        <f t="shared" si="109"/>
        <v>0</v>
      </c>
      <c r="G123" s="84">
        <f t="shared" si="110"/>
        <v>0</v>
      </c>
      <c r="H123" s="84"/>
      <c r="I123" s="84"/>
      <c r="J123" s="84"/>
      <c r="K123" s="84"/>
      <c r="L123" s="254">
        <f t="shared" si="129"/>
        <v>43040</v>
      </c>
      <c r="M123" s="255">
        <f t="shared" si="104"/>
        <v>111</v>
      </c>
      <c r="N123" s="84">
        <f t="shared" si="130"/>
        <v>0</v>
      </c>
      <c r="O123" s="84">
        <f t="shared" si="111"/>
        <v>0</v>
      </c>
      <c r="P123" s="84">
        <f t="shared" si="112"/>
        <v>0</v>
      </c>
      <c r="Q123" s="84"/>
      <c r="R123" s="84"/>
      <c r="U123" s="254">
        <f t="shared" si="131"/>
        <v>43040</v>
      </c>
      <c r="V123" s="255">
        <f t="shared" si="108"/>
        <v>111</v>
      </c>
      <c r="W123" s="84">
        <f t="shared" si="132"/>
        <v>0</v>
      </c>
      <c r="X123" s="84">
        <f t="shared" si="113"/>
        <v>0</v>
      </c>
      <c r="Y123" s="84">
        <f t="shared" si="114"/>
        <v>0</v>
      </c>
      <c r="Z123" s="84"/>
      <c r="AA123" s="84"/>
      <c r="AD123" s="254">
        <f t="shared" si="133"/>
        <v>43040</v>
      </c>
      <c r="AE123" s="255">
        <f t="shared" si="106"/>
        <v>111</v>
      </c>
      <c r="AF123" s="84">
        <f t="shared" si="134"/>
        <v>0</v>
      </c>
      <c r="AG123" s="84">
        <f t="shared" si="115"/>
        <v>0</v>
      </c>
      <c r="AH123" s="84">
        <f t="shared" si="116"/>
        <v>0</v>
      </c>
      <c r="AI123" s="84"/>
      <c r="AJ123" s="84"/>
      <c r="AM123" s="254">
        <f t="shared" si="135"/>
        <v>43040</v>
      </c>
      <c r="AN123" s="255">
        <f t="shared" si="107"/>
        <v>111</v>
      </c>
      <c r="AO123" s="84">
        <f t="shared" si="136"/>
        <v>0</v>
      </c>
      <c r="AP123" s="84">
        <f t="shared" si="117"/>
        <v>0</v>
      </c>
      <c r="AQ123" s="84">
        <f t="shared" si="118"/>
        <v>0</v>
      </c>
      <c r="AR123" s="84"/>
      <c r="AS123" s="84"/>
      <c r="AV123" s="254">
        <f t="shared" si="137"/>
        <v>43252</v>
      </c>
      <c r="AW123" s="256">
        <f t="shared" si="119"/>
        <v>0</v>
      </c>
      <c r="AX123" s="256">
        <f t="shared" si="120"/>
        <v>0</v>
      </c>
      <c r="AY123" s="256">
        <f t="shared" si="121"/>
        <v>0</v>
      </c>
      <c r="AZ123" s="256">
        <f t="shared" si="122"/>
        <v>0</v>
      </c>
      <c r="BA123" s="256">
        <f t="shared" si="98"/>
        <v>0</v>
      </c>
      <c r="BB123" s="256">
        <f t="shared" si="99"/>
        <v>0</v>
      </c>
      <c r="BC123" s="256"/>
      <c r="BF123" s="254">
        <f t="shared" si="138"/>
        <v>43252</v>
      </c>
      <c r="BG123" s="256">
        <f t="shared" si="123"/>
        <v>0</v>
      </c>
      <c r="BH123" s="256">
        <f t="shared" si="124"/>
        <v>0</v>
      </c>
      <c r="BI123" s="256">
        <f t="shared" si="125"/>
        <v>0</v>
      </c>
      <c r="BJ123" s="256">
        <f t="shared" si="126"/>
        <v>0</v>
      </c>
      <c r="BK123" s="256">
        <f t="shared" si="101"/>
        <v>0</v>
      </c>
      <c r="BL123" s="256">
        <f t="shared" si="102"/>
        <v>0</v>
      </c>
    </row>
    <row r="124" spans="3:64" ht="12.75" customHeight="1" x14ac:dyDescent="0.2">
      <c r="C124" s="254">
        <f t="shared" si="127"/>
        <v>43070</v>
      </c>
      <c r="D124" s="255">
        <f t="shared" si="103"/>
        <v>112</v>
      </c>
      <c r="E124" s="84">
        <f t="shared" si="128"/>
        <v>0</v>
      </c>
      <c r="F124" s="84">
        <f t="shared" si="109"/>
        <v>0</v>
      </c>
      <c r="G124" s="84">
        <f t="shared" si="110"/>
        <v>0</v>
      </c>
      <c r="H124" s="84"/>
      <c r="I124" s="84"/>
      <c r="J124" s="84"/>
      <c r="K124" s="84"/>
      <c r="L124" s="254">
        <f t="shared" si="129"/>
        <v>43070</v>
      </c>
      <c r="M124" s="255">
        <f t="shared" si="104"/>
        <v>112</v>
      </c>
      <c r="N124" s="84">
        <f t="shared" si="130"/>
        <v>0</v>
      </c>
      <c r="O124" s="84">
        <f t="shared" si="111"/>
        <v>0</v>
      </c>
      <c r="P124" s="84">
        <f t="shared" si="112"/>
        <v>0</v>
      </c>
      <c r="Q124" s="84"/>
      <c r="R124" s="84"/>
      <c r="U124" s="254">
        <f t="shared" si="131"/>
        <v>43070</v>
      </c>
      <c r="V124" s="255">
        <f t="shared" si="108"/>
        <v>112</v>
      </c>
      <c r="W124" s="84">
        <f t="shared" si="132"/>
        <v>0</v>
      </c>
      <c r="X124" s="84">
        <f t="shared" si="113"/>
        <v>0</v>
      </c>
      <c r="Y124" s="84">
        <f t="shared" si="114"/>
        <v>0</v>
      </c>
      <c r="Z124" s="84"/>
      <c r="AA124" s="84"/>
      <c r="AD124" s="254">
        <f t="shared" si="133"/>
        <v>43070</v>
      </c>
      <c r="AE124" s="255">
        <f t="shared" si="106"/>
        <v>112</v>
      </c>
      <c r="AF124" s="84">
        <f t="shared" si="134"/>
        <v>0</v>
      </c>
      <c r="AG124" s="84">
        <f t="shared" si="115"/>
        <v>0</v>
      </c>
      <c r="AH124" s="84">
        <f t="shared" si="116"/>
        <v>0</v>
      </c>
      <c r="AI124" s="84"/>
      <c r="AJ124" s="84"/>
      <c r="AM124" s="254">
        <f t="shared" si="135"/>
        <v>43070</v>
      </c>
      <c r="AN124" s="255">
        <f t="shared" si="107"/>
        <v>112</v>
      </c>
      <c r="AO124" s="84">
        <f t="shared" si="136"/>
        <v>0</v>
      </c>
      <c r="AP124" s="84">
        <f t="shared" si="117"/>
        <v>0</v>
      </c>
      <c r="AQ124" s="84">
        <f t="shared" si="118"/>
        <v>0</v>
      </c>
      <c r="AR124" s="84"/>
      <c r="AS124" s="84"/>
      <c r="AV124" s="254">
        <f t="shared" si="137"/>
        <v>43282</v>
      </c>
      <c r="AW124" s="256">
        <f t="shared" si="119"/>
        <v>0</v>
      </c>
      <c r="AX124" s="256">
        <f t="shared" si="120"/>
        <v>0</v>
      </c>
      <c r="AY124" s="256">
        <f t="shared" si="121"/>
        <v>0</v>
      </c>
      <c r="AZ124" s="256">
        <f t="shared" si="122"/>
        <v>0</v>
      </c>
      <c r="BA124" s="256">
        <f t="shared" si="98"/>
        <v>0</v>
      </c>
      <c r="BB124" s="256">
        <f t="shared" si="99"/>
        <v>0</v>
      </c>
      <c r="BC124" s="256"/>
      <c r="BF124" s="254">
        <f t="shared" si="138"/>
        <v>43282</v>
      </c>
      <c r="BG124" s="256">
        <f t="shared" si="123"/>
        <v>0</v>
      </c>
      <c r="BH124" s="256">
        <f t="shared" si="124"/>
        <v>0</v>
      </c>
      <c r="BI124" s="256">
        <f t="shared" si="125"/>
        <v>0</v>
      </c>
      <c r="BJ124" s="256">
        <f t="shared" si="126"/>
        <v>0</v>
      </c>
      <c r="BK124" s="256">
        <f t="shared" si="101"/>
        <v>0</v>
      </c>
      <c r="BL124" s="256">
        <f t="shared" si="102"/>
        <v>0</v>
      </c>
    </row>
    <row r="125" spans="3:64" ht="12.75" customHeight="1" x14ac:dyDescent="0.2">
      <c r="C125" s="254">
        <f t="shared" si="127"/>
        <v>43101</v>
      </c>
      <c r="D125" s="255">
        <f t="shared" si="103"/>
        <v>113</v>
      </c>
      <c r="E125" s="84">
        <f t="shared" si="128"/>
        <v>0</v>
      </c>
      <c r="F125" s="84">
        <f t="shared" si="109"/>
        <v>0</v>
      </c>
      <c r="G125" s="84">
        <f t="shared" si="110"/>
        <v>0</v>
      </c>
      <c r="H125" s="84"/>
      <c r="I125" s="84"/>
      <c r="J125" s="84"/>
      <c r="K125" s="84"/>
      <c r="L125" s="254">
        <f t="shared" si="129"/>
        <v>43101</v>
      </c>
      <c r="M125" s="255">
        <f t="shared" si="104"/>
        <v>113</v>
      </c>
      <c r="N125" s="84">
        <f t="shared" si="130"/>
        <v>0</v>
      </c>
      <c r="O125" s="84">
        <f t="shared" si="111"/>
        <v>0</v>
      </c>
      <c r="P125" s="84">
        <f t="shared" si="112"/>
        <v>0</v>
      </c>
      <c r="Q125" s="84"/>
      <c r="R125" s="84"/>
      <c r="U125" s="254">
        <f t="shared" si="131"/>
        <v>43101</v>
      </c>
      <c r="V125" s="255">
        <f t="shared" si="108"/>
        <v>113</v>
      </c>
      <c r="W125" s="84">
        <f t="shared" si="132"/>
        <v>0</v>
      </c>
      <c r="X125" s="84">
        <f t="shared" si="113"/>
        <v>0</v>
      </c>
      <c r="Y125" s="84">
        <f t="shared" si="114"/>
        <v>0</v>
      </c>
      <c r="Z125" s="84"/>
      <c r="AA125" s="84"/>
      <c r="AD125" s="254">
        <f t="shared" si="133"/>
        <v>43101</v>
      </c>
      <c r="AE125" s="255">
        <f t="shared" si="106"/>
        <v>113</v>
      </c>
      <c r="AF125" s="84">
        <f t="shared" si="134"/>
        <v>0</v>
      </c>
      <c r="AG125" s="84">
        <f t="shared" si="115"/>
        <v>0</v>
      </c>
      <c r="AH125" s="84">
        <f t="shared" si="116"/>
        <v>0</v>
      </c>
      <c r="AI125" s="84"/>
      <c r="AJ125" s="84"/>
      <c r="AM125" s="254">
        <f t="shared" si="135"/>
        <v>43101</v>
      </c>
      <c r="AN125" s="255">
        <f t="shared" si="107"/>
        <v>113</v>
      </c>
      <c r="AO125" s="84">
        <f t="shared" si="136"/>
        <v>0</v>
      </c>
      <c r="AP125" s="84">
        <f t="shared" si="117"/>
        <v>0</v>
      </c>
      <c r="AQ125" s="84">
        <f t="shared" si="118"/>
        <v>0</v>
      </c>
      <c r="AR125" s="84"/>
      <c r="AS125" s="84"/>
      <c r="AV125" s="254">
        <f t="shared" si="137"/>
        <v>43313</v>
      </c>
      <c r="AW125" s="256">
        <f t="shared" si="119"/>
        <v>0</v>
      </c>
      <c r="AX125" s="256">
        <f t="shared" si="120"/>
        <v>0</v>
      </c>
      <c r="AY125" s="256">
        <f t="shared" si="121"/>
        <v>0</v>
      </c>
      <c r="AZ125" s="256">
        <f t="shared" si="122"/>
        <v>0</v>
      </c>
      <c r="BA125" s="256">
        <f t="shared" si="98"/>
        <v>0</v>
      </c>
      <c r="BB125" s="256">
        <f t="shared" si="99"/>
        <v>0</v>
      </c>
      <c r="BC125" s="256"/>
      <c r="BF125" s="254">
        <f t="shared" si="138"/>
        <v>43313</v>
      </c>
      <c r="BG125" s="256">
        <f t="shared" si="123"/>
        <v>0</v>
      </c>
      <c r="BH125" s="256">
        <f t="shared" si="124"/>
        <v>0</v>
      </c>
      <c r="BI125" s="256">
        <f t="shared" si="125"/>
        <v>0</v>
      </c>
      <c r="BJ125" s="256">
        <f t="shared" si="126"/>
        <v>0</v>
      </c>
      <c r="BK125" s="256">
        <f t="shared" si="101"/>
        <v>0</v>
      </c>
      <c r="BL125" s="256">
        <f t="shared" si="102"/>
        <v>0</v>
      </c>
    </row>
    <row r="126" spans="3:64" ht="12.75" customHeight="1" x14ac:dyDescent="0.2">
      <c r="C126" s="254">
        <f t="shared" si="127"/>
        <v>43132</v>
      </c>
      <c r="D126" s="255">
        <f t="shared" si="103"/>
        <v>114</v>
      </c>
      <c r="E126" s="84">
        <f t="shared" si="128"/>
        <v>0</v>
      </c>
      <c r="F126" s="84">
        <f t="shared" si="109"/>
        <v>0</v>
      </c>
      <c r="G126" s="84">
        <f t="shared" si="110"/>
        <v>0</v>
      </c>
      <c r="H126" s="84"/>
      <c r="I126" s="84"/>
      <c r="J126" s="84"/>
      <c r="K126" s="84"/>
      <c r="L126" s="254">
        <f t="shared" si="129"/>
        <v>43132</v>
      </c>
      <c r="M126" s="255">
        <f t="shared" si="104"/>
        <v>114</v>
      </c>
      <c r="N126" s="84">
        <f t="shared" si="130"/>
        <v>0</v>
      </c>
      <c r="O126" s="84">
        <f t="shared" si="111"/>
        <v>0</v>
      </c>
      <c r="P126" s="84">
        <f t="shared" si="112"/>
        <v>0</v>
      </c>
      <c r="Q126" s="84"/>
      <c r="R126" s="84"/>
      <c r="U126" s="254">
        <f t="shared" si="131"/>
        <v>43132</v>
      </c>
      <c r="V126" s="255">
        <f t="shared" si="108"/>
        <v>114</v>
      </c>
      <c r="W126" s="84">
        <f t="shared" si="132"/>
        <v>0</v>
      </c>
      <c r="X126" s="84">
        <f t="shared" si="113"/>
        <v>0</v>
      </c>
      <c r="Y126" s="84">
        <f t="shared" si="114"/>
        <v>0</v>
      </c>
      <c r="Z126" s="84"/>
      <c r="AA126" s="84"/>
      <c r="AD126" s="254">
        <f t="shared" si="133"/>
        <v>43132</v>
      </c>
      <c r="AE126" s="255">
        <f t="shared" si="106"/>
        <v>114</v>
      </c>
      <c r="AF126" s="84">
        <f t="shared" si="134"/>
        <v>0</v>
      </c>
      <c r="AG126" s="84">
        <f t="shared" si="115"/>
        <v>0</v>
      </c>
      <c r="AH126" s="84">
        <f t="shared" si="116"/>
        <v>0</v>
      </c>
      <c r="AI126" s="84"/>
      <c r="AJ126" s="84"/>
      <c r="AM126" s="254">
        <f t="shared" si="135"/>
        <v>43132</v>
      </c>
      <c r="AN126" s="255">
        <f t="shared" si="107"/>
        <v>114</v>
      </c>
      <c r="AO126" s="84">
        <f t="shared" si="136"/>
        <v>0</v>
      </c>
      <c r="AP126" s="84">
        <f t="shared" si="117"/>
        <v>0</v>
      </c>
      <c r="AQ126" s="84">
        <f t="shared" si="118"/>
        <v>0</v>
      </c>
      <c r="AR126" s="84"/>
      <c r="AS126" s="84"/>
      <c r="AV126" s="254">
        <f t="shared" si="137"/>
        <v>43344</v>
      </c>
      <c r="AW126" s="256">
        <f t="shared" si="119"/>
        <v>0</v>
      </c>
      <c r="AX126" s="256">
        <f t="shared" si="120"/>
        <v>0</v>
      </c>
      <c r="AY126" s="256">
        <f t="shared" si="121"/>
        <v>0</v>
      </c>
      <c r="AZ126" s="256">
        <f t="shared" si="122"/>
        <v>0</v>
      </c>
      <c r="BA126" s="256">
        <f t="shared" si="98"/>
        <v>0</v>
      </c>
      <c r="BB126" s="256">
        <f t="shared" si="99"/>
        <v>0</v>
      </c>
      <c r="BC126" s="256"/>
      <c r="BF126" s="254">
        <f t="shared" si="138"/>
        <v>43344</v>
      </c>
      <c r="BG126" s="256">
        <f t="shared" si="123"/>
        <v>0</v>
      </c>
      <c r="BH126" s="256">
        <f t="shared" si="124"/>
        <v>0</v>
      </c>
      <c r="BI126" s="256">
        <f t="shared" si="125"/>
        <v>0</v>
      </c>
      <c r="BJ126" s="256">
        <f t="shared" si="126"/>
        <v>0</v>
      </c>
      <c r="BK126" s="256">
        <f t="shared" si="101"/>
        <v>0</v>
      </c>
      <c r="BL126" s="256">
        <f t="shared" si="102"/>
        <v>0</v>
      </c>
    </row>
    <row r="127" spans="3:64" ht="12.75" customHeight="1" x14ac:dyDescent="0.2">
      <c r="C127" s="254">
        <f t="shared" si="127"/>
        <v>43160</v>
      </c>
      <c r="D127" s="255">
        <f t="shared" si="103"/>
        <v>115</v>
      </c>
      <c r="E127" s="84">
        <f t="shared" si="128"/>
        <v>0</v>
      </c>
      <c r="F127" s="84">
        <f t="shared" si="109"/>
        <v>0</v>
      </c>
      <c r="G127" s="84">
        <f t="shared" si="110"/>
        <v>0</v>
      </c>
      <c r="H127" s="84"/>
      <c r="I127" s="84"/>
      <c r="J127" s="84"/>
      <c r="K127" s="84"/>
      <c r="L127" s="254">
        <f t="shared" si="129"/>
        <v>43160</v>
      </c>
      <c r="M127" s="255">
        <f t="shared" si="104"/>
        <v>115</v>
      </c>
      <c r="N127" s="84">
        <f t="shared" si="130"/>
        <v>0</v>
      </c>
      <c r="O127" s="84">
        <f t="shared" si="111"/>
        <v>0</v>
      </c>
      <c r="P127" s="84">
        <f t="shared" si="112"/>
        <v>0</v>
      </c>
      <c r="Q127" s="84"/>
      <c r="R127" s="84"/>
      <c r="U127" s="254">
        <f t="shared" si="131"/>
        <v>43160</v>
      </c>
      <c r="V127" s="255">
        <f t="shared" si="108"/>
        <v>115</v>
      </c>
      <c r="W127" s="84">
        <f t="shared" si="132"/>
        <v>0</v>
      </c>
      <c r="X127" s="84">
        <f t="shared" si="113"/>
        <v>0</v>
      </c>
      <c r="Y127" s="84">
        <f t="shared" si="114"/>
        <v>0</v>
      </c>
      <c r="Z127" s="84"/>
      <c r="AA127" s="84"/>
      <c r="AD127" s="254">
        <f t="shared" si="133"/>
        <v>43160</v>
      </c>
      <c r="AE127" s="255">
        <f t="shared" si="106"/>
        <v>115</v>
      </c>
      <c r="AF127" s="84">
        <f t="shared" si="134"/>
        <v>0</v>
      </c>
      <c r="AG127" s="84">
        <f t="shared" si="115"/>
        <v>0</v>
      </c>
      <c r="AH127" s="84">
        <f t="shared" si="116"/>
        <v>0</v>
      </c>
      <c r="AI127" s="84"/>
      <c r="AJ127" s="84"/>
      <c r="AM127" s="254">
        <f t="shared" si="135"/>
        <v>43160</v>
      </c>
      <c r="AN127" s="255">
        <f t="shared" si="107"/>
        <v>115</v>
      </c>
      <c r="AO127" s="84">
        <f t="shared" si="136"/>
        <v>0</v>
      </c>
      <c r="AP127" s="84">
        <f t="shared" si="117"/>
        <v>0</v>
      </c>
      <c r="AQ127" s="84">
        <f t="shared" si="118"/>
        <v>0</v>
      </c>
      <c r="AR127" s="84"/>
      <c r="AS127" s="84"/>
      <c r="AV127" s="254">
        <f t="shared" si="137"/>
        <v>43374</v>
      </c>
      <c r="AW127" s="256">
        <f t="shared" si="119"/>
        <v>0</v>
      </c>
      <c r="AX127" s="256">
        <f t="shared" si="120"/>
        <v>0</v>
      </c>
      <c r="AY127" s="256">
        <f t="shared" si="121"/>
        <v>0</v>
      </c>
      <c r="AZ127" s="256">
        <f t="shared" si="122"/>
        <v>0</v>
      </c>
      <c r="BA127" s="256">
        <f t="shared" si="98"/>
        <v>0</v>
      </c>
      <c r="BB127" s="256">
        <f t="shared" si="99"/>
        <v>0</v>
      </c>
      <c r="BC127" s="256"/>
      <c r="BF127" s="254">
        <f t="shared" si="138"/>
        <v>43374</v>
      </c>
      <c r="BG127" s="256">
        <f t="shared" si="123"/>
        <v>0</v>
      </c>
      <c r="BH127" s="256">
        <f t="shared" si="124"/>
        <v>0</v>
      </c>
      <c r="BI127" s="256">
        <f t="shared" si="125"/>
        <v>0</v>
      </c>
      <c r="BJ127" s="256">
        <f t="shared" si="126"/>
        <v>0</v>
      </c>
      <c r="BK127" s="256">
        <f t="shared" si="101"/>
        <v>0</v>
      </c>
      <c r="BL127" s="256">
        <f t="shared" si="102"/>
        <v>0</v>
      </c>
    </row>
    <row r="128" spans="3:64" ht="12.75" customHeight="1" x14ac:dyDescent="0.2">
      <c r="C128" s="254">
        <f t="shared" si="127"/>
        <v>43191</v>
      </c>
      <c r="D128" s="255">
        <f t="shared" si="103"/>
        <v>116</v>
      </c>
      <c r="E128" s="84">
        <f t="shared" si="128"/>
        <v>0</v>
      </c>
      <c r="F128" s="84">
        <f t="shared" si="109"/>
        <v>0</v>
      </c>
      <c r="G128" s="84">
        <f t="shared" si="110"/>
        <v>0</v>
      </c>
      <c r="H128" s="84"/>
      <c r="I128" s="84"/>
      <c r="J128" s="84"/>
      <c r="K128" s="84"/>
      <c r="L128" s="254">
        <f t="shared" si="129"/>
        <v>43191</v>
      </c>
      <c r="M128" s="255">
        <f t="shared" si="104"/>
        <v>116</v>
      </c>
      <c r="N128" s="84">
        <f t="shared" si="130"/>
        <v>0</v>
      </c>
      <c r="O128" s="84">
        <f t="shared" si="111"/>
        <v>0</v>
      </c>
      <c r="P128" s="84">
        <f t="shared" si="112"/>
        <v>0</v>
      </c>
      <c r="Q128" s="84"/>
      <c r="R128" s="84"/>
      <c r="U128" s="254">
        <f t="shared" si="131"/>
        <v>43191</v>
      </c>
      <c r="V128" s="255">
        <f t="shared" si="108"/>
        <v>116</v>
      </c>
      <c r="W128" s="84">
        <f t="shared" si="132"/>
        <v>0</v>
      </c>
      <c r="X128" s="84">
        <f t="shared" si="113"/>
        <v>0</v>
      </c>
      <c r="Y128" s="84">
        <f t="shared" si="114"/>
        <v>0</v>
      </c>
      <c r="Z128" s="84"/>
      <c r="AA128" s="84"/>
      <c r="AD128" s="254">
        <f t="shared" si="133"/>
        <v>43191</v>
      </c>
      <c r="AE128" s="255">
        <f t="shared" si="106"/>
        <v>116</v>
      </c>
      <c r="AF128" s="84">
        <f t="shared" si="134"/>
        <v>0</v>
      </c>
      <c r="AG128" s="84">
        <f t="shared" si="115"/>
        <v>0</v>
      </c>
      <c r="AH128" s="84">
        <f t="shared" si="116"/>
        <v>0</v>
      </c>
      <c r="AI128" s="84"/>
      <c r="AJ128" s="84"/>
      <c r="AM128" s="254">
        <f t="shared" si="135"/>
        <v>43191</v>
      </c>
      <c r="AN128" s="255">
        <f t="shared" si="107"/>
        <v>116</v>
      </c>
      <c r="AO128" s="84">
        <f t="shared" si="136"/>
        <v>0</v>
      </c>
      <c r="AP128" s="84">
        <f t="shared" si="117"/>
        <v>0</v>
      </c>
      <c r="AQ128" s="84">
        <f t="shared" si="118"/>
        <v>0</v>
      </c>
      <c r="AR128" s="84"/>
      <c r="AS128" s="84"/>
      <c r="AV128" s="254">
        <f t="shared" si="137"/>
        <v>43405</v>
      </c>
      <c r="AW128" s="256">
        <f t="shared" si="119"/>
        <v>0</v>
      </c>
      <c r="AX128" s="256">
        <f t="shared" si="120"/>
        <v>0</v>
      </c>
      <c r="AY128" s="256">
        <f t="shared" si="121"/>
        <v>0</v>
      </c>
      <c r="AZ128" s="256">
        <f t="shared" si="122"/>
        <v>0</v>
      </c>
      <c r="BA128" s="256">
        <f t="shared" si="98"/>
        <v>0</v>
      </c>
      <c r="BB128" s="256">
        <f t="shared" si="99"/>
        <v>0</v>
      </c>
      <c r="BC128" s="256"/>
      <c r="BF128" s="254">
        <f t="shared" si="138"/>
        <v>43405</v>
      </c>
      <c r="BG128" s="256">
        <f t="shared" si="123"/>
        <v>0</v>
      </c>
      <c r="BH128" s="256">
        <f t="shared" si="124"/>
        <v>0</v>
      </c>
      <c r="BI128" s="256">
        <f t="shared" si="125"/>
        <v>0</v>
      </c>
      <c r="BJ128" s="256">
        <f t="shared" si="126"/>
        <v>0</v>
      </c>
      <c r="BK128" s="256">
        <f t="shared" si="101"/>
        <v>0</v>
      </c>
      <c r="BL128" s="256">
        <f t="shared" si="102"/>
        <v>0</v>
      </c>
    </row>
    <row r="129" spans="2:65" ht="12.75" customHeight="1" x14ac:dyDescent="0.2">
      <c r="C129" s="254">
        <f t="shared" si="127"/>
        <v>43221</v>
      </c>
      <c r="D129" s="255">
        <f t="shared" si="103"/>
        <v>117</v>
      </c>
      <c r="E129" s="84">
        <f t="shared" si="128"/>
        <v>0</v>
      </c>
      <c r="F129" s="84">
        <f t="shared" si="109"/>
        <v>0</v>
      </c>
      <c r="G129" s="84">
        <f t="shared" si="110"/>
        <v>0</v>
      </c>
      <c r="H129" s="84"/>
      <c r="I129" s="84"/>
      <c r="J129" s="84"/>
      <c r="K129" s="84"/>
      <c r="L129" s="254">
        <f t="shared" si="129"/>
        <v>43221</v>
      </c>
      <c r="M129" s="255">
        <f t="shared" si="104"/>
        <v>117</v>
      </c>
      <c r="N129" s="84">
        <f t="shared" si="130"/>
        <v>0</v>
      </c>
      <c r="O129" s="84">
        <f t="shared" si="111"/>
        <v>0</v>
      </c>
      <c r="P129" s="84">
        <f t="shared" si="112"/>
        <v>0</v>
      </c>
      <c r="Q129" s="84"/>
      <c r="R129" s="84"/>
      <c r="U129" s="254">
        <f t="shared" si="131"/>
        <v>43221</v>
      </c>
      <c r="V129" s="255">
        <f t="shared" si="108"/>
        <v>117</v>
      </c>
      <c r="W129" s="84">
        <f t="shared" si="132"/>
        <v>0</v>
      </c>
      <c r="X129" s="84">
        <f t="shared" si="113"/>
        <v>0</v>
      </c>
      <c r="Y129" s="84">
        <f t="shared" si="114"/>
        <v>0</v>
      </c>
      <c r="Z129" s="84"/>
      <c r="AA129" s="84"/>
      <c r="AD129" s="254">
        <f t="shared" si="133"/>
        <v>43221</v>
      </c>
      <c r="AE129" s="255">
        <f t="shared" si="106"/>
        <v>117</v>
      </c>
      <c r="AF129" s="84">
        <f t="shared" si="134"/>
        <v>0</v>
      </c>
      <c r="AG129" s="84">
        <f t="shared" si="115"/>
        <v>0</v>
      </c>
      <c r="AH129" s="84">
        <f t="shared" si="116"/>
        <v>0</v>
      </c>
      <c r="AI129" s="84"/>
      <c r="AJ129" s="84"/>
      <c r="AM129" s="254">
        <f t="shared" si="135"/>
        <v>43221</v>
      </c>
      <c r="AN129" s="255">
        <f t="shared" si="107"/>
        <v>117</v>
      </c>
      <c r="AO129" s="84">
        <f t="shared" si="136"/>
        <v>0</v>
      </c>
      <c r="AP129" s="84">
        <f t="shared" si="117"/>
        <v>0</v>
      </c>
      <c r="AQ129" s="84">
        <f t="shared" si="118"/>
        <v>0</v>
      </c>
      <c r="AR129" s="84"/>
      <c r="AS129" s="84"/>
      <c r="AV129" s="254">
        <f t="shared" si="137"/>
        <v>43435</v>
      </c>
      <c r="AW129" s="256">
        <f t="shared" si="119"/>
        <v>0</v>
      </c>
      <c r="AX129" s="256">
        <f t="shared" si="120"/>
        <v>0</v>
      </c>
      <c r="AY129" s="256">
        <f t="shared" si="121"/>
        <v>0</v>
      </c>
      <c r="AZ129" s="256">
        <f t="shared" si="122"/>
        <v>0</v>
      </c>
      <c r="BA129" s="256">
        <f t="shared" si="98"/>
        <v>0</v>
      </c>
      <c r="BB129" s="256">
        <f t="shared" si="99"/>
        <v>0</v>
      </c>
      <c r="BC129" s="256"/>
      <c r="BF129" s="254">
        <f t="shared" si="138"/>
        <v>43435</v>
      </c>
      <c r="BG129" s="256">
        <f t="shared" si="123"/>
        <v>0</v>
      </c>
      <c r="BH129" s="256">
        <f t="shared" si="124"/>
        <v>0</v>
      </c>
      <c r="BI129" s="256">
        <f t="shared" si="125"/>
        <v>0</v>
      </c>
      <c r="BJ129" s="256">
        <f t="shared" si="126"/>
        <v>0</v>
      </c>
      <c r="BK129" s="256">
        <f t="shared" si="101"/>
        <v>0</v>
      </c>
      <c r="BL129" s="256">
        <f t="shared" si="102"/>
        <v>0</v>
      </c>
    </row>
    <row r="130" spans="2:65" ht="12.75" customHeight="1" x14ac:dyDescent="0.2">
      <c r="C130" s="254">
        <f t="shared" si="127"/>
        <v>43252</v>
      </c>
      <c r="D130" s="255">
        <f t="shared" si="103"/>
        <v>118</v>
      </c>
      <c r="E130" s="84">
        <f t="shared" si="128"/>
        <v>0</v>
      </c>
      <c r="F130" s="84">
        <f t="shared" si="109"/>
        <v>0</v>
      </c>
      <c r="G130" s="84">
        <f t="shared" si="110"/>
        <v>0</v>
      </c>
      <c r="H130" s="84"/>
      <c r="I130" s="84"/>
      <c r="J130" s="84"/>
      <c r="K130" s="84"/>
      <c r="L130" s="254">
        <f t="shared" si="129"/>
        <v>43252</v>
      </c>
      <c r="M130" s="255">
        <f t="shared" si="104"/>
        <v>118</v>
      </c>
      <c r="N130" s="84">
        <f t="shared" si="130"/>
        <v>0</v>
      </c>
      <c r="O130" s="84">
        <f t="shared" si="111"/>
        <v>0</v>
      </c>
      <c r="P130" s="84">
        <f t="shared" si="112"/>
        <v>0</v>
      </c>
      <c r="Q130" s="84"/>
      <c r="R130" s="84"/>
      <c r="U130" s="254">
        <f t="shared" si="131"/>
        <v>43252</v>
      </c>
      <c r="V130" s="255">
        <f t="shared" si="108"/>
        <v>118</v>
      </c>
      <c r="W130" s="84">
        <f t="shared" si="132"/>
        <v>0</v>
      </c>
      <c r="X130" s="84">
        <f t="shared" si="113"/>
        <v>0</v>
      </c>
      <c r="Y130" s="84">
        <f t="shared" si="114"/>
        <v>0</v>
      </c>
      <c r="Z130" s="84"/>
      <c r="AA130" s="84"/>
      <c r="AD130" s="254">
        <f t="shared" si="133"/>
        <v>43252</v>
      </c>
      <c r="AE130" s="255">
        <f t="shared" si="106"/>
        <v>118</v>
      </c>
      <c r="AF130" s="84">
        <f t="shared" si="134"/>
        <v>0</v>
      </c>
      <c r="AG130" s="84">
        <f t="shared" si="115"/>
        <v>0</v>
      </c>
      <c r="AH130" s="84">
        <f t="shared" si="116"/>
        <v>0</v>
      </c>
      <c r="AI130" s="84"/>
      <c r="AJ130" s="84"/>
      <c r="AM130" s="254">
        <f t="shared" si="135"/>
        <v>43252</v>
      </c>
      <c r="AN130" s="255">
        <f t="shared" si="107"/>
        <v>118</v>
      </c>
      <c r="AO130" s="84">
        <f t="shared" si="136"/>
        <v>0</v>
      </c>
      <c r="AP130" s="84">
        <f t="shared" si="117"/>
        <v>0</v>
      </c>
      <c r="AQ130" s="84">
        <f t="shared" si="118"/>
        <v>0</v>
      </c>
      <c r="AR130" s="84"/>
      <c r="AS130" s="84"/>
      <c r="AV130" s="254">
        <f t="shared" si="137"/>
        <v>43466</v>
      </c>
      <c r="AW130" s="256">
        <f t="shared" si="119"/>
        <v>0</v>
      </c>
      <c r="AX130" s="256">
        <f t="shared" si="120"/>
        <v>0</v>
      </c>
      <c r="AY130" s="256">
        <f t="shared" si="121"/>
        <v>0</v>
      </c>
      <c r="AZ130" s="256">
        <f t="shared" si="122"/>
        <v>0</v>
      </c>
      <c r="BA130" s="256">
        <f t="shared" si="98"/>
        <v>0</v>
      </c>
      <c r="BB130" s="256">
        <f t="shared" si="99"/>
        <v>0</v>
      </c>
      <c r="BC130" s="256"/>
      <c r="BF130" s="254">
        <f t="shared" si="138"/>
        <v>43466</v>
      </c>
      <c r="BG130" s="256">
        <f t="shared" si="123"/>
        <v>0</v>
      </c>
      <c r="BH130" s="256">
        <f t="shared" si="124"/>
        <v>0</v>
      </c>
      <c r="BI130" s="256">
        <f t="shared" si="125"/>
        <v>0</v>
      </c>
      <c r="BJ130" s="256">
        <f t="shared" si="126"/>
        <v>0</v>
      </c>
      <c r="BK130" s="256">
        <f t="shared" si="101"/>
        <v>0</v>
      </c>
      <c r="BL130" s="256">
        <f t="shared" si="102"/>
        <v>0</v>
      </c>
    </row>
    <row r="131" spans="2:65" ht="12.75" customHeight="1" x14ac:dyDescent="0.2">
      <c r="C131" s="254">
        <f t="shared" si="127"/>
        <v>43282</v>
      </c>
      <c r="D131" s="255">
        <f t="shared" si="103"/>
        <v>119</v>
      </c>
      <c r="E131" s="84">
        <f t="shared" si="128"/>
        <v>0</v>
      </c>
      <c r="F131" s="84">
        <f t="shared" si="109"/>
        <v>0</v>
      </c>
      <c r="G131" s="84">
        <f t="shared" si="110"/>
        <v>0</v>
      </c>
      <c r="H131" s="84"/>
      <c r="I131" s="84"/>
      <c r="J131" s="84"/>
      <c r="K131" s="84"/>
      <c r="L131" s="254">
        <f t="shared" si="129"/>
        <v>43282</v>
      </c>
      <c r="M131" s="255">
        <f t="shared" si="104"/>
        <v>119</v>
      </c>
      <c r="N131" s="84">
        <f t="shared" si="130"/>
        <v>0</v>
      </c>
      <c r="O131" s="84">
        <f t="shared" si="111"/>
        <v>0</v>
      </c>
      <c r="P131" s="84">
        <f t="shared" si="112"/>
        <v>0</v>
      </c>
      <c r="Q131" s="84"/>
      <c r="R131" s="84"/>
      <c r="U131" s="254">
        <f t="shared" si="131"/>
        <v>43282</v>
      </c>
      <c r="V131" s="255">
        <f t="shared" si="108"/>
        <v>119</v>
      </c>
      <c r="W131" s="84">
        <f t="shared" si="132"/>
        <v>0</v>
      </c>
      <c r="X131" s="84">
        <f t="shared" si="113"/>
        <v>0</v>
      </c>
      <c r="Y131" s="84">
        <f t="shared" si="114"/>
        <v>0</v>
      </c>
      <c r="Z131" s="84"/>
      <c r="AA131" s="84"/>
      <c r="AD131" s="254">
        <f t="shared" si="133"/>
        <v>43282</v>
      </c>
      <c r="AE131" s="255">
        <f t="shared" si="106"/>
        <v>119</v>
      </c>
      <c r="AF131" s="84">
        <f t="shared" si="134"/>
        <v>0</v>
      </c>
      <c r="AG131" s="84">
        <f t="shared" si="115"/>
        <v>0</v>
      </c>
      <c r="AH131" s="84">
        <f t="shared" si="116"/>
        <v>0</v>
      </c>
      <c r="AI131" s="84"/>
      <c r="AJ131" s="84"/>
      <c r="AM131" s="254">
        <f t="shared" si="135"/>
        <v>43282</v>
      </c>
      <c r="AN131" s="255">
        <f t="shared" si="107"/>
        <v>119</v>
      </c>
      <c r="AO131" s="84">
        <f t="shared" si="136"/>
        <v>0</v>
      </c>
      <c r="AP131" s="84">
        <f t="shared" si="117"/>
        <v>0</v>
      </c>
      <c r="AQ131" s="84">
        <f t="shared" si="118"/>
        <v>0</v>
      </c>
      <c r="AR131" s="84"/>
      <c r="AS131" s="84"/>
      <c r="AV131" s="254">
        <f t="shared" si="137"/>
        <v>43497</v>
      </c>
      <c r="AW131" s="256">
        <f t="shared" si="119"/>
        <v>0</v>
      </c>
      <c r="AX131" s="256">
        <f t="shared" si="120"/>
        <v>0</v>
      </c>
      <c r="AY131" s="256">
        <f t="shared" si="121"/>
        <v>0</v>
      </c>
      <c r="AZ131" s="256">
        <f t="shared" si="122"/>
        <v>0</v>
      </c>
      <c r="BA131" s="256">
        <f t="shared" si="98"/>
        <v>0</v>
      </c>
      <c r="BB131" s="256">
        <f t="shared" si="99"/>
        <v>0</v>
      </c>
      <c r="BC131" s="256"/>
      <c r="BF131" s="254">
        <f t="shared" si="138"/>
        <v>43497</v>
      </c>
      <c r="BG131" s="256">
        <f t="shared" si="123"/>
        <v>0</v>
      </c>
      <c r="BH131" s="256">
        <f t="shared" si="124"/>
        <v>0</v>
      </c>
      <c r="BI131" s="256">
        <f t="shared" si="125"/>
        <v>0</v>
      </c>
      <c r="BJ131" s="256">
        <f t="shared" si="126"/>
        <v>0</v>
      </c>
      <c r="BK131" s="256">
        <f t="shared" si="101"/>
        <v>0</v>
      </c>
      <c r="BL131" s="256">
        <f t="shared" si="102"/>
        <v>0</v>
      </c>
    </row>
    <row r="132" spans="2:65" ht="12.75" customHeight="1" x14ac:dyDescent="0.2">
      <c r="C132" s="257">
        <f t="shared" si="127"/>
        <v>43313</v>
      </c>
      <c r="D132" s="258">
        <f t="shared" si="103"/>
        <v>120</v>
      </c>
      <c r="E132" s="259">
        <f t="shared" si="128"/>
        <v>0</v>
      </c>
      <c r="F132" s="259">
        <f t="shared" si="109"/>
        <v>0</v>
      </c>
      <c r="G132" s="259">
        <f t="shared" si="110"/>
        <v>0</v>
      </c>
      <c r="H132" s="259"/>
      <c r="I132" s="84"/>
      <c r="J132" s="84"/>
      <c r="K132" s="84"/>
      <c r="L132" s="254">
        <f t="shared" si="129"/>
        <v>43313</v>
      </c>
      <c r="M132" s="255">
        <f t="shared" si="104"/>
        <v>120</v>
      </c>
      <c r="N132" s="84">
        <f t="shared" si="130"/>
        <v>0</v>
      </c>
      <c r="O132" s="84">
        <f t="shared" si="111"/>
        <v>0</v>
      </c>
      <c r="P132" s="84">
        <f t="shared" si="112"/>
        <v>0</v>
      </c>
      <c r="Q132" s="84"/>
      <c r="R132" s="84"/>
      <c r="U132" s="254">
        <f t="shared" si="131"/>
        <v>43313</v>
      </c>
      <c r="V132" s="255">
        <f t="shared" si="108"/>
        <v>120</v>
      </c>
      <c r="W132" s="84">
        <f t="shared" si="132"/>
        <v>0</v>
      </c>
      <c r="X132" s="84">
        <f t="shared" si="113"/>
        <v>0</v>
      </c>
      <c r="Y132" s="84">
        <f t="shared" si="114"/>
        <v>0</v>
      </c>
      <c r="Z132" s="84"/>
      <c r="AA132" s="84"/>
      <c r="AD132" s="254">
        <f t="shared" si="133"/>
        <v>43313</v>
      </c>
      <c r="AE132" s="255">
        <f t="shared" si="106"/>
        <v>120</v>
      </c>
      <c r="AF132" s="84">
        <f t="shared" si="134"/>
        <v>0</v>
      </c>
      <c r="AG132" s="84">
        <f t="shared" si="115"/>
        <v>0</v>
      </c>
      <c r="AH132" s="84">
        <f t="shared" si="116"/>
        <v>0</v>
      </c>
      <c r="AI132" s="84"/>
      <c r="AJ132" s="84"/>
      <c r="AM132" s="254">
        <f t="shared" si="135"/>
        <v>43313</v>
      </c>
      <c r="AN132" s="255">
        <f t="shared" si="107"/>
        <v>120</v>
      </c>
      <c r="AO132" s="84">
        <f t="shared" si="136"/>
        <v>0</v>
      </c>
      <c r="AP132" s="84">
        <f t="shared" si="117"/>
        <v>0</v>
      </c>
      <c r="AQ132" s="84">
        <f t="shared" si="118"/>
        <v>0</v>
      </c>
      <c r="AR132" s="84"/>
      <c r="AS132" s="84"/>
      <c r="AV132" s="254">
        <f t="shared" si="137"/>
        <v>43525</v>
      </c>
      <c r="AW132" s="256">
        <f t="shared" si="119"/>
        <v>0</v>
      </c>
      <c r="AX132" s="256">
        <f t="shared" si="120"/>
        <v>0</v>
      </c>
      <c r="AY132" s="256">
        <f t="shared" si="121"/>
        <v>0</v>
      </c>
      <c r="AZ132" s="256">
        <f t="shared" si="122"/>
        <v>0</v>
      </c>
      <c r="BA132" s="256">
        <f t="shared" si="98"/>
        <v>0</v>
      </c>
      <c r="BB132" s="256">
        <f t="shared" si="99"/>
        <v>0</v>
      </c>
      <c r="BC132" s="256"/>
      <c r="BF132" s="254">
        <f t="shared" si="138"/>
        <v>43525</v>
      </c>
      <c r="BG132" s="256">
        <f t="shared" si="123"/>
        <v>0</v>
      </c>
      <c r="BH132" s="256">
        <f t="shared" si="124"/>
        <v>0</v>
      </c>
      <c r="BI132" s="256">
        <f t="shared" si="125"/>
        <v>0</v>
      </c>
      <c r="BJ132" s="256">
        <f t="shared" si="126"/>
        <v>0</v>
      </c>
      <c r="BK132" s="256">
        <f t="shared" si="101"/>
        <v>0</v>
      </c>
      <c r="BL132" s="256">
        <f t="shared" si="102"/>
        <v>0</v>
      </c>
    </row>
    <row r="133" spans="2:65" ht="5.0999999999999996" customHeight="1" x14ac:dyDescent="0.2">
      <c r="C133" s="88"/>
      <c r="D133" s="88"/>
      <c r="E133" s="88"/>
      <c r="F133" s="88"/>
      <c r="G133" s="88"/>
      <c r="H133" s="88"/>
      <c r="L133" s="88"/>
      <c r="M133" s="88"/>
      <c r="N133" s="88"/>
      <c r="O133" s="88"/>
      <c r="P133" s="88"/>
      <c r="Q133" s="88"/>
      <c r="U133" s="88"/>
      <c r="V133" s="88"/>
      <c r="W133" s="88"/>
      <c r="X133" s="88"/>
      <c r="Y133" s="88"/>
      <c r="Z133" s="88"/>
      <c r="AD133" s="88"/>
      <c r="AE133" s="88"/>
      <c r="AF133" s="88"/>
      <c r="AG133" s="88"/>
      <c r="AH133" s="88"/>
      <c r="AI133" s="88"/>
      <c r="AM133" s="88"/>
      <c r="AN133" s="88"/>
      <c r="AO133" s="88"/>
      <c r="AP133" s="88"/>
      <c r="AQ133" s="88"/>
      <c r="AR133" s="88"/>
      <c r="AV133" s="88"/>
      <c r="AW133" s="88"/>
      <c r="AX133" s="88"/>
      <c r="AY133" s="88"/>
      <c r="AZ133" s="88"/>
      <c r="BA133" s="88"/>
      <c r="BB133" s="88"/>
      <c r="BF133" s="88"/>
      <c r="BG133" s="88"/>
      <c r="BH133" s="88"/>
      <c r="BI133" s="88"/>
      <c r="BJ133" s="88"/>
      <c r="BK133" s="88"/>
      <c r="BL133" s="88"/>
    </row>
    <row r="134" spans="2:65" ht="12.75" customHeight="1" x14ac:dyDescent="0.2">
      <c r="B134" s="365"/>
      <c r="C134" s="366"/>
      <c r="D134" s="366"/>
      <c r="E134" s="366"/>
      <c r="F134" s="366"/>
      <c r="G134" s="366"/>
      <c r="H134" s="366"/>
      <c r="I134" s="367"/>
      <c r="K134" s="365"/>
      <c r="L134" s="366"/>
      <c r="M134" s="366"/>
      <c r="N134" s="366"/>
      <c r="O134" s="366"/>
      <c r="P134" s="366"/>
      <c r="Q134" s="366"/>
      <c r="R134" s="367"/>
      <c r="T134" s="365"/>
      <c r="U134" s="366"/>
      <c r="V134" s="366"/>
      <c r="W134" s="366"/>
      <c r="X134" s="366"/>
      <c r="Y134" s="366"/>
      <c r="Z134" s="366"/>
      <c r="AA134" s="367"/>
      <c r="AC134" s="365"/>
      <c r="AD134" s="366"/>
      <c r="AE134" s="366"/>
      <c r="AF134" s="366"/>
      <c r="AG134" s="366"/>
      <c r="AH134" s="366"/>
      <c r="AI134" s="366"/>
      <c r="AJ134" s="367"/>
      <c r="AL134" s="365"/>
      <c r="AM134" s="366"/>
      <c r="AN134" s="366"/>
      <c r="AO134" s="366"/>
      <c r="AP134" s="366"/>
      <c r="AQ134" s="366"/>
      <c r="AR134" s="366"/>
      <c r="AS134" s="367"/>
      <c r="AU134" s="365"/>
      <c r="AV134" s="366"/>
      <c r="AW134" s="366"/>
      <c r="AX134" s="366"/>
      <c r="AY134" s="366"/>
      <c r="AZ134" s="366"/>
      <c r="BA134" s="366"/>
      <c r="BB134" s="366"/>
      <c r="BC134" s="367"/>
      <c r="BE134" s="365"/>
      <c r="BF134" s="366"/>
      <c r="BG134" s="366"/>
      <c r="BH134" s="366"/>
      <c r="BI134" s="366"/>
      <c r="BJ134" s="366"/>
      <c r="BK134" s="366"/>
      <c r="BL134" s="366"/>
      <c r="BM134" s="367"/>
    </row>
  </sheetData>
  <sheetProtection sheet="1"/>
  <customSheetViews>
    <customSheetView guid="{0C8DB85B-AFC9-43DA-ACB7-1957509C70BC}" showGridLines="0">
      <selection activeCell="B2" sqref="B2:I2"/>
      <pageMargins left="0.75" right="0.75" top="1" bottom="1" header="0.5" footer="0.5"/>
      <headerFooter alignWithMargins="0"/>
    </customSheetView>
  </customSheetViews>
  <mergeCells count="21">
    <mergeCell ref="C4:H4"/>
    <mergeCell ref="AW11:BB11"/>
    <mergeCell ref="B2:I2"/>
    <mergeCell ref="AM4:AR4"/>
    <mergeCell ref="K2:R2"/>
    <mergeCell ref="BG11:BL11"/>
    <mergeCell ref="T134:AA134"/>
    <mergeCell ref="AC134:AJ134"/>
    <mergeCell ref="AU2:BC2"/>
    <mergeCell ref="L4:Q4"/>
    <mergeCell ref="AL134:AS134"/>
    <mergeCell ref="U4:Z4"/>
    <mergeCell ref="AD4:AI4"/>
    <mergeCell ref="B134:I134"/>
    <mergeCell ref="K134:R134"/>
    <mergeCell ref="BE2:BM2"/>
    <mergeCell ref="BE134:BM134"/>
    <mergeCell ref="AU134:BC134"/>
    <mergeCell ref="T2:AA2"/>
    <mergeCell ref="AC2:AJ2"/>
    <mergeCell ref="AL2:AS2"/>
  </mergeCells>
  <phoneticPr fontId="0" type="noConversion"/>
  <pageMargins left="0.75" right="0.75" top="1" bottom="1" header="0.5" footer="0.5"/>
  <pageSetup scale="77" fitToWidth="7" fitToHeight="2" orientation="portrait" r:id="rId1"/>
  <headerFooter alignWithMargins="0">
    <oddFooter>&amp;CPrepared on: &amp;D
Copyrighted by The Curators of the University of Missouri, 2008</oddFooter>
  </headerFooter>
  <colBreaks count="6" manualBreakCount="6">
    <brk id="10" min="1" max="133" man="1"/>
    <brk id="19" min="1" max="133" man="1"/>
    <brk id="28" min="1" max="133" man="1"/>
    <brk id="37" min="1" max="133" man="1"/>
    <brk id="46" min="1" max="133" man="1"/>
    <brk id="56" min="1" max="1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S137"/>
  <sheetViews>
    <sheetView showGridLines="0" zoomScaleNormal="100" workbookViewId="0"/>
  </sheetViews>
  <sheetFormatPr defaultRowHeight="12.75" x14ac:dyDescent="0.2"/>
  <cols>
    <col min="1" max="1" width="3.28515625" style="80" customWidth="1"/>
    <col min="2" max="2" width="1.7109375" style="80" customWidth="1"/>
    <col min="3" max="3" width="9.28515625" style="83" customWidth="1"/>
    <col min="4" max="4" width="1.7109375" style="83" customWidth="1"/>
    <col min="5" max="5" width="3.28515625" style="83" customWidth="1"/>
    <col min="6" max="6" width="1.7109375" style="83" customWidth="1"/>
    <col min="7" max="7" width="18.7109375" style="80" customWidth="1"/>
    <col min="8" max="8" width="11.7109375" style="80" customWidth="1"/>
    <col min="9" max="9" width="9.28515625" style="80" bestFit="1" customWidth="1"/>
    <col min="10" max="10" width="18" style="80" customWidth="1"/>
    <col min="11" max="11" width="10.140625" style="80" bestFit="1" customWidth="1"/>
    <col min="12" max="12" width="1.7109375" style="80" customWidth="1"/>
    <col min="13" max="13" width="3.28515625" style="80" customWidth="1"/>
    <col min="14" max="14" width="1.7109375" style="80" customWidth="1"/>
    <col min="15" max="15" width="20.28515625" style="80" customWidth="1"/>
    <col min="16" max="16" width="11.7109375" style="80" customWidth="1"/>
    <col min="17" max="17" width="9.28515625" style="80" bestFit="1" customWidth="1"/>
    <col min="18" max="18" width="19.7109375" style="80" customWidth="1"/>
    <col min="19" max="19" width="9.28515625" style="80" bestFit="1" customWidth="1"/>
    <col min="20" max="20" width="1.7109375" style="80" customWidth="1"/>
    <col min="21" max="21" width="3.28515625" style="80" customWidth="1"/>
    <col min="22" max="22" width="1.7109375" style="80" customWidth="1"/>
    <col min="23" max="23" width="19.140625" style="80" customWidth="1"/>
    <col min="24" max="24" width="11.7109375" style="80" customWidth="1"/>
    <col min="25" max="25" width="9.140625" style="80"/>
    <col min="26" max="26" width="17.85546875" style="80" customWidth="1"/>
    <col min="27" max="27" width="11.28515625" style="80" customWidth="1"/>
    <col min="28" max="28" width="1.7109375" style="80" customWidth="1"/>
    <col min="29" max="29" width="3.28515625" style="80" customWidth="1"/>
    <col min="30" max="30" width="1.7109375" style="80" customWidth="1"/>
    <col min="31" max="31" width="18.42578125" style="80" customWidth="1"/>
    <col min="32" max="32" width="11.7109375" style="80" customWidth="1"/>
    <col min="33" max="33" width="9.140625" style="80"/>
    <col min="34" max="34" width="19" style="80" customWidth="1"/>
    <col min="35" max="35" width="10.140625" style="80" customWidth="1"/>
    <col min="36" max="36" width="1.7109375" style="80" customWidth="1"/>
    <col min="37" max="37" width="3.28515625" style="80" customWidth="1"/>
    <col min="38" max="38" width="1.7109375" style="80" customWidth="1"/>
    <col min="39" max="39" width="19.85546875" style="80" customWidth="1"/>
    <col min="40" max="40" width="11.7109375" style="80" customWidth="1"/>
    <col min="41" max="41" width="9.140625" style="80"/>
    <col min="42" max="42" width="21.42578125" style="80" customWidth="1"/>
    <col min="43" max="43" width="9.140625" style="80"/>
    <col min="44" max="44" width="1.7109375" style="80" customWidth="1"/>
    <col min="45" max="45" width="3.28515625" style="80" customWidth="1"/>
    <col min="46" max="46" width="1.7109375" style="80" customWidth="1"/>
    <col min="47" max="47" width="9.5703125" style="80" customWidth="1"/>
    <col min="48" max="51" width="9.140625" style="80"/>
    <col min="52" max="52" width="11.42578125" style="80" customWidth="1"/>
    <col min="53" max="53" width="9.140625" style="80"/>
    <col min="54" max="54" width="1.7109375" style="80" customWidth="1"/>
    <col min="55" max="55" width="3.28515625" style="80" customWidth="1"/>
    <col min="56" max="56" width="1.7109375" style="80" customWidth="1"/>
    <col min="57" max="57" width="9.5703125" style="80" customWidth="1"/>
    <col min="58" max="61" width="9.140625" style="80"/>
    <col min="62" max="62" width="11.42578125" style="80" bestFit="1" customWidth="1"/>
    <col min="63" max="63" width="9.140625" style="80"/>
    <col min="64" max="64" width="1.7109375" style="80" customWidth="1"/>
    <col min="65" max="65" width="9.140625" style="208"/>
    <col min="66" max="66" width="9.140625" style="266"/>
    <col min="67" max="67" width="36.28515625" style="266" customWidth="1"/>
    <col min="68" max="86" width="11.7109375" style="266" customWidth="1"/>
    <col min="87" max="97" width="9.140625" style="266"/>
    <col min="98" max="16384" width="9.140625" style="208"/>
  </cols>
  <sheetData>
    <row r="2" spans="1:97" x14ac:dyDescent="0.2">
      <c r="B2" s="384"/>
      <c r="C2" s="385"/>
      <c r="D2" s="386"/>
      <c r="F2" s="384"/>
      <c r="G2" s="385"/>
      <c r="H2" s="385"/>
      <c r="I2" s="385"/>
      <c r="J2" s="385"/>
      <c r="K2" s="385"/>
      <c r="L2" s="386"/>
      <c r="N2" s="384"/>
      <c r="O2" s="385"/>
      <c r="P2" s="385"/>
      <c r="Q2" s="385"/>
      <c r="R2" s="385"/>
      <c r="S2" s="385"/>
      <c r="T2" s="386"/>
      <c r="V2" s="384"/>
      <c r="W2" s="385"/>
      <c r="X2" s="385"/>
      <c r="Y2" s="385"/>
      <c r="Z2" s="385"/>
      <c r="AA2" s="385"/>
      <c r="AB2" s="386"/>
      <c r="AD2" s="384"/>
      <c r="AE2" s="385"/>
      <c r="AF2" s="385"/>
      <c r="AG2" s="385"/>
      <c r="AH2" s="385"/>
      <c r="AI2" s="385"/>
      <c r="AJ2" s="386"/>
      <c r="AL2" s="384"/>
      <c r="AM2" s="385"/>
      <c r="AN2" s="385"/>
      <c r="AO2" s="385"/>
      <c r="AP2" s="385"/>
      <c r="AQ2" s="385"/>
      <c r="AR2" s="386"/>
      <c r="AT2" s="384"/>
      <c r="AU2" s="385"/>
      <c r="AV2" s="385"/>
      <c r="AW2" s="385"/>
      <c r="AX2" s="385"/>
      <c r="AY2" s="385"/>
      <c r="AZ2" s="385"/>
      <c r="BA2" s="385"/>
      <c r="BB2" s="386"/>
      <c r="BD2" s="384"/>
      <c r="BE2" s="385"/>
      <c r="BF2" s="385"/>
      <c r="BG2" s="385"/>
      <c r="BH2" s="385"/>
      <c r="BI2" s="385"/>
      <c r="BJ2" s="385"/>
      <c r="BK2" s="385"/>
      <c r="BL2" s="386"/>
    </row>
    <row r="3" spans="1:97" s="265" customFormat="1" ht="5.0999999999999996" customHeight="1" x14ac:dyDescent="0.2">
      <c r="A3" s="178"/>
      <c r="B3" s="178"/>
      <c r="C3" s="186"/>
      <c r="D3" s="186"/>
      <c r="E3" s="186"/>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N3" s="267"/>
      <c r="BO3" s="267"/>
      <c r="BP3" s="267"/>
      <c r="BQ3" s="267"/>
      <c r="BR3" s="267"/>
      <c r="BS3" s="267"/>
      <c r="BT3" s="267"/>
      <c r="BU3" s="267"/>
      <c r="BV3" s="267"/>
      <c r="BW3" s="267"/>
      <c r="BX3" s="267"/>
      <c r="BY3" s="267"/>
      <c r="BZ3" s="267"/>
      <c r="CA3" s="267"/>
      <c r="CB3" s="267"/>
      <c r="CC3" s="267"/>
      <c r="CD3" s="267"/>
      <c r="CE3" s="267"/>
      <c r="CF3" s="267"/>
      <c r="CG3" s="267"/>
      <c r="CH3" s="267"/>
      <c r="CI3" s="267"/>
      <c r="CJ3" s="267"/>
      <c r="CK3" s="267"/>
      <c r="CL3" s="267"/>
      <c r="CM3" s="267"/>
      <c r="CN3" s="267"/>
      <c r="CO3" s="267"/>
      <c r="CP3" s="267"/>
      <c r="CQ3" s="267"/>
      <c r="CR3" s="267"/>
      <c r="CS3" s="267"/>
    </row>
    <row r="4" spans="1:97" x14ac:dyDescent="0.2">
      <c r="G4" s="382" t="s">
        <v>71</v>
      </c>
      <c r="H4" s="382"/>
      <c r="I4" s="382"/>
      <c r="J4" s="382"/>
      <c r="K4" s="382"/>
      <c r="L4" s="75"/>
      <c r="O4" s="382" t="s">
        <v>72</v>
      </c>
      <c r="P4" s="382"/>
      <c r="Q4" s="382"/>
      <c r="R4" s="382"/>
      <c r="S4" s="382"/>
      <c r="T4" s="75"/>
      <c r="W4" s="382" t="s">
        <v>73</v>
      </c>
      <c r="X4" s="382"/>
      <c r="Y4" s="382"/>
      <c r="Z4" s="382"/>
      <c r="AA4" s="382"/>
      <c r="AB4" s="75"/>
      <c r="AE4" s="382" t="s">
        <v>74</v>
      </c>
      <c r="AF4" s="382"/>
      <c r="AG4" s="382"/>
      <c r="AH4" s="382"/>
      <c r="AI4" s="382"/>
      <c r="AJ4" s="75"/>
      <c r="AM4" s="382" t="s">
        <v>156</v>
      </c>
      <c r="AN4" s="382"/>
      <c r="AO4" s="382"/>
      <c r="AP4" s="382"/>
      <c r="AQ4" s="382"/>
      <c r="AR4" s="75"/>
      <c r="BX4" s="266" t="s">
        <v>136</v>
      </c>
      <c r="BY4" s="266" t="s">
        <v>137</v>
      </c>
      <c r="BZ4" s="266" t="s">
        <v>138</v>
      </c>
      <c r="CA4" s="266" t="s">
        <v>139</v>
      </c>
      <c r="CB4" s="266" t="s">
        <v>140</v>
      </c>
    </row>
    <row r="5" spans="1:97" ht="12.75" customHeight="1" x14ac:dyDescent="0.2">
      <c r="G5" s="246" t="s">
        <v>54</v>
      </c>
      <c r="H5" s="247">
        <f>DataInput!$R$41</f>
        <v>39904</v>
      </c>
      <c r="I5" s="255"/>
      <c r="J5" s="246" t="s">
        <v>18</v>
      </c>
      <c r="K5" s="81">
        <f>+DataInput!F102</f>
        <v>468000</v>
      </c>
      <c r="L5" s="81"/>
      <c r="O5" s="246" t="s">
        <v>54</v>
      </c>
      <c r="P5" s="247">
        <f>DataInput!$R$41</f>
        <v>39904</v>
      </c>
      <c r="Q5" s="255"/>
      <c r="R5" s="246" t="s">
        <v>18</v>
      </c>
      <c r="S5" s="81">
        <f>+DataInput!H102</f>
        <v>0</v>
      </c>
      <c r="T5" s="81"/>
      <c r="W5" s="246" t="s">
        <v>54</v>
      </c>
      <c r="X5" s="247">
        <f>DataInput!$R$41</f>
        <v>39904</v>
      </c>
      <c r="Y5" s="255"/>
      <c r="Z5" s="246" t="s">
        <v>18</v>
      </c>
      <c r="AA5" s="81">
        <f>+DataInput!J102</f>
        <v>0</v>
      </c>
      <c r="AB5" s="81"/>
      <c r="AE5" s="246" t="s">
        <v>54</v>
      </c>
      <c r="AF5" s="247">
        <f>DataInput!$R$41</f>
        <v>39904</v>
      </c>
      <c r="AG5" s="255"/>
      <c r="AH5" s="246" t="s">
        <v>18</v>
      </c>
      <c r="AI5" s="81">
        <f>+DataInput!L102</f>
        <v>0</v>
      </c>
      <c r="AJ5" s="81"/>
      <c r="AM5" s="246" t="s">
        <v>54</v>
      </c>
      <c r="AN5" s="247">
        <f>DataInput!$R$41</f>
        <v>39904</v>
      </c>
      <c r="AO5" s="255"/>
      <c r="AP5" s="246" t="s">
        <v>18</v>
      </c>
      <c r="AQ5" s="81">
        <f>MAX(BP32:CG32)</f>
        <v>5221.7222222222226</v>
      </c>
      <c r="AR5" s="81"/>
      <c r="BO5" s="266" t="s">
        <v>133</v>
      </c>
      <c r="BS5" s="266" t="s">
        <v>135</v>
      </c>
      <c r="BX5" s="268">
        <f>K5</f>
        <v>468000</v>
      </c>
      <c r="BY5" s="268">
        <f>S5</f>
        <v>0</v>
      </c>
      <c r="BZ5" s="268">
        <f>AA5</f>
        <v>0</v>
      </c>
      <c r="CA5" s="268">
        <f>AI5</f>
        <v>0</v>
      </c>
      <c r="CB5" s="268"/>
    </row>
    <row r="6" spans="1:97" ht="12.75" customHeight="1" x14ac:dyDescent="0.2">
      <c r="G6" s="246" t="s">
        <v>56</v>
      </c>
      <c r="H6" s="248">
        <f>IF(DataInput!F104="annual", 1, (IF(DataInput!F104="quarterly",4, (IF(DataInput!F104="semi-annual",2,(IF(DataInput!F104="monthly",12,0)))))))</f>
        <v>12</v>
      </c>
      <c r="I6" s="83"/>
      <c r="J6" s="246" t="s">
        <v>57</v>
      </c>
      <c r="K6" s="82">
        <f>DataInput!F106</f>
        <v>0.08</v>
      </c>
      <c r="L6" s="82"/>
      <c r="O6" s="246" t="s">
        <v>56</v>
      </c>
      <c r="P6" s="248">
        <f>IF(DataInput!H104="annual", 1, (IF(DataInput!H104="Quarterly",4, (IF(DataInput!H104="semi-annual",2,(IF(DataInput!H104="monthly",12,0)))))))</f>
        <v>12</v>
      </c>
      <c r="Q6" s="83"/>
      <c r="R6" s="246" t="s">
        <v>57</v>
      </c>
      <c r="S6" s="82">
        <f>DataInput!H106</f>
        <v>0.1</v>
      </c>
      <c r="T6" s="82"/>
      <c r="W6" s="246" t="s">
        <v>56</v>
      </c>
      <c r="X6" s="248">
        <f>IF(DataInput!J104="annual", 1, (IF(DataInput!J104="Quarterly",4, (IF(DataInput!J104="semi-annual",2,(IF(DataInput!J104="monthly",12,0)))))))</f>
        <v>12</v>
      </c>
      <c r="Y6" s="83"/>
      <c r="Z6" s="246" t="s">
        <v>57</v>
      </c>
      <c r="AA6" s="82">
        <f>DataInput!J106</f>
        <v>0</v>
      </c>
      <c r="AB6" s="82"/>
      <c r="AE6" s="246" t="s">
        <v>56</v>
      </c>
      <c r="AF6" s="248">
        <f>IF(DataInput!L104="annual", 1, (IF(DataInput!L104="Quarterly",4, (IF(DataInput!L104="semi-annual",2,(IF(DataInput!L104="monthly",12,0)))))))</f>
        <v>12</v>
      </c>
      <c r="AG6" s="83"/>
      <c r="AH6" s="246" t="s">
        <v>57</v>
      </c>
      <c r="AI6" s="82">
        <f>DataInput!L106</f>
        <v>0</v>
      </c>
      <c r="AJ6" s="82"/>
      <c r="AM6" s="246" t="s">
        <v>56</v>
      </c>
      <c r="AN6" s="248">
        <f>IF(DataInput!F116="annual", 1, (IF(DataInput!F116="Quarterly",4, (IF(DataInput!F116="semi-annual",2,(IF(DataInput!F116="monthly",12,0)))))))</f>
        <v>12</v>
      </c>
      <c r="AO6" s="83"/>
      <c r="AP6" s="246" t="s">
        <v>57</v>
      </c>
      <c r="AQ6" s="82">
        <f>DataInput!F122</f>
        <v>0.09</v>
      </c>
      <c r="AR6" s="82"/>
      <c r="BX6" s="269">
        <f>K6</f>
        <v>0.08</v>
      </c>
      <c r="BY6" s="269">
        <f>S6</f>
        <v>0.1</v>
      </c>
      <c r="BZ6" s="269">
        <f>AA6</f>
        <v>0</v>
      </c>
      <c r="CA6" s="269">
        <f>AI6</f>
        <v>0</v>
      </c>
      <c r="CB6" s="269">
        <f>AQ6</f>
        <v>0.09</v>
      </c>
    </row>
    <row r="7" spans="1:97" ht="12.75" customHeight="1" x14ac:dyDescent="0.2">
      <c r="G7" s="246" t="s">
        <v>60</v>
      </c>
      <c r="H7" s="248">
        <f>H6*DataInput!F103</f>
        <v>120</v>
      </c>
      <c r="I7" s="255"/>
      <c r="J7" s="246" t="s">
        <v>61</v>
      </c>
      <c r="K7" s="82">
        <f>IF(K5=0,0,K6/H6)</f>
        <v>6.6666666666666671E-3</v>
      </c>
      <c r="L7" s="82"/>
      <c r="O7" s="246" t="s">
        <v>60</v>
      </c>
      <c r="P7" s="248">
        <f>P6*DataInput!H103</f>
        <v>120</v>
      </c>
      <c r="Q7" s="255"/>
      <c r="R7" s="246" t="s">
        <v>61</v>
      </c>
      <c r="S7" s="82">
        <f>IF(S5=0,0,S6/P6)</f>
        <v>0</v>
      </c>
      <c r="T7" s="82"/>
      <c r="W7" s="246" t="s">
        <v>60</v>
      </c>
      <c r="X7" s="248">
        <f>X6*DataInput!J103</f>
        <v>0</v>
      </c>
      <c r="Y7" s="255"/>
      <c r="Z7" s="246" t="s">
        <v>61</v>
      </c>
      <c r="AA7" s="82">
        <f>IF(AA5=0,0,AA6/X6)</f>
        <v>0</v>
      </c>
      <c r="AB7" s="82"/>
      <c r="AE7" s="246" t="s">
        <v>60</v>
      </c>
      <c r="AF7" s="248">
        <f>AF6*DataInput!L103</f>
        <v>0</v>
      </c>
      <c r="AG7" s="255"/>
      <c r="AH7" s="246" t="s">
        <v>61</v>
      </c>
      <c r="AI7" s="82">
        <f>IF(AI5=0,0,AI6/AF6)</f>
        <v>0</v>
      </c>
      <c r="AJ7" s="82"/>
      <c r="AM7" s="246" t="s">
        <v>60</v>
      </c>
      <c r="AN7" s="248">
        <f>AN6*DataInput!F115</f>
        <v>12</v>
      </c>
      <c r="AO7" s="255"/>
      <c r="AP7" s="246" t="s">
        <v>61</v>
      </c>
      <c r="AQ7" s="82">
        <f>IF(AQ5=0,0,AQ6/AN6)</f>
        <v>7.4999999999999997E-3</v>
      </c>
      <c r="AR7" s="82"/>
      <c r="BT7" s="269">
        <f>SUM(BX8:CB8)</f>
        <v>0.08</v>
      </c>
      <c r="BX7" s="270">
        <f>BX5/SUM($BX5:$CA5)</f>
        <v>1</v>
      </c>
      <c r="BY7" s="270">
        <f>BY5/SUM($BX5:$CA5)</f>
        <v>0</v>
      </c>
      <c r="BZ7" s="270">
        <f>BZ5/SUM($BX5:$CA5)</f>
        <v>0</v>
      </c>
      <c r="CA7" s="270">
        <f>CA5/SUM($BX5:$CA5)</f>
        <v>0</v>
      </c>
      <c r="CB7" s="270">
        <f>CB5/SUM($BX5:$CA5)</f>
        <v>0</v>
      </c>
    </row>
    <row r="8" spans="1:97" ht="12.75" customHeight="1" x14ac:dyDescent="0.2">
      <c r="G8" s="83" t="s">
        <v>75</v>
      </c>
      <c r="H8" s="260">
        <f>DataInput!F105</f>
        <v>40057</v>
      </c>
      <c r="I8" s="255"/>
      <c r="J8" s="246" t="s">
        <v>179</v>
      </c>
      <c r="K8" s="248">
        <f>IF($H$6=12,1,IF($H$6=4,3,IF($H$6=2,6,12)))</f>
        <v>1</v>
      </c>
      <c r="L8" s="248"/>
      <c r="O8" s="246" t="s">
        <v>75</v>
      </c>
      <c r="P8" s="260">
        <f>DataInput!H105</f>
        <v>1</v>
      </c>
      <c r="Q8" s="255"/>
      <c r="R8" s="246" t="s">
        <v>179</v>
      </c>
      <c r="S8" s="248">
        <f>IF($P$6=12,1,IF($P$6=4,3,IF($P$6=2,6,12)))</f>
        <v>1</v>
      </c>
      <c r="T8" s="248"/>
      <c r="W8" s="246" t="s">
        <v>75</v>
      </c>
      <c r="X8" s="260">
        <f>DataInput!J105</f>
        <v>1</v>
      </c>
      <c r="Y8" s="255"/>
      <c r="Z8" s="246" t="s">
        <v>179</v>
      </c>
      <c r="AA8" s="248">
        <f>IF($X$6=12,1,IF($X$6=4,3,IF($X$6=2,6,12)))</f>
        <v>1</v>
      </c>
      <c r="AB8" s="248"/>
      <c r="AE8" s="246" t="s">
        <v>75</v>
      </c>
      <c r="AF8" s="260">
        <f>DataInput!L105</f>
        <v>1</v>
      </c>
      <c r="AG8" s="255"/>
      <c r="AH8" s="246" t="s">
        <v>179</v>
      </c>
      <c r="AI8" s="248">
        <f>IF($AF$6=12,1,IF($AF$6=4,3,IF($AF$6=2,6,12)))</f>
        <v>1</v>
      </c>
      <c r="AJ8" s="248"/>
      <c r="AM8" s="246" t="s">
        <v>75</v>
      </c>
      <c r="AN8" s="260">
        <f>DataInput!J117</f>
        <v>40087</v>
      </c>
      <c r="AO8" s="255"/>
      <c r="AP8" s="246" t="s">
        <v>179</v>
      </c>
      <c r="AQ8" s="83">
        <f>IF($AN$6=12,1,IF($AN$6=4,3,IF($AN$6=2,6,12)))</f>
        <v>1</v>
      </c>
      <c r="AR8" s="83"/>
      <c r="AU8" s="75"/>
      <c r="BE8" s="75"/>
      <c r="BX8" s="266">
        <f>BX7*BX6</f>
        <v>0.08</v>
      </c>
      <c r="BY8" s="266">
        <f>BY7*BY6</f>
        <v>0</v>
      </c>
      <c r="BZ8" s="266">
        <f>BZ7*BZ6</f>
        <v>0</v>
      </c>
      <c r="CA8" s="266">
        <f>CA7*CA6</f>
        <v>0</v>
      </c>
      <c r="CB8" s="266">
        <f>CB7*CB6</f>
        <v>0</v>
      </c>
    </row>
    <row r="9" spans="1:97" x14ac:dyDescent="0.2">
      <c r="G9" s="246"/>
      <c r="H9" s="260"/>
      <c r="I9" s="255"/>
      <c r="J9" s="83"/>
      <c r="K9" s="83"/>
      <c r="L9" s="83"/>
      <c r="O9" s="246"/>
      <c r="P9" s="254"/>
      <c r="Q9" s="255"/>
      <c r="R9" s="83"/>
      <c r="S9" s="83"/>
      <c r="T9" s="83"/>
      <c r="W9" s="246"/>
      <c r="X9" s="254"/>
      <c r="Y9" s="255"/>
      <c r="Z9" s="83"/>
      <c r="AA9" s="83"/>
      <c r="AB9" s="83"/>
      <c r="AE9" s="246"/>
      <c r="AF9" s="254"/>
      <c r="AG9" s="255"/>
      <c r="AH9" s="83"/>
      <c r="AI9" s="83"/>
      <c r="AJ9" s="83"/>
      <c r="AM9" s="246"/>
      <c r="AN9" s="254"/>
      <c r="AO9" s="255"/>
      <c r="AP9" s="83"/>
      <c r="AQ9" s="83"/>
      <c r="AR9" s="83"/>
      <c r="AU9" s="383" t="s">
        <v>175</v>
      </c>
      <c r="AV9" s="383"/>
      <c r="AW9" s="383"/>
      <c r="AX9" s="383"/>
      <c r="AY9" s="383"/>
      <c r="AZ9" s="383"/>
      <c r="BA9" s="383"/>
      <c r="BB9" s="251"/>
      <c r="BE9" s="383" t="s">
        <v>176</v>
      </c>
      <c r="BF9" s="383"/>
      <c r="BG9" s="383"/>
      <c r="BH9" s="383"/>
      <c r="BI9" s="383"/>
      <c r="BJ9" s="383"/>
      <c r="BK9" s="383"/>
      <c r="BL9" s="251"/>
      <c r="BM9" s="210"/>
    </row>
    <row r="10" spans="1:97" s="209" customFormat="1" ht="27.75" customHeight="1" x14ac:dyDescent="0.2">
      <c r="A10" s="89"/>
      <c r="B10" s="89"/>
      <c r="C10" s="252" t="s">
        <v>170</v>
      </c>
      <c r="D10" s="253"/>
      <c r="E10" s="87"/>
      <c r="F10" s="87"/>
      <c r="G10" s="252" t="s">
        <v>171</v>
      </c>
      <c r="H10" s="252" t="s">
        <v>172</v>
      </c>
      <c r="I10" s="252" t="s">
        <v>173</v>
      </c>
      <c r="J10" s="252" t="s">
        <v>174</v>
      </c>
      <c r="K10" s="252" t="s">
        <v>49</v>
      </c>
      <c r="L10" s="253"/>
      <c r="M10" s="89"/>
      <c r="N10" s="89"/>
      <c r="O10" s="252" t="s">
        <v>171</v>
      </c>
      <c r="P10" s="252" t="s">
        <v>172</v>
      </c>
      <c r="Q10" s="252" t="s">
        <v>173</v>
      </c>
      <c r="R10" s="252" t="s">
        <v>174</v>
      </c>
      <c r="S10" s="252" t="s">
        <v>49</v>
      </c>
      <c r="T10" s="253"/>
      <c r="U10" s="89"/>
      <c r="V10" s="89"/>
      <c r="W10" s="252" t="s">
        <v>171</v>
      </c>
      <c r="X10" s="252" t="s">
        <v>172</v>
      </c>
      <c r="Y10" s="252" t="s">
        <v>173</v>
      </c>
      <c r="Z10" s="252" t="s">
        <v>174</v>
      </c>
      <c r="AA10" s="252" t="s">
        <v>49</v>
      </c>
      <c r="AB10" s="253"/>
      <c r="AC10" s="89"/>
      <c r="AD10" s="89"/>
      <c r="AE10" s="252" t="s">
        <v>171</v>
      </c>
      <c r="AF10" s="252" t="s">
        <v>172</v>
      </c>
      <c r="AG10" s="252" t="s">
        <v>173</v>
      </c>
      <c r="AH10" s="252" t="s">
        <v>174</v>
      </c>
      <c r="AI10" s="252" t="s">
        <v>49</v>
      </c>
      <c r="AJ10" s="253"/>
      <c r="AK10" s="89"/>
      <c r="AL10" s="89"/>
      <c r="AM10" s="252" t="s">
        <v>171</v>
      </c>
      <c r="AN10" s="252" t="s">
        <v>172</v>
      </c>
      <c r="AO10" s="252" t="s">
        <v>173</v>
      </c>
      <c r="AP10" s="252" t="s">
        <v>174</v>
      </c>
      <c r="AQ10" s="252" t="s">
        <v>49</v>
      </c>
      <c r="AR10" s="253"/>
      <c r="AS10" s="89"/>
      <c r="AT10" s="89"/>
      <c r="AU10" s="252" t="s">
        <v>64</v>
      </c>
      <c r="AV10" s="154" t="s">
        <v>65</v>
      </c>
      <c r="AW10" s="154" t="s">
        <v>66</v>
      </c>
      <c r="AX10" s="154" t="s">
        <v>67</v>
      </c>
      <c r="AY10" s="154" t="s">
        <v>68</v>
      </c>
      <c r="AZ10" s="154" t="s">
        <v>178</v>
      </c>
      <c r="BA10" s="154" t="s">
        <v>70</v>
      </c>
      <c r="BB10" s="186"/>
      <c r="BC10" s="87"/>
      <c r="BD10" s="87"/>
      <c r="BE10" s="252" t="s">
        <v>64</v>
      </c>
      <c r="BF10" s="154" t="s">
        <v>65</v>
      </c>
      <c r="BG10" s="154" t="s">
        <v>66</v>
      </c>
      <c r="BH10" s="154" t="s">
        <v>67</v>
      </c>
      <c r="BI10" s="154" t="s">
        <v>68</v>
      </c>
      <c r="BJ10" s="154" t="s">
        <v>178</v>
      </c>
      <c r="BK10" s="154" t="s">
        <v>70</v>
      </c>
      <c r="BL10" s="186"/>
      <c r="BM10" s="26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2"/>
      <c r="CK10" s="272"/>
      <c r="CL10" s="272"/>
      <c r="CM10" s="272"/>
      <c r="CN10" s="271"/>
      <c r="CO10" s="271"/>
      <c r="CP10" s="271"/>
      <c r="CQ10" s="271"/>
      <c r="CR10" s="271"/>
      <c r="CS10" s="271"/>
    </row>
    <row r="11" spans="1:97" x14ac:dyDescent="0.2">
      <c r="C11" s="83">
        <v>1</v>
      </c>
      <c r="G11" s="254">
        <f>H8</f>
        <v>40057</v>
      </c>
      <c r="H11" s="84">
        <f>IF($C11&lt;=$H$7,PMT(K7,H7,-K5),0)</f>
        <v>5678.1314158307041</v>
      </c>
      <c r="I11" s="262">
        <f>IF($C11&lt;=$H$7,IPMT($K$7,$C11,$H$7,-$K$5),0)</f>
        <v>3120</v>
      </c>
      <c r="J11" s="84">
        <f>IF($C11&lt;=$H$7,PPMT($K$7,$C11,$H$7,-$K$5),0)</f>
        <v>2558.1314158307041</v>
      </c>
      <c r="K11" s="84">
        <f>$K$5-J11</f>
        <v>465441.86858416931</v>
      </c>
      <c r="L11" s="84"/>
      <c r="O11" s="254">
        <f>P8</f>
        <v>1</v>
      </c>
      <c r="P11" s="84">
        <f>IF($C11&lt;=$P$7,PMT(S7,P7,-S5),0)</f>
        <v>0</v>
      </c>
      <c r="Q11" s="262">
        <f>IF($C11&lt;=$P$7,IPMT($S$7,$C11,$P$7,-$S$5),0)</f>
        <v>0</v>
      </c>
      <c r="R11" s="84">
        <f>IF($C11&lt;=$P$7,PPMT($S$7,$C11,$P$7,-$S$5),0)</f>
        <v>0</v>
      </c>
      <c r="S11" s="84">
        <f>$S$5-R11</f>
        <v>0</v>
      </c>
      <c r="T11" s="84"/>
      <c r="W11" s="254">
        <f>X8</f>
        <v>1</v>
      </c>
      <c r="X11" s="84">
        <f>IF($C11&lt;=$X$7,PMT(AA7,X7,-AA5),0)</f>
        <v>0</v>
      </c>
      <c r="Y11" s="262">
        <f>IF($C11&lt;=$X$7,IPMT($AA$7,$C11,$X$7,-$AA$5),0)</f>
        <v>0</v>
      </c>
      <c r="Z11" s="84">
        <f>IF($C11&lt;=$X$7,PPMT($AA$7,$C11,$X$7,-$AA$5),0)</f>
        <v>0</v>
      </c>
      <c r="AA11" s="84">
        <f>$AA$5-Z11</f>
        <v>0</v>
      </c>
      <c r="AB11" s="84"/>
      <c r="AE11" s="254">
        <f>AF8</f>
        <v>1</v>
      </c>
      <c r="AF11" s="84">
        <f>IF($C11&lt;=$AF$7,PMT(AI7,AF7,-AI5),0)</f>
        <v>0</v>
      </c>
      <c r="AG11" s="262">
        <f>IF($C11&lt;=$AF$7,IPMT($AI$7,$C11,$AF$7,-$AI$5),0)</f>
        <v>0</v>
      </c>
      <c r="AH11" s="84">
        <f>IF($C11&lt;=$AF$7,PPMT($AI$7,$C11,$AF$7,-$AI$5),0)</f>
        <v>0</v>
      </c>
      <c r="AI11" s="84">
        <f>$AI$5-AH11</f>
        <v>0</v>
      </c>
      <c r="AJ11" s="84"/>
      <c r="AM11" s="254">
        <f>AN8</f>
        <v>40087</v>
      </c>
      <c r="AN11" s="84">
        <f>IF($C11&lt;=$AN$7,PMT(AQ7,AN7,-AQ5),0)</f>
        <v>456.64731961564922</v>
      </c>
      <c r="AO11" s="262">
        <f>IF($C11&lt;=$AN$7,IPMT($AQ$7,$C11,$AN$7,-$AQ$5),0)</f>
        <v>39.162916666666668</v>
      </c>
      <c r="AP11" s="84">
        <f>IF($C11&lt;=$AN$7,PPMT($AQ$7,$C11,$AN$7,-$AQ$5),0)</f>
        <v>417.48440294898256</v>
      </c>
      <c r="AQ11" s="84">
        <f>$AQ$5-AP11</f>
        <v>4804.2378192732403</v>
      </c>
      <c r="AR11" s="84"/>
      <c r="AU11" s="254">
        <f>DataInput!R41</f>
        <v>39904</v>
      </c>
      <c r="AV11" s="256">
        <f>IF(ISERROR(VLOOKUP($AU11,$G$11:$I$130,3,FALSE))=TRUE,0,VLOOKUP($AU11,$G$11:$I$130,3,FALSE))</f>
        <v>0</v>
      </c>
      <c r="AW11" s="256">
        <f>IF(ISERROR(VLOOKUP($AU11,$O$11:$Q$130,3,FALSE))=TRUE,0,VLOOKUP($AU11,$O$11:$Q$130,3,FALSE))</f>
        <v>0</v>
      </c>
      <c r="AX11" s="256">
        <f>IF(ISERROR(VLOOKUP($AU11,$W$11:$Y$130,3,FALSE))=TRUE,0,VLOOKUP($AU11,$W$11:$Y$130,3,FALSE))</f>
        <v>0</v>
      </c>
      <c r="AY11" s="256">
        <f>IF(ISERROR(VLOOKUP($AU11,$AE$11:$AG$130,3,FALSE))=TRUE,0,VLOOKUP($AU11,$AE$11:$AG$130,3,FALSE))</f>
        <v>0</v>
      </c>
      <c r="AZ11" s="256">
        <f>IF(ISERROR(VLOOKUP($AU11,$AM$11:$AO$130,3,FALSE))=TRUE,0,VLOOKUP($AU11,$AM$11:$AO$130,3,FALSE))</f>
        <v>0</v>
      </c>
      <c r="BA11" s="256">
        <f>SUM(AV11:AZ11)</f>
        <v>0</v>
      </c>
      <c r="BB11" s="256"/>
      <c r="BE11" s="254">
        <f>DataInput!R41</f>
        <v>39904</v>
      </c>
      <c r="BF11" s="256">
        <f>IF(ISERROR(VLOOKUP($BE11,$G$11:$J$130,4,FALSE))=TRUE,0,VLOOKUP($BE11,$G$11:$J$130,4,FALSE))</f>
        <v>0</v>
      </c>
      <c r="BG11" s="256">
        <f>IF(ISERROR(VLOOKUP($BE11,$O$11:$R$130,4,FALSE))=TRUE,0,VLOOKUP($BE11,$O$11:$R$130,4,FALSE))</f>
        <v>0</v>
      </c>
      <c r="BH11" s="256">
        <f>IF(ISERROR(VLOOKUP($BE11,$W$11:$Z$130,4,FALSE))=TRUE,0,VLOOKUP($BE11,$W$11:$Z$130,4,FALSE))</f>
        <v>0</v>
      </c>
      <c r="BI11" s="256">
        <f>IF(ISERROR(VLOOKUP($BE11,$AE$11:$AH$130,4,FALSE))=TRUE,0,VLOOKUP($BE11,$AE$11:$AH$130,4,FALSE))</f>
        <v>0</v>
      </c>
      <c r="BJ11" s="256">
        <f>IF(ISERROR(VLOOKUP($BE11,$AM$11:$AP$130,4,FALSE))=TRUE,0,VLOOKUP($BE11,$AM$11:$AP$130,4,FALSE))</f>
        <v>0</v>
      </c>
      <c r="BK11" s="256">
        <f>SUM(BF11:BJ11)</f>
        <v>0</v>
      </c>
      <c r="BL11" s="256"/>
      <c r="BM11" s="263"/>
      <c r="BP11" s="273">
        <f>CashFlows!E9</f>
        <v>39904</v>
      </c>
      <c r="BQ11" s="273">
        <f>CashFlows!F9</f>
        <v>39934</v>
      </c>
      <c r="BR11" s="273">
        <f>CashFlows!G9</f>
        <v>39965</v>
      </c>
      <c r="BS11" s="273">
        <f>CashFlows!H9</f>
        <v>39995</v>
      </c>
      <c r="BT11" s="273">
        <f>CashFlows!I9</f>
        <v>40026</v>
      </c>
      <c r="BU11" s="273">
        <f>CashFlows!J9</f>
        <v>40057</v>
      </c>
      <c r="BV11" s="273">
        <f>CashFlows!K9</f>
        <v>40087</v>
      </c>
      <c r="BW11" s="273">
        <f>CashFlows!L9</f>
        <v>40118</v>
      </c>
      <c r="BX11" s="273">
        <f>CashFlows!M9</f>
        <v>40148</v>
      </c>
      <c r="BY11" s="273">
        <f>CashFlows!N9</f>
        <v>40179</v>
      </c>
      <c r="BZ11" s="273">
        <f>CashFlows!O9</f>
        <v>40210</v>
      </c>
      <c r="CA11" s="273">
        <f>CashFlows!P9</f>
        <v>40238</v>
      </c>
      <c r="CB11" s="273">
        <f>CashFlows!E68</f>
        <v>40269</v>
      </c>
      <c r="CC11" s="273">
        <f>CashFlows!F68</f>
        <v>40299</v>
      </c>
      <c r="CD11" s="273">
        <f>CashFlows!G68</f>
        <v>40330</v>
      </c>
      <c r="CE11" s="273">
        <f>CashFlows!H68</f>
        <v>40360</v>
      </c>
      <c r="CF11" s="273">
        <f>CashFlows!I68</f>
        <v>40391</v>
      </c>
      <c r="CG11" s="273">
        <f>CashFlows!J68</f>
        <v>40422</v>
      </c>
      <c r="CH11" s="273">
        <f>CashFlows!K68</f>
        <v>40452</v>
      </c>
    </row>
    <row r="12" spans="1:97" ht="12.75" customHeight="1" x14ac:dyDescent="0.2">
      <c r="C12" s="83">
        <v>2</v>
      </c>
      <c r="G12" s="254">
        <f>EDATE(G11,$K$8)</f>
        <v>40087</v>
      </c>
      <c r="H12" s="84">
        <f>IF($C12&lt;=$H$7,H11,0)</f>
        <v>5678.1314158307041</v>
      </c>
      <c r="I12" s="262">
        <f>IF($C12&lt;=$H$7,IPMT($K$7,$C12,$H$7,-$K$5),0)</f>
        <v>3102.9457905611289</v>
      </c>
      <c r="J12" s="84">
        <f>IF($C12&lt;=$H$7,PPMT($K$7,$C12,$H$7,-$K$5),0)</f>
        <v>2575.1856252695752</v>
      </c>
      <c r="K12" s="84">
        <f>K11-J12</f>
        <v>462866.68295889971</v>
      </c>
      <c r="L12" s="84"/>
      <c r="O12" s="254">
        <f>EDATE(O11,$S$8)</f>
        <v>32</v>
      </c>
      <c r="P12" s="84">
        <f>IF($C12&lt;=$P$7,P11,0)</f>
        <v>0</v>
      </c>
      <c r="Q12" s="262">
        <f>IF($C12&lt;=$P$7,IPMT($S$7,$C12,$P$7,-$S$5),0)</f>
        <v>0</v>
      </c>
      <c r="R12" s="84">
        <f>IF($C12&lt;=$P$7,PPMT($S$7,$C12,$P$7,-$S$5),0)</f>
        <v>0</v>
      </c>
      <c r="S12" s="84">
        <f>S11-R12</f>
        <v>0</v>
      </c>
      <c r="T12" s="84"/>
      <c r="W12" s="254">
        <f>EDATE(W11,$AA$8)</f>
        <v>32</v>
      </c>
      <c r="X12" s="84">
        <f>IF($C12&lt;=$X$7,X11,0)</f>
        <v>0</v>
      </c>
      <c r="Y12" s="262">
        <f>IF($C12&lt;=$X$7,IPMT($AA$7,$C12,$X$7,-$AA$5),0)</f>
        <v>0</v>
      </c>
      <c r="Z12" s="84">
        <f>IF($C12&lt;=$X$7,PPMT($AA$7,$C12,$X$7,-$AA$5),0)</f>
        <v>0</v>
      </c>
      <c r="AA12" s="84">
        <f>AA11-Z12</f>
        <v>0</v>
      </c>
      <c r="AB12" s="84"/>
      <c r="AE12" s="254">
        <f>EDATE(AE11,$AI$8)</f>
        <v>32</v>
      </c>
      <c r="AF12" s="84">
        <f>IF($C12&lt;=$AF$7,AF11,0)</f>
        <v>0</v>
      </c>
      <c r="AG12" s="262">
        <f>IF($C12&lt;=$AF$7,IPMT($AI$7,$C12,$AF$7,-$AI$5),0)</f>
        <v>0</v>
      </c>
      <c r="AH12" s="84">
        <f>IF($C12&lt;=$AF$7,PPMT($AI$7,$C12,$AF$7,-$AI$5),0)</f>
        <v>0</v>
      </c>
      <c r="AI12" s="84">
        <f>AI11-AH12</f>
        <v>0</v>
      </c>
      <c r="AJ12" s="84"/>
      <c r="AM12" s="254">
        <f t="shared" ref="AM12:AM43" si="0">EDATE(AM11,$AQ$8)</f>
        <v>40118</v>
      </c>
      <c r="AN12" s="84">
        <f>IF($C12&lt;=$AN$7,AN11,0)</f>
        <v>456.64731961564922</v>
      </c>
      <c r="AO12" s="262">
        <f t="shared" ref="AO12:AO75" si="1">IF($C12&lt;=$AN$7,IPMT($AQ$7,$C12,$AN$7,-$AQ$5),0)</f>
        <v>36.0317836445493</v>
      </c>
      <c r="AP12" s="84">
        <f t="shared" ref="AP12:AP75" si="2">IF($C12&lt;=$AN$7,PPMT($AQ$7,$C12,$AN$7,-$AQ$5),0)</f>
        <v>420.61553597109992</v>
      </c>
      <c r="AQ12" s="84">
        <f>AQ11-AP12</f>
        <v>4383.6222833021402</v>
      </c>
      <c r="AR12" s="84"/>
      <c r="AU12" s="254">
        <f>EDATE(AU11,1)</f>
        <v>39934</v>
      </c>
      <c r="AV12" s="256">
        <f t="shared" ref="AV12:AV75" si="3">IF(ISERROR(VLOOKUP($AU12,$G$11:$I$130,3,FALSE))=TRUE,0,VLOOKUP($AU12,$G$11:$I$130,3,FALSE))</f>
        <v>0</v>
      </c>
      <c r="AW12" s="256">
        <f t="shared" ref="AW12:AW75" si="4">IF(ISERROR(VLOOKUP($AU12,$O$11:$Q$130,3,FALSE))=TRUE,0,VLOOKUP($AU12,$O$11:$Q$130,3,FALSE))</f>
        <v>0</v>
      </c>
      <c r="AX12" s="256">
        <f t="shared" ref="AX12:AX75" si="5">IF(ISERROR(VLOOKUP($AU12,$W$11:$Y$130,3,FALSE))=TRUE,0,VLOOKUP($AU12,$W$11:$Y$130,3,FALSE))</f>
        <v>0</v>
      </c>
      <c r="AY12" s="256">
        <f t="shared" ref="AY12:AY75" si="6">IF(ISERROR(VLOOKUP($AU12,$AE$11:$AG$130,3,FALSE))=TRUE,0,VLOOKUP($AU12,$AE$11:$AG$130,3,FALSE))</f>
        <v>0</v>
      </c>
      <c r="AZ12" s="256">
        <f t="shared" ref="AZ12:AZ75" si="7">IF(ISERROR(VLOOKUP($AU12,$AM$11:$AO$130,3,FALSE))=TRUE,0,VLOOKUP($AU12,$AM$11:$AO$130,3,FALSE))</f>
        <v>0</v>
      </c>
      <c r="BA12" s="256">
        <f t="shared" ref="BA12:BA75" si="8">SUM(AV12:AZ12)</f>
        <v>0</v>
      </c>
      <c r="BB12" s="256"/>
      <c r="BE12" s="254">
        <f>EDATE(BE11,1)</f>
        <v>39934</v>
      </c>
      <c r="BF12" s="256">
        <f t="shared" ref="BF12:BF75" si="9">IF(ISERROR(VLOOKUP($BE12,$G$11:$J$130,4,FALSE))=TRUE,0,VLOOKUP($BE12,$G$11:$J$130,4,FALSE))</f>
        <v>0</v>
      </c>
      <c r="BG12" s="256">
        <f t="shared" ref="BG12:BG75" si="10">IF(ISERROR(VLOOKUP($BE12,$O$11:$R$130,4,FALSE))=TRUE,0,VLOOKUP($BE12,$O$11:$R$130,4,FALSE))</f>
        <v>0</v>
      </c>
      <c r="BH12" s="256">
        <f t="shared" ref="BH12:BH75" si="11">IF(ISERROR(VLOOKUP($BE12,$W$11:$Z$130,4,FALSE))=TRUE,0,VLOOKUP($BE12,$W$11:$Z$130,4,FALSE))</f>
        <v>0</v>
      </c>
      <c r="BI12" s="256">
        <f t="shared" ref="BI12:BI75" si="12">IF(ISERROR(VLOOKUP($BE12,$AE$11:$AH$130,4,FALSE))=TRUE,0,VLOOKUP($BE12,$AE$11:$AH$130,4,FALSE))</f>
        <v>0</v>
      </c>
      <c r="BJ12" s="256">
        <f t="shared" ref="BJ12:BJ75" si="13">IF(ISERROR(VLOOKUP($BE12,$AM$11:$AP$130,4,FALSE))=TRUE,0,VLOOKUP($BE12,$AM$11:$AP$130,4,FALSE))</f>
        <v>0</v>
      </c>
      <c r="BK12" s="256">
        <f t="shared" ref="BK12:BK75" si="14">SUM(BF12:BJ12)</f>
        <v>0</v>
      </c>
      <c r="BL12" s="256"/>
      <c r="BM12" s="263"/>
      <c r="BO12" s="274" t="s">
        <v>64</v>
      </c>
      <c r="BP12" s="274">
        <v>1</v>
      </c>
      <c r="BQ12" s="274">
        <f>BP12+1</f>
        <v>2</v>
      </c>
      <c r="BR12" s="274">
        <f>BQ12+1</f>
        <v>3</v>
      </c>
      <c r="BS12" s="274">
        <f>BR12+1</f>
        <v>4</v>
      </c>
      <c r="BT12" s="274">
        <f>BS12+1</f>
        <v>5</v>
      </c>
      <c r="BU12" s="274">
        <f>BT12+1</f>
        <v>6</v>
      </c>
      <c r="BV12" s="274">
        <v>7</v>
      </c>
      <c r="BW12" s="274">
        <f t="shared" ref="BW12:CH12" si="15">BV12+1</f>
        <v>8</v>
      </c>
      <c r="BX12" s="274">
        <f t="shared" si="15"/>
        <v>9</v>
      </c>
      <c r="BY12" s="274">
        <f t="shared" si="15"/>
        <v>10</v>
      </c>
      <c r="BZ12" s="274">
        <f t="shared" si="15"/>
        <v>11</v>
      </c>
      <c r="CA12" s="274">
        <f t="shared" si="15"/>
        <v>12</v>
      </c>
      <c r="CB12" s="274">
        <f t="shared" si="15"/>
        <v>13</v>
      </c>
      <c r="CC12" s="274">
        <f t="shared" si="15"/>
        <v>14</v>
      </c>
      <c r="CD12" s="274">
        <f t="shared" si="15"/>
        <v>15</v>
      </c>
      <c r="CE12" s="274">
        <f t="shared" si="15"/>
        <v>16</v>
      </c>
      <c r="CF12" s="274">
        <f t="shared" si="15"/>
        <v>17</v>
      </c>
      <c r="CG12" s="274">
        <f t="shared" si="15"/>
        <v>18</v>
      </c>
      <c r="CH12" s="274">
        <f t="shared" si="15"/>
        <v>19</v>
      </c>
      <c r="CI12" s="274"/>
      <c r="CJ12" s="275"/>
      <c r="CK12" s="275"/>
      <c r="CL12" s="275"/>
      <c r="CM12" s="275"/>
    </row>
    <row r="13" spans="1:97" x14ac:dyDescent="0.2">
      <c r="C13" s="83">
        <v>3</v>
      </c>
      <c r="G13" s="254">
        <f t="shared" ref="G13:G76" si="16">EDATE(G12,$K$8)</f>
        <v>40118</v>
      </c>
      <c r="H13" s="84">
        <f t="shared" ref="H13:H76" si="17">IF($C13&lt;=$H$7,H12,0)</f>
        <v>5678.1314158307041</v>
      </c>
      <c r="I13" s="262">
        <f t="shared" ref="I13:I76" si="18">IF($C13&lt;=$H$7,IPMT($K$7,C13,$H$7,-$K$5),0)</f>
        <v>3085.7778863926651</v>
      </c>
      <c r="J13" s="84">
        <f t="shared" ref="J13:J76" si="19">IF($C13&lt;=$H$7,PPMT($K$7,C13,$H$7,-$K$5),0)</f>
        <v>2592.3535294380395</v>
      </c>
      <c r="K13" s="84">
        <f t="shared" ref="K13:K76" si="20">K12-J13</f>
        <v>460274.32942946168</v>
      </c>
      <c r="L13" s="84"/>
      <c r="O13" s="254">
        <f t="shared" ref="O13:O76" si="21">EDATE(O12,$S$8)</f>
        <v>61</v>
      </c>
      <c r="P13" s="84">
        <f t="shared" ref="P13:P76" si="22">IF($C13&lt;=$P$7,P12,0)</f>
        <v>0</v>
      </c>
      <c r="Q13" s="262">
        <f t="shared" ref="Q13:Q76" si="23">IF($C13&lt;=$P$7,IPMT($S$7,$C13,$P$7,-$S$5),0)</f>
        <v>0</v>
      </c>
      <c r="R13" s="84">
        <f t="shared" ref="R13:R76" si="24">IF($C13&lt;=$P$7,PPMT($S$7,$C13,$P$7,-$S$5),0)</f>
        <v>0</v>
      </c>
      <c r="S13" s="84">
        <f t="shared" ref="S13:S76" si="25">S12-R13</f>
        <v>0</v>
      </c>
      <c r="T13" s="84"/>
      <c r="W13" s="254">
        <f t="shared" ref="W13:W76" si="26">EDATE(W12,$AA$8)</f>
        <v>61</v>
      </c>
      <c r="X13" s="84">
        <f t="shared" ref="X13:X76" si="27">IF($C13&lt;=$X$7,X12,0)</f>
        <v>0</v>
      </c>
      <c r="Y13" s="262">
        <f t="shared" ref="Y13:Y76" si="28">IF($C13&lt;=$X$7,IPMT($AA$7,$C13,$X$7,-$AA$5),0)</f>
        <v>0</v>
      </c>
      <c r="Z13" s="84">
        <f t="shared" ref="Z13:Z76" si="29">IF($C13&lt;=$X$7,PPMT($AA$7,$C13,$X$7,-$AA$5),0)</f>
        <v>0</v>
      </c>
      <c r="AA13" s="84">
        <f t="shared" ref="AA13:AA76" si="30">AA12-Z13</f>
        <v>0</v>
      </c>
      <c r="AB13" s="84"/>
      <c r="AE13" s="254">
        <f t="shared" ref="AE13:AE76" si="31">EDATE(AE12,$AI$8)</f>
        <v>61</v>
      </c>
      <c r="AF13" s="84">
        <f t="shared" ref="AF13:AF76" si="32">IF($C13&lt;=$AF$7,AF12,0)</f>
        <v>0</v>
      </c>
      <c r="AG13" s="262">
        <f t="shared" ref="AG13:AG76" si="33">IF($C13&lt;=$AF$7,IPMT($AI$7,$C13,$AF$7,-$AI$5),0)</f>
        <v>0</v>
      </c>
      <c r="AH13" s="84">
        <f t="shared" ref="AH13:AH76" si="34">IF($C13&lt;=$AF$7,PPMT($AI$7,$C13,$AF$7,-$AI$5),0)</f>
        <v>0</v>
      </c>
      <c r="AI13" s="84">
        <f t="shared" ref="AI13:AI76" si="35">AI12-AH13</f>
        <v>0</v>
      </c>
      <c r="AJ13" s="84"/>
      <c r="AM13" s="254">
        <f t="shared" si="0"/>
        <v>40148</v>
      </c>
      <c r="AN13" s="84">
        <f t="shared" ref="AN13:AN76" si="36">IF($C13&lt;=$AN$7,AN12,0)</f>
        <v>456.64731961564922</v>
      </c>
      <c r="AO13" s="262">
        <f t="shared" si="1"/>
        <v>32.877167124766046</v>
      </c>
      <c r="AP13" s="84">
        <f t="shared" si="2"/>
        <v>423.77015249088316</v>
      </c>
      <c r="AQ13" s="84">
        <f>+AQ12-AP13</f>
        <v>3959.8521308112572</v>
      </c>
      <c r="AR13" s="84"/>
      <c r="AU13" s="254">
        <f t="shared" ref="AU13:AU76" si="37">EDATE(AU12,1)</f>
        <v>39965</v>
      </c>
      <c r="AV13" s="256">
        <f t="shared" si="3"/>
        <v>0</v>
      </c>
      <c r="AW13" s="256">
        <f t="shared" si="4"/>
        <v>0</v>
      </c>
      <c r="AX13" s="256">
        <f t="shared" si="5"/>
        <v>0</v>
      </c>
      <c r="AY13" s="256">
        <f t="shared" si="6"/>
        <v>0</v>
      </c>
      <c r="AZ13" s="256">
        <f t="shared" si="7"/>
        <v>0</v>
      </c>
      <c r="BA13" s="256">
        <f t="shared" si="8"/>
        <v>0</v>
      </c>
      <c r="BB13" s="256"/>
      <c r="BE13" s="254">
        <f t="shared" ref="BE13:BE76" si="38">EDATE(BE12,1)</f>
        <v>39965</v>
      </c>
      <c r="BF13" s="256">
        <f t="shared" si="9"/>
        <v>0</v>
      </c>
      <c r="BG13" s="256">
        <f t="shared" si="10"/>
        <v>0</v>
      </c>
      <c r="BH13" s="256">
        <f t="shared" si="11"/>
        <v>0</v>
      </c>
      <c r="BI13" s="256">
        <f t="shared" si="12"/>
        <v>0</v>
      </c>
      <c r="BJ13" s="256">
        <f t="shared" si="13"/>
        <v>0</v>
      </c>
      <c r="BK13" s="256">
        <f t="shared" si="14"/>
        <v>0</v>
      </c>
      <c r="BL13" s="256"/>
      <c r="BM13" s="263"/>
      <c r="BO13" s="266" t="s">
        <v>152</v>
      </c>
      <c r="BP13" s="266">
        <f>DataInput!$F47</f>
        <v>0.05</v>
      </c>
      <c r="BQ13" s="266">
        <f>DataInput!$F48</f>
        <v>0.05</v>
      </c>
      <c r="BR13" s="266">
        <f>DataInput!$F49</f>
        <v>0.05</v>
      </c>
      <c r="BS13" s="266">
        <f>DataInput!$F50</f>
        <v>0.55000000000000004</v>
      </c>
      <c r="BT13" s="266">
        <f>DataInput!$F51</f>
        <v>0.25</v>
      </c>
      <c r="BU13" s="266">
        <f>DataInput!$F52</f>
        <v>0.05</v>
      </c>
      <c r="BV13" s="266">
        <f>DataInput!$F53</f>
        <v>0</v>
      </c>
      <c r="BW13" s="266">
        <f>DataInput!$F54</f>
        <v>0</v>
      </c>
      <c r="BX13" s="266">
        <f>DataInput!$F55</f>
        <v>0</v>
      </c>
      <c r="BY13" s="266">
        <f>DataInput!$F56</f>
        <v>0</v>
      </c>
      <c r="BZ13" s="266">
        <f>DataInput!$F57</f>
        <v>0</v>
      </c>
      <c r="CA13" s="266">
        <f>DataInput!$F58</f>
        <v>0</v>
      </c>
      <c r="CB13" s="266">
        <f>DataInput!$J50</f>
        <v>0</v>
      </c>
      <c r="CC13" s="266">
        <f>DataInput!$J51</f>
        <v>0</v>
      </c>
      <c r="CD13" s="266">
        <f>DataInput!$J52</f>
        <v>0</v>
      </c>
      <c r="CE13" s="266">
        <f>DataInput!$J53</f>
        <v>0</v>
      </c>
      <c r="CF13" s="266">
        <f>DataInput!$J54</f>
        <v>0</v>
      </c>
      <c r="CG13" s="266">
        <f>DataInput!$J55</f>
        <v>0</v>
      </c>
      <c r="CJ13" s="276"/>
      <c r="CK13" s="276"/>
      <c r="CL13" s="276"/>
      <c r="CM13" s="276"/>
    </row>
    <row r="14" spans="1:97" x14ac:dyDescent="0.2">
      <c r="C14" s="83">
        <v>4</v>
      </c>
      <c r="G14" s="254">
        <f t="shared" si="16"/>
        <v>40148</v>
      </c>
      <c r="H14" s="84">
        <f t="shared" si="17"/>
        <v>5678.1314158307041</v>
      </c>
      <c r="I14" s="262">
        <f t="shared" si="18"/>
        <v>3068.4955295297445</v>
      </c>
      <c r="J14" s="84">
        <f t="shared" si="19"/>
        <v>2609.6358863009596</v>
      </c>
      <c r="K14" s="84">
        <f t="shared" si="20"/>
        <v>457664.69354316074</v>
      </c>
      <c r="L14" s="84"/>
      <c r="O14" s="254">
        <f t="shared" si="21"/>
        <v>92</v>
      </c>
      <c r="P14" s="84">
        <f t="shared" si="22"/>
        <v>0</v>
      </c>
      <c r="Q14" s="262">
        <f t="shared" si="23"/>
        <v>0</v>
      </c>
      <c r="R14" s="84">
        <f t="shared" si="24"/>
        <v>0</v>
      </c>
      <c r="S14" s="84">
        <f t="shared" si="25"/>
        <v>0</v>
      </c>
      <c r="T14" s="84"/>
      <c r="W14" s="254">
        <f t="shared" si="26"/>
        <v>92</v>
      </c>
      <c r="X14" s="84">
        <f t="shared" si="27"/>
        <v>0</v>
      </c>
      <c r="Y14" s="262">
        <f t="shared" si="28"/>
        <v>0</v>
      </c>
      <c r="Z14" s="84">
        <f t="shared" si="29"/>
        <v>0</v>
      </c>
      <c r="AA14" s="84">
        <f t="shared" si="30"/>
        <v>0</v>
      </c>
      <c r="AB14" s="84"/>
      <c r="AE14" s="254">
        <f t="shared" si="31"/>
        <v>92</v>
      </c>
      <c r="AF14" s="84">
        <f t="shared" si="32"/>
        <v>0</v>
      </c>
      <c r="AG14" s="262">
        <f t="shared" si="33"/>
        <v>0</v>
      </c>
      <c r="AH14" s="84">
        <f t="shared" si="34"/>
        <v>0</v>
      </c>
      <c r="AI14" s="84">
        <f t="shared" si="35"/>
        <v>0</v>
      </c>
      <c r="AJ14" s="84"/>
      <c r="AM14" s="254">
        <f t="shared" si="0"/>
        <v>40179</v>
      </c>
      <c r="AN14" s="84">
        <f t="shared" si="36"/>
        <v>456.64731961564922</v>
      </c>
      <c r="AO14" s="262">
        <f t="shared" si="1"/>
        <v>29.698890981084421</v>
      </c>
      <c r="AP14" s="84">
        <f t="shared" si="2"/>
        <v>426.94842863456483</v>
      </c>
      <c r="AQ14" s="84">
        <f>+AQ13-AP14</f>
        <v>3532.9037021766926</v>
      </c>
      <c r="AR14" s="84"/>
      <c r="AU14" s="254">
        <f t="shared" si="37"/>
        <v>39995</v>
      </c>
      <c r="AV14" s="256">
        <f t="shared" si="3"/>
        <v>0</v>
      </c>
      <c r="AW14" s="256">
        <f t="shared" si="4"/>
        <v>0</v>
      </c>
      <c r="AX14" s="256">
        <f t="shared" si="5"/>
        <v>0</v>
      </c>
      <c r="AY14" s="256">
        <f t="shared" si="6"/>
        <v>0</v>
      </c>
      <c r="AZ14" s="256">
        <f t="shared" si="7"/>
        <v>0</v>
      </c>
      <c r="BA14" s="256">
        <f t="shared" si="8"/>
        <v>0</v>
      </c>
      <c r="BB14" s="256"/>
      <c r="BE14" s="254">
        <f t="shared" si="38"/>
        <v>39995</v>
      </c>
      <c r="BF14" s="256">
        <f t="shared" si="9"/>
        <v>0</v>
      </c>
      <c r="BG14" s="256">
        <f t="shared" si="10"/>
        <v>0</v>
      </c>
      <c r="BH14" s="256">
        <f t="shared" si="11"/>
        <v>0</v>
      </c>
      <c r="BI14" s="256">
        <f t="shared" si="12"/>
        <v>0</v>
      </c>
      <c r="BJ14" s="256">
        <f t="shared" si="13"/>
        <v>0</v>
      </c>
      <c r="BK14" s="256">
        <f t="shared" si="14"/>
        <v>0</v>
      </c>
      <c r="BL14" s="256"/>
      <c r="BM14" s="263"/>
      <c r="BO14" s="266" t="s">
        <v>153</v>
      </c>
      <c r="BP14" s="266">
        <f>BP13</f>
        <v>0.05</v>
      </c>
      <c r="BQ14" s="266">
        <f>SUM($BP13:BQ13)</f>
        <v>0.1</v>
      </c>
      <c r="BR14" s="266">
        <f>SUM($BP13:BR13)</f>
        <v>0.15000000000000002</v>
      </c>
      <c r="BS14" s="266">
        <f>SUM($BP13:BS13)</f>
        <v>0.70000000000000007</v>
      </c>
      <c r="BT14" s="266">
        <f>SUM($BP13:BT13)</f>
        <v>0.95000000000000007</v>
      </c>
      <c r="BU14" s="266">
        <f>SUM($BP13:BU13)</f>
        <v>1</v>
      </c>
      <c r="BV14" s="266">
        <f>SUM($BP13:BV13)</f>
        <v>1</v>
      </c>
      <c r="BW14" s="266">
        <f>SUM($BP13:BW13)</f>
        <v>1</v>
      </c>
      <c r="BX14" s="266">
        <f>SUM($BP13:BX13)</f>
        <v>1</v>
      </c>
      <c r="BY14" s="266">
        <f>SUM($BP13:BY13)</f>
        <v>1</v>
      </c>
      <c r="BZ14" s="266">
        <f>SUM($BP13:BZ13)</f>
        <v>1</v>
      </c>
      <c r="CA14" s="266">
        <f>SUM($BP13:CA13)</f>
        <v>1</v>
      </c>
      <c r="CB14" s="266">
        <f>SUM($BP13:CB13)</f>
        <v>1</v>
      </c>
      <c r="CC14" s="266">
        <f>SUM($BP13:CC13)</f>
        <v>1</v>
      </c>
      <c r="CD14" s="266">
        <f>SUM($BP13:CD13)</f>
        <v>1</v>
      </c>
      <c r="CE14" s="266">
        <f>SUM($BP13:CE13)</f>
        <v>1</v>
      </c>
      <c r="CF14" s="266">
        <f>SUM($BP13:CF13)</f>
        <v>1</v>
      </c>
      <c r="CG14" s="266">
        <f>SUM($BP13:CG13)</f>
        <v>1</v>
      </c>
    </row>
    <row r="15" spans="1:97" x14ac:dyDescent="0.2">
      <c r="C15" s="83">
        <v>5</v>
      </c>
      <c r="G15" s="254">
        <f t="shared" si="16"/>
        <v>40179</v>
      </c>
      <c r="H15" s="84">
        <f t="shared" si="17"/>
        <v>5678.1314158307041</v>
      </c>
      <c r="I15" s="262">
        <f t="shared" si="18"/>
        <v>3051.0979569544043</v>
      </c>
      <c r="J15" s="84">
        <f t="shared" si="19"/>
        <v>2627.0334588762994</v>
      </c>
      <c r="K15" s="84">
        <f t="shared" si="20"/>
        <v>455037.66008428443</v>
      </c>
      <c r="L15" s="84"/>
      <c r="O15" s="254">
        <f t="shared" si="21"/>
        <v>122</v>
      </c>
      <c r="P15" s="84">
        <f t="shared" si="22"/>
        <v>0</v>
      </c>
      <c r="Q15" s="262">
        <f t="shared" si="23"/>
        <v>0</v>
      </c>
      <c r="R15" s="84">
        <f t="shared" si="24"/>
        <v>0</v>
      </c>
      <c r="S15" s="84">
        <f t="shared" si="25"/>
        <v>0</v>
      </c>
      <c r="T15" s="84"/>
      <c r="W15" s="254">
        <f t="shared" si="26"/>
        <v>122</v>
      </c>
      <c r="X15" s="84">
        <f t="shared" si="27"/>
        <v>0</v>
      </c>
      <c r="Y15" s="262">
        <f t="shared" si="28"/>
        <v>0</v>
      </c>
      <c r="Z15" s="84">
        <f t="shared" si="29"/>
        <v>0</v>
      </c>
      <c r="AA15" s="84">
        <f t="shared" si="30"/>
        <v>0</v>
      </c>
      <c r="AB15" s="84"/>
      <c r="AE15" s="254">
        <f t="shared" si="31"/>
        <v>122</v>
      </c>
      <c r="AF15" s="84">
        <f t="shared" si="32"/>
        <v>0</v>
      </c>
      <c r="AG15" s="262">
        <f t="shared" si="33"/>
        <v>0</v>
      </c>
      <c r="AH15" s="84">
        <f t="shared" si="34"/>
        <v>0</v>
      </c>
      <c r="AI15" s="84">
        <f t="shared" si="35"/>
        <v>0</v>
      </c>
      <c r="AJ15" s="84"/>
      <c r="AM15" s="254">
        <f t="shared" si="0"/>
        <v>40210</v>
      </c>
      <c r="AN15" s="84">
        <f t="shared" si="36"/>
        <v>456.64731961564922</v>
      </c>
      <c r="AO15" s="262">
        <f t="shared" si="1"/>
        <v>26.496777766325192</v>
      </c>
      <c r="AP15" s="84">
        <f t="shared" si="2"/>
        <v>430.15054184932404</v>
      </c>
      <c r="AQ15" s="84">
        <f>+AQ14-AP15</f>
        <v>3102.7531603273687</v>
      </c>
      <c r="AR15" s="84"/>
      <c r="AU15" s="254">
        <f t="shared" si="37"/>
        <v>40026</v>
      </c>
      <c r="AV15" s="256">
        <f t="shared" si="3"/>
        <v>0</v>
      </c>
      <c r="AW15" s="256">
        <f t="shared" si="4"/>
        <v>0</v>
      </c>
      <c r="AX15" s="256">
        <f t="shared" si="5"/>
        <v>0</v>
      </c>
      <c r="AY15" s="256">
        <f t="shared" si="6"/>
        <v>0</v>
      </c>
      <c r="AZ15" s="256">
        <f t="shared" si="7"/>
        <v>0</v>
      </c>
      <c r="BA15" s="256">
        <f t="shared" si="8"/>
        <v>0</v>
      </c>
      <c r="BB15" s="256"/>
      <c r="BE15" s="254">
        <f t="shared" si="38"/>
        <v>40026</v>
      </c>
      <c r="BF15" s="256">
        <f t="shared" si="9"/>
        <v>0</v>
      </c>
      <c r="BG15" s="256">
        <f t="shared" si="10"/>
        <v>0</v>
      </c>
      <c r="BH15" s="256">
        <f t="shared" si="11"/>
        <v>0</v>
      </c>
      <c r="BI15" s="256">
        <f t="shared" si="12"/>
        <v>0</v>
      </c>
      <c r="BJ15" s="256">
        <f t="shared" si="13"/>
        <v>0</v>
      </c>
      <c r="BK15" s="256">
        <f t="shared" si="14"/>
        <v>0</v>
      </c>
      <c r="BL15" s="256"/>
      <c r="BM15" s="263"/>
    </row>
    <row r="16" spans="1:97" x14ac:dyDescent="0.2">
      <c r="C16" s="83">
        <v>6</v>
      </c>
      <c r="G16" s="254">
        <f t="shared" si="16"/>
        <v>40210</v>
      </c>
      <c r="H16" s="84">
        <f t="shared" si="17"/>
        <v>5678.1314158307041</v>
      </c>
      <c r="I16" s="262">
        <f t="shared" si="18"/>
        <v>3033.584400561896</v>
      </c>
      <c r="J16" s="84">
        <f t="shared" si="19"/>
        <v>2644.5470152688081</v>
      </c>
      <c r="K16" s="84">
        <f t="shared" si="20"/>
        <v>452393.11306901561</v>
      </c>
      <c r="L16" s="84"/>
      <c r="O16" s="254">
        <f t="shared" si="21"/>
        <v>153</v>
      </c>
      <c r="P16" s="84">
        <f t="shared" si="22"/>
        <v>0</v>
      </c>
      <c r="Q16" s="262">
        <f t="shared" si="23"/>
        <v>0</v>
      </c>
      <c r="R16" s="84">
        <f t="shared" si="24"/>
        <v>0</v>
      </c>
      <c r="S16" s="84">
        <f t="shared" si="25"/>
        <v>0</v>
      </c>
      <c r="T16" s="84"/>
      <c r="W16" s="254">
        <f t="shared" si="26"/>
        <v>153</v>
      </c>
      <c r="X16" s="84">
        <f t="shared" si="27"/>
        <v>0</v>
      </c>
      <c r="Y16" s="262">
        <f t="shared" si="28"/>
        <v>0</v>
      </c>
      <c r="Z16" s="84">
        <f t="shared" si="29"/>
        <v>0</v>
      </c>
      <c r="AA16" s="84">
        <f t="shared" si="30"/>
        <v>0</v>
      </c>
      <c r="AB16" s="84"/>
      <c r="AE16" s="254">
        <f t="shared" si="31"/>
        <v>153</v>
      </c>
      <c r="AF16" s="84">
        <f t="shared" si="32"/>
        <v>0</v>
      </c>
      <c r="AG16" s="262">
        <f t="shared" si="33"/>
        <v>0</v>
      </c>
      <c r="AH16" s="84">
        <f t="shared" si="34"/>
        <v>0</v>
      </c>
      <c r="AI16" s="84">
        <f t="shared" si="35"/>
        <v>0</v>
      </c>
      <c r="AJ16" s="84"/>
      <c r="AM16" s="254">
        <f t="shared" si="0"/>
        <v>40238</v>
      </c>
      <c r="AN16" s="84">
        <f t="shared" si="36"/>
        <v>456.64731961564922</v>
      </c>
      <c r="AO16" s="262">
        <f t="shared" si="1"/>
        <v>23.270648702455258</v>
      </c>
      <c r="AP16" s="84">
        <f t="shared" si="2"/>
        <v>433.37667091319395</v>
      </c>
      <c r="AQ16" s="84">
        <f t="shared" ref="AQ16:AQ79" si="39">+AQ15-AP16</f>
        <v>2669.376489414175</v>
      </c>
      <c r="AR16" s="84"/>
      <c r="AU16" s="254">
        <f t="shared" si="37"/>
        <v>40057</v>
      </c>
      <c r="AV16" s="256">
        <f t="shared" si="3"/>
        <v>3120</v>
      </c>
      <c r="AW16" s="256">
        <f t="shared" si="4"/>
        <v>0</v>
      </c>
      <c r="AX16" s="256">
        <f t="shared" si="5"/>
        <v>0</v>
      </c>
      <c r="AY16" s="256">
        <f t="shared" si="6"/>
        <v>0</v>
      </c>
      <c r="AZ16" s="256">
        <f t="shared" si="7"/>
        <v>0</v>
      </c>
      <c r="BA16" s="256">
        <f t="shared" si="8"/>
        <v>3120</v>
      </c>
      <c r="BB16" s="256"/>
      <c r="BE16" s="254">
        <f t="shared" si="38"/>
        <v>40057</v>
      </c>
      <c r="BF16" s="256">
        <f t="shared" si="9"/>
        <v>2558.1314158307041</v>
      </c>
      <c r="BG16" s="256">
        <f t="shared" si="10"/>
        <v>0</v>
      </c>
      <c r="BH16" s="256">
        <f t="shared" si="11"/>
        <v>0</v>
      </c>
      <c r="BI16" s="256">
        <f t="shared" si="12"/>
        <v>0</v>
      </c>
      <c r="BJ16" s="256">
        <f t="shared" si="13"/>
        <v>0</v>
      </c>
      <c r="BK16" s="256">
        <f t="shared" si="14"/>
        <v>2558.1314158307041</v>
      </c>
      <c r="BL16" s="256"/>
      <c r="BM16" s="263"/>
      <c r="BO16" s="274" t="s">
        <v>134</v>
      </c>
      <c r="BP16" s="275">
        <f>CashFlows!E18</f>
        <v>0</v>
      </c>
      <c r="BQ16" s="275">
        <f>CashFlows!F18</f>
        <v>143.75</v>
      </c>
      <c r="BR16" s="275">
        <f>CashFlows!G18</f>
        <v>26143.75</v>
      </c>
      <c r="BS16" s="275">
        <f>CashFlows!H18</f>
        <v>286670.83333333331</v>
      </c>
      <c r="BT16" s="275">
        <f>CashFlows!I18</f>
        <v>130910.41666666667</v>
      </c>
      <c r="BU16" s="275">
        <f>CashFlows!J18</f>
        <v>24131.25</v>
      </c>
      <c r="BV16" s="275">
        <f>CashFlows!K18</f>
        <v>0</v>
      </c>
      <c r="BW16" s="275">
        <f>CashFlows!L18</f>
        <v>0</v>
      </c>
      <c r="BX16" s="275">
        <f>CashFlows!M18</f>
        <v>0</v>
      </c>
      <c r="BY16" s="275">
        <f>CashFlows!N18</f>
        <v>0</v>
      </c>
      <c r="BZ16" s="275">
        <f>CashFlows!O18</f>
        <v>0</v>
      </c>
      <c r="CA16" s="275">
        <f>CashFlows!P18</f>
        <v>0</v>
      </c>
      <c r="CB16" s="275">
        <f>CashFlows!E77</f>
        <v>0</v>
      </c>
      <c r="CC16" s="275">
        <f>CashFlows!F77</f>
        <v>0</v>
      </c>
      <c r="CD16" s="275">
        <f>CashFlows!G77</f>
        <v>0</v>
      </c>
      <c r="CE16" s="275">
        <f>CashFlows!H77</f>
        <v>0</v>
      </c>
      <c r="CF16" s="275">
        <f>CashFlows!I77</f>
        <v>0</v>
      </c>
      <c r="CG16" s="275">
        <f>CashFlows!J77</f>
        <v>0</v>
      </c>
      <c r="CH16" s="275">
        <f>CashFlows!K77</f>
        <v>0</v>
      </c>
      <c r="CI16" s="275"/>
    </row>
    <row r="17" spans="3:87" x14ac:dyDescent="0.2">
      <c r="C17" s="83">
        <v>7</v>
      </c>
      <c r="G17" s="254">
        <f t="shared" si="16"/>
        <v>40238</v>
      </c>
      <c r="H17" s="84">
        <f t="shared" si="17"/>
        <v>5678.1314158307041</v>
      </c>
      <c r="I17" s="262">
        <f t="shared" si="18"/>
        <v>3015.9540871267709</v>
      </c>
      <c r="J17" s="84">
        <f t="shared" si="19"/>
        <v>2662.1773287039332</v>
      </c>
      <c r="K17" s="84">
        <f t="shared" si="20"/>
        <v>449730.93574031169</v>
      </c>
      <c r="L17" s="84"/>
      <c r="O17" s="254">
        <f t="shared" si="21"/>
        <v>183</v>
      </c>
      <c r="P17" s="84">
        <f t="shared" si="22"/>
        <v>0</v>
      </c>
      <c r="Q17" s="262">
        <f t="shared" si="23"/>
        <v>0</v>
      </c>
      <c r="R17" s="84">
        <f t="shared" si="24"/>
        <v>0</v>
      </c>
      <c r="S17" s="84">
        <f t="shared" si="25"/>
        <v>0</v>
      </c>
      <c r="T17" s="84"/>
      <c r="W17" s="254">
        <f t="shared" si="26"/>
        <v>183</v>
      </c>
      <c r="X17" s="84">
        <f t="shared" si="27"/>
        <v>0</v>
      </c>
      <c r="Y17" s="262">
        <f t="shared" si="28"/>
        <v>0</v>
      </c>
      <c r="Z17" s="84">
        <f t="shared" si="29"/>
        <v>0</v>
      </c>
      <c r="AA17" s="84">
        <f t="shared" si="30"/>
        <v>0</v>
      </c>
      <c r="AB17" s="84"/>
      <c r="AE17" s="254">
        <f t="shared" si="31"/>
        <v>183</v>
      </c>
      <c r="AF17" s="84">
        <f t="shared" si="32"/>
        <v>0</v>
      </c>
      <c r="AG17" s="262">
        <f t="shared" si="33"/>
        <v>0</v>
      </c>
      <c r="AH17" s="84">
        <f t="shared" si="34"/>
        <v>0</v>
      </c>
      <c r="AI17" s="84">
        <f t="shared" si="35"/>
        <v>0</v>
      </c>
      <c r="AJ17" s="84"/>
      <c r="AM17" s="254">
        <f t="shared" si="0"/>
        <v>40269</v>
      </c>
      <c r="AN17" s="84">
        <f t="shared" si="36"/>
        <v>456.64731961564922</v>
      </c>
      <c r="AO17" s="262">
        <f t="shared" si="1"/>
        <v>20.020323670606302</v>
      </c>
      <c r="AP17" s="84">
        <f t="shared" si="2"/>
        <v>436.62699594504295</v>
      </c>
      <c r="AQ17" s="84">
        <f t="shared" si="39"/>
        <v>2232.7494934691322</v>
      </c>
      <c r="AR17" s="84"/>
      <c r="AU17" s="254">
        <f t="shared" si="37"/>
        <v>40087</v>
      </c>
      <c r="AV17" s="256">
        <f t="shared" si="3"/>
        <v>3102.9457905611289</v>
      </c>
      <c r="AW17" s="256">
        <f t="shared" si="4"/>
        <v>0</v>
      </c>
      <c r="AX17" s="256">
        <f t="shared" si="5"/>
        <v>0</v>
      </c>
      <c r="AY17" s="256">
        <f t="shared" si="6"/>
        <v>0</v>
      </c>
      <c r="AZ17" s="256">
        <f>IF(ISERROR(VLOOKUP($AU17,$AM$11:$AO$130,3,FALSE))=TRUE,0,VLOOKUP($AU17,$AM$11:$AO$130,3,FALSE))</f>
        <v>39.162916666666668</v>
      </c>
      <c r="BA17" s="256">
        <f t="shared" si="8"/>
        <v>3142.1087072277955</v>
      </c>
      <c r="BB17" s="256"/>
      <c r="BE17" s="254">
        <f t="shared" si="38"/>
        <v>40087</v>
      </c>
      <c r="BF17" s="256">
        <f t="shared" si="9"/>
        <v>2575.1856252695752</v>
      </c>
      <c r="BG17" s="256">
        <f t="shared" si="10"/>
        <v>0</v>
      </c>
      <c r="BH17" s="256">
        <f t="shared" si="11"/>
        <v>0</v>
      </c>
      <c r="BI17" s="256">
        <f t="shared" si="12"/>
        <v>0</v>
      </c>
      <c r="BJ17" s="256">
        <f t="shared" si="13"/>
        <v>417.48440294898256</v>
      </c>
      <c r="BK17" s="256">
        <f t="shared" si="14"/>
        <v>2992.6700282185579</v>
      </c>
      <c r="BL17" s="256"/>
      <c r="BM17" s="263"/>
      <c r="BO17" s="274"/>
      <c r="BR17" s="276"/>
      <c r="BS17" s="276"/>
      <c r="BT17" s="276"/>
      <c r="BU17" s="276"/>
      <c r="BV17" s="276"/>
      <c r="BW17" s="276"/>
      <c r="BX17" s="276"/>
      <c r="BY17" s="276"/>
      <c r="BZ17" s="276"/>
      <c r="CA17" s="276"/>
      <c r="CB17" s="276"/>
      <c r="CC17" s="276"/>
      <c r="CD17" s="276"/>
      <c r="CE17" s="276"/>
      <c r="CF17" s="276"/>
      <c r="CG17" s="276"/>
      <c r="CH17" s="276"/>
      <c r="CI17" s="276"/>
    </row>
    <row r="18" spans="3:87" x14ac:dyDescent="0.2">
      <c r="C18" s="83">
        <v>8</v>
      </c>
      <c r="G18" s="254">
        <f t="shared" si="16"/>
        <v>40269</v>
      </c>
      <c r="H18" s="84">
        <f t="shared" si="17"/>
        <v>5678.1314158307041</v>
      </c>
      <c r="I18" s="262">
        <f t="shared" si="18"/>
        <v>2998.206238268745</v>
      </c>
      <c r="J18" s="84">
        <f t="shared" si="19"/>
        <v>2679.92517756196</v>
      </c>
      <c r="K18" s="84">
        <f t="shared" si="20"/>
        <v>447051.01056274975</v>
      </c>
      <c r="L18" s="84"/>
      <c r="O18" s="254">
        <f t="shared" si="21"/>
        <v>214</v>
      </c>
      <c r="P18" s="84">
        <f t="shared" si="22"/>
        <v>0</v>
      </c>
      <c r="Q18" s="262">
        <f t="shared" si="23"/>
        <v>0</v>
      </c>
      <c r="R18" s="84">
        <f t="shared" si="24"/>
        <v>0</v>
      </c>
      <c r="S18" s="84">
        <f t="shared" si="25"/>
        <v>0</v>
      </c>
      <c r="T18" s="84"/>
      <c r="W18" s="254">
        <f t="shared" si="26"/>
        <v>214</v>
      </c>
      <c r="X18" s="84">
        <f t="shared" si="27"/>
        <v>0</v>
      </c>
      <c r="Y18" s="262">
        <f t="shared" si="28"/>
        <v>0</v>
      </c>
      <c r="Z18" s="84">
        <f t="shared" si="29"/>
        <v>0</v>
      </c>
      <c r="AA18" s="84">
        <f t="shared" si="30"/>
        <v>0</v>
      </c>
      <c r="AB18" s="84"/>
      <c r="AE18" s="254">
        <f t="shared" si="31"/>
        <v>214</v>
      </c>
      <c r="AF18" s="84">
        <f t="shared" si="32"/>
        <v>0</v>
      </c>
      <c r="AG18" s="262">
        <f t="shared" si="33"/>
        <v>0</v>
      </c>
      <c r="AH18" s="84">
        <f t="shared" si="34"/>
        <v>0</v>
      </c>
      <c r="AI18" s="84">
        <f t="shared" si="35"/>
        <v>0</v>
      </c>
      <c r="AJ18" s="84"/>
      <c r="AM18" s="254">
        <f t="shared" si="0"/>
        <v>40299</v>
      </c>
      <c r="AN18" s="84">
        <f t="shared" si="36"/>
        <v>456.64731961564922</v>
      </c>
      <c r="AO18" s="262">
        <f t="shared" si="1"/>
        <v>16.745621201018484</v>
      </c>
      <c r="AP18" s="84">
        <f t="shared" si="2"/>
        <v>439.90169841463074</v>
      </c>
      <c r="AQ18" s="84">
        <f t="shared" si="39"/>
        <v>1792.8477950545014</v>
      </c>
      <c r="AR18" s="84"/>
      <c r="AU18" s="254">
        <f t="shared" si="37"/>
        <v>40118</v>
      </c>
      <c r="AV18" s="256">
        <f t="shared" si="3"/>
        <v>3085.7778863926651</v>
      </c>
      <c r="AW18" s="256">
        <f t="shared" si="4"/>
        <v>0</v>
      </c>
      <c r="AX18" s="256">
        <f t="shared" si="5"/>
        <v>0</v>
      </c>
      <c r="AY18" s="256">
        <f t="shared" si="6"/>
        <v>0</v>
      </c>
      <c r="AZ18" s="256">
        <f t="shared" si="7"/>
        <v>36.0317836445493</v>
      </c>
      <c r="BA18" s="256">
        <f t="shared" si="8"/>
        <v>3121.8096700372143</v>
      </c>
      <c r="BB18" s="256"/>
      <c r="BE18" s="254">
        <f t="shared" si="38"/>
        <v>40118</v>
      </c>
      <c r="BF18" s="256">
        <f t="shared" si="9"/>
        <v>2592.3535294380395</v>
      </c>
      <c r="BG18" s="256">
        <f t="shared" si="10"/>
        <v>0</v>
      </c>
      <c r="BH18" s="256">
        <f t="shared" si="11"/>
        <v>0</v>
      </c>
      <c r="BI18" s="256">
        <f t="shared" si="12"/>
        <v>0</v>
      </c>
      <c r="BJ18" s="256">
        <f t="shared" si="13"/>
        <v>420.61553597109992</v>
      </c>
      <c r="BK18" s="256">
        <f t="shared" si="14"/>
        <v>3012.9690654091391</v>
      </c>
      <c r="BL18" s="256"/>
      <c r="BM18" s="263"/>
      <c r="BO18" s="274" t="s">
        <v>145</v>
      </c>
      <c r="BP18" s="275">
        <f>BP16</f>
        <v>0</v>
      </c>
      <c r="BQ18" s="277">
        <f>SUM($BP16:BQ16)</f>
        <v>143.75</v>
      </c>
      <c r="BR18" s="277">
        <f>SUM($BP16:BR16)</f>
        <v>26287.5</v>
      </c>
      <c r="BS18" s="277">
        <f>SUM($BP16:BS16)</f>
        <v>312958.33333333331</v>
      </c>
      <c r="BT18" s="277">
        <f>SUM($BP16:BT16)</f>
        <v>443868.75</v>
      </c>
      <c r="BU18" s="277">
        <f>SUM($BP16:BU16)</f>
        <v>468000</v>
      </c>
      <c r="BV18" s="277">
        <f>SUM($BP16:BV16)</f>
        <v>468000</v>
      </c>
      <c r="BW18" s="277">
        <f>SUM($BP16:BW16)</f>
        <v>468000</v>
      </c>
      <c r="BX18" s="277">
        <f>SUM($BP16:BX16)</f>
        <v>468000</v>
      </c>
      <c r="BY18" s="277">
        <f>SUM($BP16:BY16)</f>
        <v>468000</v>
      </c>
      <c r="BZ18" s="277">
        <f>SUM($BP16:BZ16)</f>
        <v>468000</v>
      </c>
      <c r="CA18" s="277">
        <f>SUM($BP16:CA16)</f>
        <v>468000</v>
      </c>
      <c r="CB18" s="277">
        <f>SUM($BP16:CB16)</f>
        <v>468000</v>
      </c>
      <c r="CC18" s="277">
        <f>SUM($BP16:CC16)</f>
        <v>468000</v>
      </c>
      <c r="CD18" s="277">
        <f>SUM($BP16:CD16)</f>
        <v>468000</v>
      </c>
      <c r="CE18" s="277">
        <f>SUM($BP16:CE16)</f>
        <v>468000</v>
      </c>
      <c r="CF18" s="277">
        <f>SUM($BP16:CF16)</f>
        <v>468000</v>
      </c>
      <c r="CG18" s="277">
        <f>SUM($BP16:CG16)</f>
        <v>468000</v>
      </c>
      <c r="CH18" s="277">
        <f>SUM($BP16:CH16)</f>
        <v>468000</v>
      </c>
    </row>
    <row r="19" spans="3:87" x14ac:dyDescent="0.2">
      <c r="C19" s="83">
        <v>9</v>
      </c>
      <c r="G19" s="254">
        <f t="shared" si="16"/>
        <v>40299</v>
      </c>
      <c r="H19" s="84">
        <f t="shared" si="17"/>
        <v>5678.1314158307041</v>
      </c>
      <c r="I19" s="262">
        <f t="shared" si="18"/>
        <v>2980.3400704183309</v>
      </c>
      <c r="J19" s="84">
        <f t="shared" si="19"/>
        <v>2697.7913454123727</v>
      </c>
      <c r="K19" s="84">
        <f t="shared" si="20"/>
        <v>444353.21921733738</v>
      </c>
      <c r="L19" s="84"/>
      <c r="O19" s="254">
        <f t="shared" si="21"/>
        <v>245</v>
      </c>
      <c r="P19" s="84">
        <f t="shared" si="22"/>
        <v>0</v>
      </c>
      <c r="Q19" s="262">
        <f t="shared" si="23"/>
        <v>0</v>
      </c>
      <c r="R19" s="84">
        <f t="shared" si="24"/>
        <v>0</v>
      </c>
      <c r="S19" s="84">
        <f t="shared" si="25"/>
        <v>0</v>
      </c>
      <c r="T19" s="84"/>
      <c r="W19" s="254">
        <f t="shared" si="26"/>
        <v>245</v>
      </c>
      <c r="X19" s="84">
        <f t="shared" si="27"/>
        <v>0</v>
      </c>
      <c r="Y19" s="262">
        <f t="shared" si="28"/>
        <v>0</v>
      </c>
      <c r="Z19" s="84">
        <f t="shared" si="29"/>
        <v>0</v>
      </c>
      <c r="AA19" s="84">
        <f t="shared" si="30"/>
        <v>0</v>
      </c>
      <c r="AB19" s="84"/>
      <c r="AE19" s="254">
        <f t="shared" si="31"/>
        <v>245</v>
      </c>
      <c r="AF19" s="84">
        <f t="shared" si="32"/>
        <v>0</v>
      </c>
      <c r="AG19" s="262">
        <f t="shared" si="33"/>
        <v>0</v>
      </c>
      <c r="AH19" s="84">
        <f t="shared" si="34"/>
        <v>0</v>
      </c>
      <c r="AI19" s="84">
        <f t="shared" si="35"/>
        <v>0</v>
      </c>
      <c r="AJ19" s="84"/>
      <c r="AM19" s="254">
        <f t="shared" si="0"/>
        <v>40330</v>
      </c>
      <c r="AN19" s="84">
        <f t="shared" si="36"/>
        <v>456.64731961564922</v>
      </c>
      <c r="AO19" s="262">
        <f t="shared" si="1"/>
        <v>13.446358462908751</v>
      </c>
      <c r="AP19" s="84">
        <f t="shared" si="2"/>
        <v>443.20096115274049</v>
      </c>
      <c r="AQ19" s="84">
        <f t="shared" si="39"/>
        <v>1349.6468339017608</v>
      </c>
      <c r="AR19" s="84"/>
      <c r="AU19" s="254">
        <f t="shared" si="37"/>
        <v>40148</v>
      </c>
      <c r="AV19" s="256">
        <f t="shared" si="3"/>
        <v>3068.4955295297445</v>
      </c>
      <c r="AW19" s="256">
        <f t="shared" si="4"/>
        <v>0</v>
      </c>
      <c r="AX19" s="256">
        <f t="shared" si="5"/>
        <v>0</v>
      </c>
      <c r="AY19" s="256">
        <f t="shared" si="6"/>
        <v>0</v>
      </c>
      <c r="AZ19" s="256">
        <f t="shared" si="7"/>
        <v>32.877167124766046</v>
      </c>
      <c r="BA19" s="256">
        <f t="shared" si="8"/>
        <v>3101.3726966545105</v>
      </c>
      <c r="BB19" s="256"/>
      <c r="BE19" s="254">
        <f t="shared" si="38"/>
        <v>40148</v>
      </c>
      <c r="BF19" s="256">
        <f t="shared" si="9"/>
        <v>2609.6358863009596</v>
      </c>
      <c r="BG19" s="256">
        <f t="shared" si="10"/>
        <v>0</v>
      </c>
      <c r="BH19" s="256">
        <f t="shared" si="11"/>
        <v>0</v>
      </c>
      <c r="BI19" s="256">
        <f t="shared" si="12"/>
        <v>0</v>
      </c>
      <c r="BJ19" s="256">
        <f t="shared" si="13"/>
        <v>423.77015249088316</v>
      </c>
      <c r="BK19" s="256">
        <f t="shared" si="14"/>
        <v>3033.4060387918425</v>
      </c>
      <c r="BL19" s="256"/>
      <c r="BM19" s="263"/>
      <c r="BO19" s="274" t="s">
        <v>141</v>
      </c>
      <c r="BP19" s="278">
        <f t="shared" ref="BP19:CH19" si="40">IF(BP11-$G11=0,$K5,0)</f>
        <v>0</v>
      </c>
      <c r="BQ19" s="266">
        <f t="shared" si="40"/>
        <v>0</v>
      </c>
      <c r="BR19" s="266">
        <f t="shared" si="40"/>
        <v>0</v>
      </c>
      <c r="BS19" s="266">
        <f t="shared" si="40"/>
        <v>0</v>
      </c>
      <c r="BT19" s="266">
        <f t="shared" si="40"/>
        <v>0</v>
      </c>
      <c r="BU19" s="266">
        <f t="shared" si="40"/>
        <v>468000</v>
      </c>
      <c r="BV19" s="266">
        <f t="shared" si="40"/>
        <v>0</v>
      </c>
      <c r="BW19" s="266">
        <f t="shared" si="40"/>
        <v>0</v>
      </c>
      <c r="BX19" s="266">
        <f t="shared" si="40"/>
        <v>0</v>
      </c>
      <c r="BY19" s="266">
        <f t="shared" si="40"/>
        <v>0</v>
      </c>
      <c r="BZ19" s="266">
        <f t="shared" si="40"/>
        <v>0</v>
      </c>
      <c r="CA19" s="266">
        <f t="shared" si="40"/>
        <v>0</v>
      </c>
      <c r="CB19" s="266">
        <f t="shared" si="40"/>
        <v>0</v>
      </c>
      <c r="CC19" s="266">
        <f t="shared" si="40"/>
        <v>0</v>
      </c>
      <c r="CD19" s="266">
        <f t="shared" si="40"/>
        <v>0</v>
      </c>
      <c r="CE19" s="266">
        <f t="shared" si="40"/>
        <v>0</v>
      </c>
      <c r="CF19" s="266">
        <f t="shared" si="40"/>
        <v>0</v>
      </c>
      <c r="CG19" s="266">
        <f t="shared" si="40"/>
        <v>0</v>
      </c>
      <c r="CH19" s="266">
        <f t="shared" si="40"/>
        <v>0</v>
      </c>
    </row>
    <row r="20" spans="3:87" x14ac:dyDescent="0.2">
      <c r="C20" s="83">
        <v>10</v>
      </c>
      <c r="G20" s="254">
        <f t="shared" si="16"/>
        <v>40330</v>
      </c>
      <c r="H20" s="84">
        <f t="shared" si="17"/>
        <v>5678.1314158307041</v>
      </c>
      <c r="I20" s="262">
        <f t="shared" si="18"/>
        <v>2962.3547947822494</v>
      </c>
      <c r="J20" s="84">
        <f t="shared" si="19"/>
        <v>2715.7766210484551</v>
      </c>
      <c r="K20" s="84">
        <f t="shared" si="20"/>
        <v>441637.44259628892</v>
      </c>
      <c r="L20" s="84"/>
      <c r="O20" s="254">
        <f t="shared" si="21"/>
        <v>275</v>
      </c>
      <c r="P20" s="84">
        <f t="shared" si="22"/>
        <v>0</v>
      </c>
      <c r="Q20" s="262">
        <f t="shared" si="23"/>
        <v>0</v>
      </c>
      <c r="R20" s="84">
        <f t="shared" si="24"/>
        <v>0</v>
      </c>
      <c r="S20" s="84">
        <f t="shared" si="25"/>
        <v>0</v>
      </c>
      <c r="T20" s="84"/>
      <c r="W20" s="254">
        <f t="shared" si="26"/>
        <v>275</v>
      </c>
      <c r="X20" s="84">
        <f t="shared" si="27"/>
        <v>0</v>
      </c>
      <c r="Y20" s="262">
        <f t="shared" si="28"/>
        <v>0</v>
      </c>
      <c r="Z20" s="84">
        <f t="shared" si="29"/>
        <v>0</v>
      </c>
      <c r="AA20" s="84">
        <f t="shared" si="30"/>
        <v>0</v>
      </c>
      <c r="AB20" s="84"/>
      <c r="AE20" s="254">
        <f t="shared" si="31"/>
        <v>275</v>
      </c>
      <c r="AF20" s="84">
        <f t="shared" si="32"/>
        <v>0</v>
      </c>
      <c r="AG20" s="262">
        <f t="shared" si="33"/>
        <v>0</v>
      </c>
      <c r="AH20" s="84">
        <f t="shared" si="34"/>
        <v>0</v>
      </c>
      <c r="AI20" s="84">
        <f t="shared" si="35"/>
        <v>0</v>
      </c>
      <c r="AJ20" s="84"/>
      <c r="AM20" s="254">
        <f t="shared" si="0"/>
        <v>40360</v>
      </c>
      <c r="AN20" s="84">
        <f t="shared" si="36"/>
        <v>456.64731961564922</v>
      </c>
      <c r="AO20" s="262">
        <f t="shared" si="1"/>
        <v>10.122351254263195</v>
      </c>
      <c r="AP20" s="84">
        <f t="shared" si="2"/>
        <v>446.52496836138602</v>
      </c>
      <c r="AQ20" s="84">
        <f t="shared" si="39"/>
        <v>903.12186554037476</v>
      </c>
      <c r="AR20" s="84"/>
      <c r="AU20" s="254">
        <f t="shared" si="37"/>
        <v>40179</v>
      </c>
      <c r="AV20" s="256">
        <f t="shared" si="3"/>
        <v>3051.0979569544043</v>
      </c>
      <c r="AW20" s="256">
        <f t="shared" si="4"/>
        <v>0</v>
      </c>
      <c r="AX20" s="256">
        <f t="shared" si="5"/>
        <v>0</v>
      </c>
      <c r="AY20" s="256">
        <f t="shared" si="6"/>
        <v>0</v>
      </c>
      <c r="AZ20" s="256">
        <f t="shared" si="7"/>
        <v>29.698890981084421</v>
      </c>
      <c r="BA20" s="256">
        <f t="shared" si="8"/>
        <v>3080.7968479354886</v>
      </c>
      <c r="BB20" s="256"/>
      <c r="BE20" s="254">
        <f t="shared" si="38"/>
        <v>40179</v>
      </c>
      <c r="BF20" s="256">
        <f t="shared" si="9"/>
        <v>2627.0334588762994</v>
      </c>
      <c r="BG20" s="256">
        <f t="shared" si="10"/>
        <v>0</v>
      </c>
      <c r="BH20" s="256">
        <f t="shared" si="11"/>
        <v>0</v>
      </c>
      <c r="BI20" s="256">
        <f t="shared" si="12"/>
        <v>0</v>
      </c>
      <c r="BJ20" s="256">
        <f t="shared" si="13"/>
        <v>426.94842863456483</v>
      </c>
      <c r="BK20" s="256">
        <f t="shared" si="14"/>
        <v>3053.981887510864</v>
      </c>
      <c r="BL20" s="256"/>
      <c r="BM20" s="263"/>
      <c r="BO20" s="274" t="s">
        <v>142</v>
      </c>
      <c r="BP20" s="278">
        <f>IF(BP11-$O11=0,$S5,0)</f>
        <v>0</v>
      </c>
      <c r="BQ20" s="278">
        <f t="shared" ref="BQ20:CH20" si="41">IF(BQ11-$O11=0,$S5,0)</f>
        <v>0</v>
      </c>
      <c r="BR20" s="278">
        <f t="shared" si="41"/>
        <v>0</v>
      </c>
      <c r="BS20" s="278">
        <f t="shared" si="41"/>
        <v>0</v>
      </c>
      <c r="BT20" s="278">
        <f t="shared" si="41"/>
        <v>0</v>
      </c>
      <c r="BU20" s="278">
        <f t="shared" si="41"/>
        <v>0</v>
      </c>
      <c r="BV20" s="278">
        <f t="shared" si="41"/>
        <v>0</v>
      </c>
      <c r="BW20" s="278">
        <f t="shared" si="41"/>
        <v>0</v>
      </c>
      <c r="BX20" s="278">
        <f t="shared" si="41"/>
        <v>0</v>
      </c>
      <c r="BY20" s="278">
        <f t="shared" si="41"/>
        <v>0</v>
      </c>
      <c r="BZ20" s="278">
        <f t="shared" si="41"/>
        <v>0</v>
      </c>
      <c r="CA20" s="278">
        <f t="shared" si="41"/>
        <v>0</v>
      </c>
      <c r="CB20" s="278">
        <f t="shared" si="41"/>
        <v>0</v>
      </c>
      <c r="CC20" s="278">
        <f t="shared" si="41"/>
        <v>0</v>
      </c>
      <c r="CD20" s="278">
        <f t="shared" si="41"/>
        <v>0</v>
      </c>
      <c r="CE20" s="278">
        <f t="shared" si="41"/>
        <v>0</v>
      </c>
      <c r="CF20" s="278">
        <f t="shared" si="41"/>
        <v>0</v>
      </c>
      <c r="CG20" s="278">
        <f t="shared" si="41"/>
        <v>0</v>
      </c>
      <c r="CH20" s="278">
        <f t="shared" si="41"/>
        <v>0</v>
      </c>
    </row>
    <row r="21" spans="3:87" x14ac:dyDescent="0.2">
      <c r="C21" s="83">
        <v>11</v>
      </c>
      <c r="G21" s="254">
        <f t="shared" si="16"/>
        <v>40360</v>
      </c>
      <c r="H21" s="84">
        <f t="shared" si="17"/>
        <v>5678.1314158307041</v>
      </c>
      <c r="I21" s="262">
        <f t="shared" si="18"/>
        <v>2944.2496173085924</v>
      </c>
      <c r="J21" s="84">
        <f t="shared" si="19"/>
        <v>2733.8817985221117</v>
      </c>
      <c r="K21" s="84">
        <f t="shared" si="20"/>
        <v>438903.56079776678</v>
      </c>
      <c r="L21" s="84"/>
      <c r="O21" s="254">
        <f t="shared" si="21"/>
        <v>306</v>
      </c>
      <c r="P21" s="84">
        <f t="shared" si="22"/>
        <v>0</v>
      </c>
      <c r="Q21" s="262">
        <f t="shared" si="23"/>
        <v>0</v>
      </c>
      <c r="R21" s="84">
        <f t="shared" si="24"/>
        <v>0</v>
      </c>
      <c r="S21" s="84">
        <f t="shared" si="25"/>
        <v>0</v>
      </c>
      <c r="T21" s="84"/>
      <c r="W21" s="254">
        <f t="shared" si="26"/>
        <v>306</v>
      </c>
      <c r="X21" s="84">
        <f t="shared" si="27"/>
        <v>0</v>
      </c>
      <c r="Y21" s="262">
        <f t="shared" si="28"/>
        <v>0</v>
      </c>
      <c r="Z21" s="84">
        <f t="shared" si="29"/>
        <v>0</v>
      </c>
      <c r="AA21" s="84">
        <f t="shared" si="30"/>
        <v>0</v>
      </c>
      <c r="AB21" s="84"/>
      <c r="AE21" s="254">
        <f t="shared" si="31"/>
        <v>306</v>
      </c>
      <c r="AF21" s="84">
        <f t="shared" si="32"/>
        <v>0</v>
      </c>
      <c r="AG21" s="262">
        <f t="shared" si="33"/>
        <v>0</v>
      </c>
      <c r="AH21" s="84">
        <f t="shared" si="34"/>
        <v>0</v>
      </c>
      <c r="AI21" s="84">
        <f t="shared" si="35"/>
        <v>0</v>
      </c>
      <c r="AJ21" s="84"/>
      <c r="AM21" s="254">
        <f t="shared" si="0"/>
        <v>40391</v>
      </c>
      <c r="AN21" s="84">
        <f t="shared" si="36"/>
        <v>456.64731961564922</v>
      </c>
      <c r="AO21" s="262">
        <f t="shared" si="1"/>
        <v>6.7734139915528022</v>
      </c>
      <c r="AP21" s="84">
        <f t="shared" si="2"/>
        <v>449.87390562409644</v>
      </c>
      <c r="AQ21" s="84">
        <f t="shared" si="39"/>
        <v>453.24795991627832</v>
      </c>
      <c r="AR21" s="84"/>
      <c r="AU21" s="254">
        <f t="shared" si="37"/>
        <v>40210</v>
      </c>
      <c r="AV21" s="256">
        <f t="shared" si="3"/>
        <v>3033.584400561896</v>
      </c>
      <c r="AW21" s="256">
        <f t="shared" si="4"/>
        <v>0</v>
      </c>
      <c r="AX21" s="256">
        <f t="shared" si="5"/>
        <v>0</v>
      </c>
      <c r="AY21" s="256">
        <f t="shared" si="6"/>
        <v>0</v>
      </c>
      <c r="AZ21" s="256">
        <f t="shared" si="7"/>
        <v>26.496777766325192</v>
      </c>
      <c r="BA21" s="256">
        <f t="shared" si="8"/>
        <v>3060.0811783282211</v>
      </c>
      <c r="BB21" s="256"/>
      <c r="BE21" s="254">
        <f t="shared" si="38"/>
        <v>40210</v>
      </c>
      <c r="BF21" s="256">
        <f t="shared" si="9"/>
        <v>2644.5470152688081</v>
      </c>
      <c r="BG21" s="256">
        <f t="shared" si="10"/>
        <v>0</v>
      </c>
      <c r="BH21" s="256">
        <f t="shared" si="11"/>
        <v>0</v>
      </c>
      <c r="BI21" s="256">
        <f t="shared" si="12"/>
        <v>0</v>
      </c>
      <c r="BJ21" s="256">
        <f t="shared" si="13"/>
        <v>430.15054184932404</v>
      </c>
      <c r="BK21" s="256">
        <f t="shared" si="14"/>
        <v>3074.697557118132</v>
      </c>
      <c r="BL21" s="256"/>
      <c r="BM21" s="263"/>
      <c r="BO21" s="274" t="s">
        <v>143</v>
      </c>
      <c r="BP21" s="278">
        <f>IF(BP11-$W11=0,$AA5,0)</f>
        <v>0</v>
      </c>
      <c r="BQ21" s="278">
        <f t="shared" ref="BQ21:CH21" si="42">IF(BQ11-$W11=0,$AA5,0)</f>
        <v>0</v>
      </c>
      <c r="BR21" s="278">
        <f t="shared" si="42"/>
        <v>0</v>
      </c>
      <c r="BS21" s="278">
        <f t="shared" si="42"/>
        <v>0</v>
      </c>
      <c r="BT21" s="278">
        <f t="shared" si="42"/>
        <v>0</v>
      </c>
      <c r="BU21" s="278">
        <f t="shared" si="42"/>
        <v>0</v>
      </c>
      <c r="BV21" s="278">
        <f t="shared" si="42"/>
        <v>0</v>
      </c>
      <c r="BW21" s="278">
        <f t="shared" si="42"/>
        <v>0</v>
      </c>
      <c r="BX21" s="278">
        <f t="shared" si="42"/>
        <v>0</v>
      </c>
      <c r="BY21" s="278">
        <f t="shared" si="42"/>
        <v>0</v>
      </c>
      <c r="BZ21" s="278">
        <f t="shared" si="42"/>
        <v>0</v>
      </c>
      <c r="CA21" s="278">
        <f t="shared" si="42"/>
        <v>0</v>
      </c>
      <c r="CB21" s="278">
        <f t="shared" si="42"/>
        <v>0</v>
      </c>
      <c r="CC21" s="278">
        <f t="shared" si="42"/>
        <v>0</v>
      </c>
      <c r="CD21" s="278">
        <f t="shared" si="42"/>
        <v>0</v>
      </c>
      <c r="CE21" s="278">
        <f t="shared" si="42"/>
        <v>0</v>
      </c>
      <c r="CF21" s="278">
        <f t="shared" si="42"/>
        <v>0</v>
      </c>
      <c r="CG21" s="278">
        <f t="shared" si="42"/>
        <v>0</v>
      </c>
      <c r="CH21" s="278">
        <f t="shared" si="42"/>
        <v>0</v>
      </c>
    </row>
    <row r="22" spans="3:87" x14ac:dyDescent="0.2">
      <c r="C22" s="83">
        <v>12</v>
      </c>
      <c r="G22" s="254">
        <f t="shared" si="16"/>
        <v>40391</v>
      </c>
      <c r="H22" s="84">
        <f t="shared" si="17"/>
        <v>5678.1314158307041</v>
      </c>
      <c r="I22" s="262">
        <f t="shared" si="18"/>
        <v>2926.0237386517788</v>
      </c>
      <c r="J22" s="84">
        <f t="shared" si="19"/>
        <v>2752.1076771789258</v>
      </c>
      <c r="K22" s="84">
        <f t="shared" si="20"/>
        <v>436151.45312058786</v>
      </c>
      <c r="L22" s="84"/>
      <c r="O22" s="254">
        <f t="shared" si="21"/>
        <v>336</v>
      </c>
      <c r="P22" s="84">
        <f t="shared" si="22"/>
        <v>0</v>
      </c>
      <c r="Q22" s="262">
        <f t="shared" si="23"/>
        <v>0</v>
      </c>
      <c r="R22" s="84">
        <f t="shared" si="24"/>
        <v>0</v>
      </c>
      <c r="S22" s="84">
        <f t="shared" si="25"/>
        <v>0</v>
      </c>
      <c r="T22" s="84"/>
      <c r="W22" s="254">
        <f t="shared" si="26"/>
        <v>336</v>
      </c>
      <c r="X22" s="84">
        <f t="shared" si="27"/>
        <v>0</v>
      </c>
      <c r="Y22" s="262">
        <f t="shared" si="28"/>
        <v>0</v>
      </c>
      <c r="Z22" s="84">
        <f t="shared" si="29"/>
        <v>0</v>
      </c>
      <c r="AA22" s="84">
        <f t="shared" si="30"/>
        <v>0</v>
      </c>
      <c r="AB22" s="84"/>
      <c r="AE22" s="254">
        <f t="shared" si="31"/>
        <v>336</v>
      </c>
      <c r="AF22" s="84">
        <f t="shared" si="32"/>
        <v>0</v>
      </c>
      <c r="AG22" s="262">
        <f t="shared" si="33"/>
        <v>0</v>
      </c>
      <c r="AH22" s="84">
        <f t="shared" si="34"/>
        <v>0</v>
      </c>
      <c r="AI22" s="84">
        <f t="shared" si="35"/>
        <v>0</v>
      </c>
      <c r="AJ22" s="84"/>
      <c r="AM22" s="254">
        <f t="shared" si="0"/>
        <v>40422</v>
      </c>
      <c r="AN22" s="84">
        <f t="shared" si="36"/>
        <v>456.64731961564922</v>
      </c>
      <c r="AO22" s="262">
        <f t="shared" si="1"/>
        <v>3.3993596993720789</v>
      </c>
      <c r="AP22" s="84">
        <f t="shared" si="2"/>
        <v>453.24795991627713</v>
      </c>
      <c r="AQ22" s="84">
        <f t="shared" si="39"/>
        <v>1.1937117960769683E-12</v>
      </c>
      <c r="AR22" s="84"/>
      <c r="AU22" s="254">
        <f t="shared" si="37"/>
        <v>40238</v>
      </c>
      <c r="AV22" s="256">
        <f t="shared" si="3"/>
        <v>3015.9540871267709</v>
      </c>
      <c r="AW22" s="256">
        <f t="shared" si="4"/>
        <v>0</v>
      </c>
      <c r="AX22" s="256">
        <f t="shared" si="5"/>
        <v>0</v>
      </c>
      <c r="AY22" s="256">
        <f t="shared" si="6"/>
        <v>0</v>
      </c>
      <c r="AZ22" s="256">
        <f t="shared" si="7"/>
        <v>23.270648702455258</v>
      </c>
      <c r="BA22" s="256">
        <f t="shared" si="8"/>
        <v>3039.2247358292261</v>
      </c>
      <c r="BB22" s="256"/>
      <c r="BE22" s="254">
        <f t="shared" si="38"/>
        <v>40238</v>
      </c>
      <c r="BF22" s="256">
        <f t="shared" si="9"/>
        <v>2662.1773287039332</v>
      </c>
      <c r="BG22" s="256">
        <f t="shared" si="10"/>
        <v>0</v>
      </c>
      <c r="BH22" s="256">
        <f t="shared" si="11"/>
        <v>0</v>
      </c>
      <c r="BI22" s="256">
        <f t="shared" si="12"/>
        <v>0</v>
      </c>
      <c r="BJ22" s="256">
        <f t="shared" si="13"/>
        <v>433.37667091319395</v>
      </c>
      <c r="BK22" s="256">
        <f t="shared" si="14"/>
        <v>3095.5539996171274</v>
      </c>
      <c r="BL22" s="256"/>
      <c r="BM22" s="263"/>
      <c r="BO22" s="274" t="s">
        <v>144</v>
      </c>
      <c r="BP22" s="278">
        <f>IF(BP11-$AE11=0,$AI5,0)</f>
        <v>0</v>
      </c>
      <c r="BQ22" s="278">
        <f t="shared" ref="BQ22:CH22" si="43">IF(BQ11-$AE11=0,$AI5,0)</f>
        <v>0</v>
      </c>
      <c r="BR22" s="278">
        <f t="shared" si="43"/>
        <v>0</v>
      </c>
      <c r="BS22" s="278">
        <f t="shared" si="43"/>
        <v>0</v>
      </c>
      <c r="BT22" s="278">
        <f t="shared" si="43"/>
        <v>0</v>
      </c>
      <c r="BU22" s="278">
        <f t="shared" si="43"/>
        <v>0</v>
      </c>
      <c r="BV22" s="278">
        <f t="shared" si="43"/>
        <v>0</v>
      </c>
      <c r="BW22" s="278">
        <f t="shared" si="43"/>
        <v>0</v>
      </c>
      <c r="BX22" s="278">
        <f t="shared" si="43"/>
        <v>0</v>
      </c>
      <c r="BY22" s="278">
        <f t="shared" si="43"/>
        <v>0</v>
      </c>
      <c r="BZ22" s="278">
        <f t="shared" si="43"/>
        <v>0</v>
      </c>
      <c r="CA22" s="278">
        <f t="shared" si="43"/>
        <v>0</v>
      </c>
      <c r="CB22" s="278">
        <f t="shared" si="43"/>
        <v>0</v>
      </c>
      <c r="CC22" s="278">
        <f t="shared" si="43"/>
        <v>0</v>
      </c>
      <c r="CD22" s="278">
        <f t="shared" si="43"/>
        <v>0</v>
      </c>
      <c r="CE22" s="278">
        <f t="shared" si="43"/>
        <v>0</v>
      </c>
      <c r="CF22" s="278">
        <f t="shared" si="43"/>
        <v>0</v>
      </c>
      <c r="CG22" s="278">
        <f t="shared" si="43"/>
        <v>0</v>
      </c>
      <c r="CH22" s="278">
        <f t="shared" si="43"/>
        <v>0</v>
      </c>
    </row>
    <row r="23" spans="3:87" x14ac:dyDescent="0.2">
      <c r="C23" s="83">
        <v>13</v>
      </c>
      <c r="G23" s="254">
        <f t="shared" si="16"/>
        <v>40422</v>
      </c>
      <c r="H23" s="84">
        <f t="shared" si="17"/>
        <v>5678.1314158307041</v>
      </c>
      <c r="I23" s="262">
        <f t="shared" si="18"/>
        <v>2907.6763541372525</v>
      </c>
      <c r="J23" s="84">
        <f t="shared" si="19"/>
        <v>2770.4550616934516</v>
      </c>
      <c r="K23" s="84">
        <f t="shared" si="20"/>
        <v>433380.99805889442</v>
      </c>
      <c r="L23" s="84"/>
      <c r="O23" s="254">
        <f t="shared" si="21"/>
        <v>367</v>
      </c>
      <c r="P23" s="84">
        <f t="shared" si="22"/>
        <v>0</v>
      </c>
      <c r="Q23" s="262">
        <f t="shared" si="23"/>
        <v>0</v>
      </c>
      <c r="R23" s="84">
        <f t="shared" si="24"/>
        <v>0</v>
      </c>
      <c r="S23" s="84">
        <f t="shared" si="25"/>
        <v>0</v>
      </c>
      <c r="T23" s="84"/>
      <c r="W23" s="254">
        <f t="shared" si="26"/>
        <v>367</v>
      </c>
      <c r="X23" s="84">
        <f t="shared" si="27"/>
        <v>0</v>
      </c>
      <c r="Y23" s="262">
        <f t="shared" si="28"/>
        <v>0</v>
      </c>
      <c r="Z23" s="84">
        <f t="shared" si="29"/>
        <v>0</v>
      </c>
      <c r="AA23" s="84">
        <f t="shared" si="30"/>
        <v>0</v>
      </c>
      <c r="AB23" s="84"/>
      <c r="AE23" s="254">
        <f t="shared" si="31"/>
        <v>367</v>
      </c>
      <c r="AF23" s="84">
        <f t="shared" si="32"/>
        <v>0</v>
      </c>
      <c r="AG23" s="262">
        <f t="shared" si="33"/>
        <v>0</v>
      </c>
      <c r="AH23" s="84">
        <f t="shared" si="34"/>
        <v>0</v>
      </c>
      <c r="AI23" s="84">
        <f t="shared" si="35"/>
        <v>0</v>
      </c>
      <c r="AJ23" s="84"/>
      <c r="AM23" s="254">
        <f t="shared" si="0"/>
        <v>40452</v>
      </c>
      <c r="AN23" s="84">
        <f t="shared" si="36"/>
        <v>0</v>
      </c>
      <c r="AO23" s="262">
        <f t="shared" si="1"/>
        <v>0</v>
      </c>
      <c r="AP23" s="84">
        <f t="shared" si="2"/>
        <v>0</v>
      </c>
      <c r="AQ23" s="84">
        <f t="shared" si="39"/>
        <v>1.1937117960769683E-12</v>
      </c>
      <c r="AR23" s="84"/>
      <c r="AU23" s="254">
        <f t="shared" si="37"/>
        <v>40269</v>
      </c>
      <c r="AV23" s="256">
        <f t="shared" si="3"/>
        <v>2998.206238268745</v>
      </c>
      <c r="AW23" s="256">
        <f t="shared" si="4"/>
        <v>0</v>
      </c>
      <c r="AX23" s="256">
        <f t="shared" si="5"/>
        <v>0</v>
      </c>
      <c r="AY23" s="256">
        <f t="shared" si="6"/>
        <v>0</v>
      </c>
      <c r="AZ23" s="256">
        <f t="shared" si="7"/>
        <v>20.020323670606302</v>
      </c>
      <c r="BA23" s="256">
        <f t="shared" si="8"/>
        <v>3018.2265619393511</v>
      </c>
      <c r="BB23" s="256"/>
      <c r="BE23" s="254">
        <f t="shared" si="38"/>
        <v>40269</v>
      </c>
      <c r="BF23" s="256">
        <f t="shared" si="9"/>
        <v>2679.92517756196</v>
      </c>
      <c r="BG23" s="256">
        <f t="shared" si="10"/>
        <v>0</v>
      </c>
      <c r="BH23" s="256">
        <f t="shared" si="11"/>
        <v>0</v>
      </c>
      <c r="BI23" s="256">
        <f t="shared" si="12"/>
        <v>0</v>
      </c>
      <c r="BJ23" s="256">
        <f t="shared" si="13"/>
        <v>436.62699594504295</v>
      </c>
      <c r="BK23" s="256">
        <f t="shared" si="14"/>
        <v>3116.5521735070029</v>
      </c>
      <c r="BL23" s="256"/>
      <c r="BM23" s="263"/>
      <c r="BO23" s="274"/>
      <c r="BP23" s="278"/>
      <c r="BQ23" s="278"/>
      <c r="BR23" s="278"/>
      <c r="BS23" s="278"/>
      <c r="BT23" s="278"/>
      <c r="BU23" s="278"/>
      <c r="BV23" s="278"/>
      <c r="BW23" s="278"/>
      <c r="BX23" s="278"/>
      <c r="BY23" s="278"/>
      <c r="BZ23" s="278"/>
      <c r="CA23" s="278"/>
      <c r="CB23" s="278"/>
      <c r="CC23" s="278"/>
      <c r="CD23" s="278"/>
      <c r="CE23" s="278"/>
      <c r="CF23" s="278"/>
      <c r="CG23" s="278"/>
      <c r="CH23" s="278"/>
    </row>
    <row r="24" spans="3:87" x14ac:dyDescent="0.2">
      <c r="C24" s="83">
        <v>14</v>
      </c>
      <c r="G24" s="254">
        <f t="shared" si="16"/>
        <v>40452</v>
      </c>
      <c r="H24" s="84">
        <f t="shared" si="17"/>
        <v>5678.1314158307041</v>
      </c>
      <c r="I24" s="262">
        <f t="shared" si="18"/>
        <v>2889.206653725962</v>
      </c>
      <c r="J24" s="84">
        <f t="shared" si="19"/>
        <v>2788.9247621047416</v>
      </c>
      <c r="K24" s="84">
        <f t="shared" si="20"/>
        <v>430592.07329678966</v>
      </c>
      <c r="L24" s="84"/>
      <c r="O24" s="254">
        <f t="shared" si="21"/>
        <v>398</v>
      </c>
      <c r="P24" s="84">
        <f t="shared" si="22"/>
        <v>0</v>
      </c>
      <c r="Q24" s="262">
        <f t="shared" si="23"/>
        <v>0</v>
      </c>
      <c r="R24" s="84">
        <f t="shared" si="24"/>
        <v>0</v>
      </c>
      <c r="S24" s="84">
        <f t="shared" si="25"/>
        <v>0</v>
      </c>
      <c r="T24" s="84"/>
      <c r="W24" s="254">
        <f t="shared" si="26"/>
        <v>398</v>
      </c>
      <c r="X24" s="84">
        <f t="shared" si="27"/>
        <v>0</v>
      </c>
      <c r="Y24" s="262">
        <f t="shared" si="28"/>
        <v>0</v>
      </c>
      <c r="Z24" s="84">
        <f t="shared" si="29"/>
        <v>0</v>
      </c>
      <c r="AA24" s="84">
        <f t="shared" si="30"/>
        <v>0</v>
      </c>
      <c r="AB24" s="84"/>
      <c r="AE24" s="254">
        <f t="shared" si="31"/>
        <v>398</v>
      </c>
      <c r="AF24" s="84">
        <f t="shared" si="32"/>
        <v>0</v>
      </c>
      <c r="AG24" s="262">
        <f t="shared" si="33"/>
        <v>0</v>
      </c>
      <c r="AH24" s="84">
        <f t="shared" si="34"/>
        <v>0</v>
      </c>
      <c r="AI24" s="84">
        <f t="shared" si="35"/>
        <v>0</v>
      </c>
      <c r="AJ24" s="84"/>
      <c r="AM24" s="254">
        <f t="shared" si="0"/>
        <v>40483</v>
      </c>
      <c r="AN24" s="84">
        <f t="shared" si="36"/>
        <v>0</v>
      </c>
      <c r="AO24" s="262">
        <f t="shared" si="1"/>
        <v>0</v>
      </c>
      <c r="AP24" s="84">
        <f t="shared" si="2"/>
        <v>0</v>
      </c>
      <c r="AQ24" s="84">
        <f t="shared" si="39"/>
        <v>1.1937117960769683E-12</v>
      </c>
      <c r="AR24" s="84"/>
      <c r="AU24" s="254">
        <f t="shared" si="37"/>
        <v>40299</v>
      </c>
      <c r="AV24" s="256">
        <f t="shared" si="3"/>
        <v>2980.3400704183309</v>
      </c>
      <c r="AW24" s="256">
        <f t="shared" si="4"/>
        <v>0</v>
      </c>
      <c r="AX24" s="256">
        <f t="shared" si="5"/>
        <v>0</v>
      </c>
      <c r="AY24" s="256">
        <f t="shared" si="6"/>
        <v>0</v>
      </c>
      <c r="AZ24" s="256">
        <f t="shared" si="7"/>
        <v>16.745621201018484</v>
      </c>
      <c r="BA24" s="256">
        <f t="shared" si="8"/>
        <v>2997.0856916193493</v>
      </c>
      <c r="BB24" s="256"/>
      <c r="BE24" s="254">
        <f t="shared" si="38"/>
        <v>40299</v>
      </c>
      <c r="BF24" s="256">
        <f t="shared" si="9"/>
        <v>2697.7913454123727</v>
      </c>
      <c r="BG24" s="256">
        <f t="shared" si="10"/>
        <v>0</v>
      </c>
      <c r="BH24" s="256">
        <f t="shared" si="11"/>
        <v>0</v>
      </c>
      <c r="BI24" s="256">
        <f t="shared" si="12"/>
        <v>0</v>
      </c>
      <c r="BJ24" s="256">
        <f t="shared" si="13"/>
        <v>439.90169841463074</v>
      </c>
      <c r="BK24" s="256">
        <f t="shared" si="14"/>
        <v>3137.6930438270033</v>
      </c>
      <c r="BL24" s="256"/>
      <c r="BM24" s="263"/>
      <c r="BO24" s="274" t="s">
        <v>147</v>
      </c>
      <c r="BP24" s="266">
        <f>SUM(BP19:BP22)</f>
        <v>0</v>
      </c>
      <c r="BQ24" s="266">
        <f t="shared" ref="BQ24:CH24" si="44">SUM(BQ19:BQ22)</f>
        <v>0</v>
      </c>
      <c r="BR24" s="266">
        <f t="shared" si="44"/>
        <v>0</v>
      </c>
      <c r="BS24" s="266">
        <f t="shared" si="44"/>
        <v>0</v>
      </c>
      <c r="BT24" s="266">
        <f t="shared" si="44"/>
        <v>0</v>
      </c>
      <c r="BU24" s="266">
        <f t="shared" si="44"/>
        <v>468000</v>
      </c>
      <c r="BV24" s="266">
        <f t="shared" si="44"/>
        <v>0</v>
      </c>
      <c r="BW24" s="266">
        <f t="shared" si="44"/>
        <v>0</v>
      </c>
      <c r="BX24" s="266">
        <f t="shared" si="44"/>
        <v>0</v>
      </c>
      <c r="BY24" s="266">
        <f t="shared" si="44"/>
        <v>0</v>
      </c>
      <c r="BZ24" s="266">
        <f t="shared" si="44"/>
        <v>0</v>
      </c>
      <c r="CA24" s="266">
        <f t="shared" si="44"/>
        <v>0</v>
      </c>
      <c r="CB24" s="266">
        <f t="shared" si="44"/>
        <v>0</v>
      </c>
      <c r="CC24" s="266">
        <f t="shared" si="44"/>
        <v>0</v>
      </c>
      <c r="CD24" s="266">
        <f t="shared" si="44"/>
        <v>0</v>
      </c>
      <c r="CE24" s="266">
        <f t="shared" si="44"/>
        <v>0</v>
      </c>
      <c r="CF24" s="266">
        <f t="shared" si="44"/>
        <v>0</v>
      </c>
      <c r="CG24" s="266">
        <f t="shared" si="44"/>
        <v>0</v>
      </c>
      <c r="CH24" s="266">
        <f t="shared" si="44"/>
        <v>0</v>
      </c>
    </row>
    <row r="25" spans="3:87" x14ac:dyDescent="0.2">
      <c r="C25" s="83">
        <v>15</v>
      </c>
      <c r="G25" s="254">
        <f t="shared" si="16"/>
        <v>40483</v>
      </c>
      <c r="H25" s="84">
        <f t="shared" si="17"/>
        <v>5678.1314158307041</v>
      </c>
      <c r="I25" s="262">
        <f t="shared" si="18"/>
        <v>2870.6138219785976</v>
      </c>
      <c r="J25" s="84">
        <f t="shared" si="19"/>
        <v>2807.5175938521065</v>
      </c>
      <c r="K25" s="84">
        <f t="shared" si="20"/>
        <v>427784.55570293753</v>
      </c>
      <c r="L25" s="84"/>
      <c r="O25" s="254">
        <f t="shared" si="21"/>
        <v>426</v>
      </c>
      <c r="P25" s="84">
        <f t="shared" si="22"/>
        <v>0</v>
      </c>
      <c r="Q25" s="262">
        <f t="shared" si="23"/>
        <v>0</v>
      </c>
      <c r="R25" s="84">
        <f t="shared" si="24"/>
        <v>0</v>
      </c>
      <c r="S25" s="84">
        <f t="shared" si="25"/>
        <v>0</v>
      </c>
      <c r="T25" s="84"/>
      <c r="W25" s="254">
        <f t="shared" si="26"/>
        <v>426</v>
      </c>
      <c r="X25" s="84">
        <f t="shared" si="27"/>
        <v>0</v>
      </c>
      <c r="Y25" s="262">
        <f t="shared" si="28"/>
        <v>0</v>
      </c>
      <c r="Z25" s="84">
        <f t="shared" si="29"/>
        <v>0</v>
      </c>
      <c r="AA25" s="84">
        <f t="shared" si="30"/>
        <v>0</v>
      </c>
      <c r="AB25" s="84"/>
      <c r="AE25" s="254">
        <f t="shared" si="31"/>
        <v>426</v>
      </c>
      <c r="AF25" s="84">
        <f t="shared" si="32"/>
        <v>0</v>
      </c>
      <c r="AG25" s="262">
        <f t="shared" si="33"/>
        <v>0</v>
      </c>
      <c r="AH25" s="84">
        <f t="shared" si="34"/>
        <v>0</v>
      </c>
      <c r="AI25" s="84">
        <f t="shared" si="35"/>
        <v>0</v>
      </c>
      <c r="AJ25" s="84"/>
      <c r="AM25" s="254">
        <f t="shared" si="0"/>
        <v>40513</v>
      </c>
      <c r="AN25" s="84">
        <f t="shared" si="36"/>
        <v>0</v>
      </c>
      <c r="AO25" s="262">
        <f t="shared" si="1"/>
        <v>0</v>
      </c>
      <c r="AP25" s="84">
        <f t="shared" si="2"/>
        <v>0</v>
      </c>
      <c r="AQ25" s="84">
        <f t="shared" si="39"/>
        <v>1.1937117960769683E-12</v>
      </c>
      <c r="AR25" s="84"/>
      <c r="AU25" s="254">
        <f t="shared" si="37"/>
        <v>40330</v>
      </c>
      <c r="AV25" s="256">
        <f t="shared" si="3"/>
        <v>2962.3547947822494</v>
      </c>
      <c r="AW25" s="256">
        <f t="shared" si="4"/>
        <v>0</v>
      </c>
      <c r="AX25" s="256">
        <f t="shared" si="5"/>
        <v>0</v>
      </c>
      <c r="AY25" s="256">
        <f t="shared" si="6"/>
        <v>0</v>
      </c>
      <c r="AZ25" s="256">
        <f t="shared" si="7"/>
        <v>13.446358462908751</v>
      </c>
      <c r="BA25" s="256">
        <f t="shared" si="8"/>
        <v>2975.8011532451583</v>
      </c>
      <c r="BB25" s="256"/>
      <c r="BE25" s="254">
        <f t="shared" si="38"/>
        <v>40330</v>
      </c>
      <c r="BF25" s="256">
        <f t="shared" si="9"/>
        <v>2715.7766210484551</v>
      </c>
      <c r="BG25" s="256">
        <f t="shared" si="10"/>
        <v>0</v>
      </c>
      <c r="BH25" s="256">
        <f t="shared" si="11"/>
        <v>0</v>
      </c>
      <c r="BI25" s="256">
        <f t="shared" si="12"/>
        <v>0</v>
      </c>
      <c r="BJ25" s="256">
        <f t="shared" si="13"/>
        <v>443.20096115274049</v>
      </c>
      <c r="BK25" s="256">
        <f t="shared" si="14"/>
        <v>3158.9775822011957</v>
      </c>
      <c r="BL25" s="256"/>
      <c r="BM25" s="263"/>
      <c r="BO25" s="274" t="s">
        <v>148</v>
      </c>
      <c r="BP25" s="266">
        <f>BP24</f>
        <v>0</v>
      </c>
      <c r="BQ25" s="266">
        <f>BP25+BQ24</f>
        <v>0</v>
      </c>
      <c r="BR25" s="266">
        <f t="shared" ref="BR25:CH25" si="45">BQ25+BR24</f>
        <v>0</v>
      </c>
      <c r="BS25" s="266">
        <f t="shared" si="45"/>
        <v>0</v>
      </c>
      <c r="BT25" s="266">
        <f t="shared" si="45"/>
        <v>0</v>
      </c>
      <c r="BU25" s="266">
        <f t="shared" si="45"/>
        <v>468000</v>
      </c>
      <c r="BV25" s="266">
        <f t="shared" si="45"/>
        <v>468000</v>
      </c>
      <c r="BW25" s="266">
        <f t="shared" si="45"/>
        <v>468000</v>
      </c>
      <c r="BX25" s="266">
        <f t="shared" si="45"/>
        <v>468000</v>
      </c>
      <c r="BY25" s="266">
        <f t="shared" si="45"/>
        <v>468000</v>
      </c>
      <c r="BZ25" s="266">
        <f t="shared" si="45"/>
        <v>468000</v>
      </c>
      <c r="CA25" s="266">
        <f t="shared" si="45"/>
        <v>468000</v>
      </c>
      <c r="CB25" s="266">
        <f t="shared" si="45"/>
        <v>468000</v>
      </c>
      <c r="CC25" s="266">
        <f t="shared" si="45"/>
        <v>468000</v>
      </c>
      <c r="CD25" s="266">
        <f t="shared" si="45"/>
        <v>468000</v>
      </c>
      <c r="CE25" s="266">
        <f t="shared" si="45"/>
        <v>468000</v>
      </c>
      <c r="CF25" s="266">
        <f t="shared" si="45"/>
        <v>468000</v>
      </c>
      <c r="CG25" s="266">
        <f t="shared" si="45"/>
        <v>468000</v>
      </c>
      <c r="CH25" s="266">
        <f t="shared" si="45"/>
        <v>468000</v>
      </c>
    </row>
    <row r="26" spans="3:87" x14ac:dyDescent="0.2">
      <c r="C26" s="83">
        <v>16</v>
      </c>
      <c r="G26" s="254">
        <f t="shared" si="16"/>
        <v>40513</v>
      </c>
      <c r="H26" s="84">
        <f t="shared" si="17"/>
        <v>5678.1314158307041</v>
      </c>
      <c r="I26" s="262">
        <f t="shared" si="18"/>
        <v>2851.8970380195838</v>
      </c>
      <c r="J26" s="84">
        <f t="shared" si="19"/>
        <v>2826.2343778111203</v>
      </c>
      <c r="K26" s="84">
        <f t="shared" si="20"/>
        <v>424958.3213251264</v>
      </c>
      <c r="L26" s="84"/>
      <c r="O26" s="254">
        <f t="shared" si="21"/>
        <v>457</v>
      </c>
      <c r="P26" s="84">
        <f t="shared" si="22"/>
        <v>0</v>
      </c>
      <c r="Q26" s="262">
        <f t="shared" si="23"/>
        <v>0</v>
      </c>
      <c r="R26" s="84">
        <f t="shared" si="24"/>
        <v>0</v>
      </c>
      <c r="S26" s="84">
        <f t="shared" si="25"/>
        <v>0</v>
      </c>
      <c r="T26" s="84"/>
      <c r="W26" s="254">
        <f t="shared" si="26"/>
        <v>457</v>
      </c>
      <c r="X26" s="84">
        <f t="shared" si="27"/>
        <v>0</v>
      </c>
      <c r="Y26" s="262">
        <f t="shared" si="28"/>
        <v>0</v>
      </c>
      <c r="Z26" s="84">
        <f t="shared" si="29"/>
        <v>0</v>
      </c>
      <c r="AA26" s="84">
        <f t="shared" si="30"/>
        <v>0</v>
      </c>
      <c r="AB26" s="84"/>
      <c r="AE26" s="254">
        <f t="shared" si="31"/>
        <v>457</v>
      </c>
      <c r="AF26" s="84">
        <f t="shared" si="32"/>
        <v>0</v>
      </c>
      <c r="AG26" s="262">
        <f t="shared" si="33"/>
        <v>0</v>
      </c>
      <c r="AH26" s="84">
        <f t="shared" si="34"/>
        <v>0</v>
      </c>
      <c r="AI26" s="84">
        <f t="shared" si="35"/>
        <v>0</v>
      </c>
      <c r="AJ26" s="84"/>
      <c r="AM26" s="254">
        <f t="shared" si="0"/>
        <v>40544</v>
      </c>
      <c r="AN26" s="84">
        <f t="shared" si="36"/>
        <v>0</v>
      </c>
      <c r="AO26" s="262">
        <f t="shared" si="1"/>
        <v>0</v>
      </c>
      <c r="AP26" s="84">
        <f t="shared" si="2"/>
        <v>0</v>
      </c>
      <c r="AQ26" s="84">
        <f t="shared" si="39"/>
        <v>1.1937117960769683E-12</v>
      </c>
      <c r="AR26" s="84"/>
      <c r="AU26" s="254">
        <f t="shared" si="37"/>
        <v>40360</v>
      </c>
      <c r="AV26" s="256">
        <f t="shared" si="3"/>
        <v>2944.2496173085924</v>
      </c>
      <c r="AW26" s="256">
        <f t="shared" si="4"/>
        <v>0</v>
      </c>
      <c r="AX26" s="256">
        <f t="shared" si="5"/>
        <v>0</v>
      </c>
      <c r="AY26" s="256">
        <f t="shared" si="6"/>
        <v>0</v>
      </c>
      <c r="AZ26" s="256">
        <f t="shared" si="7"/>
        <v>10.122351254263195</v>
      </c>
      <c r="BA26" s="256">
        <f t="shared" si="8"/>
        <v>2954.3719685628557</v>
      </c>
      <c r="BB26" s="256"/>
      <c r="BE26" s="254">
        <f t="shared" si="38"/>
        <v>40360</v>
      </c>
      <c r="BF26" s="256">
        <f t="shared" si="9"/>
        <v>2733.8817985221117</v>
      </c>
      <c r="BG26" s="256">
        <f t="shared" si="10"/>
        <v>0</v>
      </c>
      <c r="BH26" s="256">
        <f t="shared" si="11"/>
        <v>0</v>
      </c>
      <c r="BI26" s="256">
        <f t="shared" si="12"/>
        <v>0</v>
      </c>
      <c r="BJ26" s="256">
        <f t="shared" si="13"/>
        <v>446.52496836138602</v>
      </c>
      <c r="BK26" s="256">
        <f t="shared" si="14"/>
        <v>3180.4067668834978</v>
      </c>
      <c r="BL26" s="256"/>
      <c r="BM26" s="263"/>
    </row>
    <row r="27" spans="3:87" x14ac:dyDescent="0.2">
      <c r="C27" s="83">
        <v>17</v>
      </c>
      <c r="G27" s="254">
        <f t="shared" si="16"/>
        <v>40544</v>
      </c>
      <c r="H27" s="84">
        <f t="shared" si="17"/>
        <v>5678.1314158307041</v>
      </c>
      <c r="I27" s="262">
        <f t="shared" si="18"/>
        <v>2833.0554755008434</v>
      </c>
      <c r="J27" s="84">
        <f t="shared" si="19"/>
        <v>2845.0759403298621</v>
      </c>
      <c r="K27" s="84">
        <f t="shared" si="20"/>
        <v>422113.24538479652</v>
      </c>
      <c r="L27" s="84"/>
      <c r="O27" s="254">
        <f t="shared" si="21"/>
        <v>487</v>
      </c>
      <c r="P27" s="84">
        <f t="shared" si="22"/>
        <v>0</v>
      </c>
      <c r="Q27" s="262">
        <f t="shared" si="23"/>
        <v>0</v>
      </c>
      <c r="R27" s="84">
        <f t="shared" si="24"/>
        <v>0</v>
      </c>
      <c r="S27" s="84">
        <f t="shared" si="25"/>
        <v>0</v>
      </c>
      <c r="T27" s="84"/>
      <c r="W27" s="254">
        <f t="shared" si="26"/>
        <v>487</v>
      </c>
      <c r="X27" s="84">
        <f t="shared" si="27"/>
        <v>0</v>
      </c>
      <c r="Y27" s="262">
        <f t="shared" si="28"/>
        <v>0</v>
      </c>
      <c r="Z27" s="84">
        <f t="shared" si="29"/>
        <v>0</v>
      </c>
      <c r="AA27" s="84">
        <f t="shared" si="30"/>
        <v>0</v>
      </c>
      <c r="AB27" s="84"/>
      <c r="AE27" s="254">
        <f t="shared" si="31"/>
        <v>487</v>
      </c>
      <c r="AF27" s="84">
        <f t="shared" si="32"/>
        <v>0</v>
      </c>
      <c r="AG27" s="262">
        <f t="shared" si="33"/>
        <v>0</v>
      </c>
      <c r="AH27" s="84">
        <f t="shared" si="34"/>
        <v>0</v>
      </c>
      <c r="AI27" s="84">
        <f t="shared" si="35"/>
        <v>0</v>
      </c>
      <c r="AJ27" s="84"/>
      <c r="AM27" s="254">
        <f t="shared" si="0"/>
        <v>40575</v>
      </c>
      <c r="AN27" s="84">
        <f t="shared" si="36"/>
        <v>0</v>
      </c>
      <c r="AO27" s="262">
        <f t="shared" si="1"/>
        <v>0</v>
      </c>
      <c r="AP27" s="84">
        <f t="shared" si="2"/>
        <v>0</v>
      </c>
      <c r="AQ27" s="84">
        <f t="shared" si="39"/>
        <v>1.1937117960769683E-12</v>
      </c>
      <c r="AR27" s="84"/>
      <c r="AU27" s="254">
        <f t="shared" si="37"/>
        <v>40391</v>
      </c>
      <c r="AV27" s="256">
        <f t="shared" si="3"/>
        <v>2926.0237386517788</v>
      </c>
      <c r="AW27" s="256">
        <f t="shared" si="4"/>
        <v>0</v>
      </c>
      <c r="AX27" s="256">
        <f t="shared" si="5"/>
        <v>0</v>
      </c>
      <c r="AY27" s="256">
        <f t="shared" si="6"/>
        <v>0</v>
      </c>
      <c r="AZ27" s="256">
        <f t="shared" si="7"/>
        <v>6.7734139915528022</v>
      </c>
      <c r="BA27" s="256">
        <f t="shared" si="8"/>
        <v>2932.7971526433316</v>
      </c>
      <c r="BB27" s="256"/>
      <c r="BE27" s="254">
        <f t="shared" si="38"/>
        <v>40391</v>
      </c>
      <c r="BF27" s="256">
        <f t="shared" si="9"/>
        <v>2752.1076771789258</v>
      </c>
      <c r="BG27" s="256">
        <f t="shared" si="10"/>
        <v>0</v>
      </c>
      <c r="BH27" s="256">
        <f t="shared" si="11"/>
        <v>0</v>
      </c>
      <c r="BI27" s="256">
        <f t="shared" si="12"/>
        <v>0</v>
      </c>
      <c r="BJ27" s="256">
        <f t="shared" si="13"/>
        <v>449.87390562409644</v>
      </c>
      <c r="BK27" s="256">
        <f t="shared" si="14"/>
        <v>3201.9815828030223</v>
      </c>
      <c r="BL27" s="256"/>
      <c r="BM27" s="263"/>
      <c r="BO27" s="274" t="s">
        <v>149</v>
      </c>
      <c r="BP27" s="275">
        <f>IF((BP18-BP25)&gt;0,BP18-BP25,0)</f>
        <v>0</v>
      </c>
      <c r="BQ27" s="275">
        <f t="shared" ref="BQ27:CH27" si="46">IF((BQ18-BQ25)&gt;0,BQ18-BQ25,0)</f>
        <v>143.75</v>
      </c>
      <c r="BR27" s="275">
        <f t="shared" si="46"/>
        <v>26287.5</v>
      </c>
      <c r="BS27" s="275">
        <f t="shared" si="46"/>
        <v>312958.33333333331</v>
      </c>
      <c r="BT27" s="275">
        <f t="shared" si="46"/>
        <v>443868.75</v>
      </c>
      <c r="BU27" s="275">
        <f t="shared" si="46"/>
        <v>0</v>
      </c>
      <c r="BV27" s="275">
        <f t="shared" si="46"/>
        <v>0</v>
      </c>
      <c r="BW27" s="275">
        <f t="shared" si="46"/>
        <v>0</v>
      </c>
      <c r="BX27" s="275">
        <f t="shared" si="46"/>
        <v>0</v>
      </c>
      <c r="BY27" s="275">
        <f t="shared" si="46"/>
        <v>0</v>
      </c>
      <c r="BZ27" s="275">
        <f t="shared" si="46"/>
        <v>0</v>
      </c>
      <c r="CA27" s="275">
        <f t="shared" si="46"/>
        <v>0</v>
      </c>
      <c r="CB27" s="275">
        <f t="shared" si="46"/>
        <v>0</v>
      </c>
      <c r="CC27" s="275">
        <f t="shared" si="46"/>
        <v>0</v>
      </c>
      <c r="CD27" s="275">
        <f t="shared" si="46"/>
        <v>0</v>
      </c>
      <c r="CE27" s="275">
        <f t="shared" si="46"/>
        <v>0</v>
      </c>
      <c r="CF27" s="275">
        <f t="shared" si="46"/>
        <v>0</v>
      </c>
      <c r="CG27" s="275">
        <f t="shared" si="46"/>
        <v>0</v>
      </c>
      <c r="CH27" s="275">
        <f t="shared" si="46"/>
        <v>0</v>
      </c>
    </row>
    <row r="28" spans="3:87" x14ac:dyDescent="0.2">
      <c r="C28" s="83">
        <v>18</v>
      </c>
      <c r="G28" s="254">
        <f t="shared" si="16"/>
        <v>40575</v>
      </c>
      <c r="H28" s="84">
        <f t="shared" si="17"/>
        <v>5678.1314158307041</v>
      </c>
      <c r="I28" s="262">
        <f t="shared" si="18"/>
        <v>2814.0883025653106</v>
      </c>
      <c r="J28" s="84">
        <f t="shared" si="19"/>
        <v>2864.0431132653939</v>
      </c>
      <c r="K28" s="84">
        <f t="shared" si="20"/>
        <v>419249.2022715311</v>
      </c>
      <c r="L28" s="84"/>
      <c r="O28" s="254">
        <f t="shared" si="21"/>
        <v>518</v>
      </c>
      <c r="P28" s="84">
        <f t="shared" si="22"/>
        <v>0</v>
      </c>
      <c r="Q28" s="262">
        <f t="shared" si="23"/>
        <v>0</v>
      </c>
      <c r="R28" s="84">
        <f t="shared" si="24"/>
        <v>0</v>
      </c>
      <c r="S28" s="84">
        <f t="shared" si="25"/>
        <v>0</v>
      </c>
      <c r="T28" s="84"/>
      <c r="W28" s="254">
        <f t="shared" si="26"/>
        <v>518</v>
      </c>
      <c r="X28" s="84">
        <f t="shared" si="27"/>
        <v>0</v>
      </c>
      <c r="Y28" s="262">
        <f t="shared" si="28"/>
        <v>0</v>
      </c>
      <c r="Z28" s="84">
        <f t="shared" si="29"/>
        <v>0</v>
      </c>
      <c r="AA28" s="84">
        <f t="shared" si="30"/>
        <v>0</v>
      </c>
      <c r="AB28" s="84"/>
      <c r="AE28" s="254">
        <f t="shared" si="31"/>
        <v>518</v>
      </c>
      <c r="AF28" s="84">
        <f t="shared" si="32"/>
        <v>0</v>
      </c>
      <c r="AG28" s="262">
        <f t="shared" si="33"/>
        <v>0</v>
      </c>
      <c r="AH28" s="84">
        <f t="shared" si="34"/>
        <v>0</v>
      </c>
      <c r="AI28" s="84">
        <f t="shared" si="35"/>
        <v>0</v>
      </c>
      <c r="AJ28" s="84"/>
      <c r="AM28" s="254">
        <f t="shared" si="0"/>
        <v>40603</v>
      </c>
      <c r="AN28" s="84">
        <f t="shared" si="36"/>
        <v>0</v>
      </c>
      <c r="AO28" s="262">
        <f t="shared" si="1"/>
        <v>0</v>
      </c>
      <c r="AP28" s="84">
        <f t="shared" si="2"/>
        <v>0</v>
      </c>
      <c r="AQ28" s="84">
        <f t="shared" si="39"/>
        <v>1.1937117960769683E-12</v>
      </c>
      <c r="AR28" s="84"/>
      <c r="AU28" s="254">
        <f t="shared" si="37"/>
        <v>40422</v>
      </c>
      <c r="AV28" s="256">
        <f t="shared" si="3"/>
        <v>2907.6763541372525</v>
      </c>
      <c r="AW28" s="256">
        <f t="shared" si="4"/>
        <v>0</v>
      </c>
      <c r="AX28" s="256">
        <f t="shared" si="5"/>
        <v>0</v>
      </c>
      <c r="AY28" s="256">
        <f t="shared" si="6"/>
        <v>0</v>
      </c>
      <c r="AZ28" s="256">
        <f t="shared" si="7"/>
        <v>3.3993596993720789</v>
      </c>
      <c r="BA28" s="256">
        <f t="shared" si="8"/>
        <v>2911.0757138366243</v>
      </c>
      <c r="BB28" s="256"/>
      <c r="BE28" s="254">
        <f t="shared" si="38"/>
        <v>40422</v>
      </c>
      <c r="BF28" s="256">
        <f t="shared" si="9"/>
        <v>2770.4550616934516</v>
      </c>
      <c r="BG28" s="256">
        <f t="shared" si="10"/>
        <v>0</v>
      </c>
      <c r="BH28" s="256">
        <f t="shared" si="11"/>
        <v>0</v>
      </c>
      <c r="BI28" s="256">
        <f t="shared" si="12"/>
        <v>0</v>
      </c>
      <c r="BJ28" s="256">
        <f t="shared" si="13"/>
        <v>453.24795991627713</v>
      </c>
      <c r="BK28" s="256">
        <f t="shared" si="14"/>
        <v>3223.7030216097287</v>
      </c>
      <c r="BL28" s="256"/>
      <c r="BM28" s="263"/>
      <c r="BO28" s="274" t="s">
        <v>150</v>
      </c>
      <c r="BP28" s="279">
        <f t="shared" ref="BP28:CH28" si="47">IF(BP27&gt;0,BP27*$BT7/12,0)</f>
        <v>0</v>
      </c>
      <c r="BQ28" s="279">
        <f t="shared" si="47"/>
        <v>0.95833333333333337</v>
      </c>
      <c r="BR28" s="279">
        <f t="shared" si="47"/>
        <v>175.25</v>
      </c>
      <c r="BS28" s="279">
        <f t="shared" si="47"/>
        <v>2086.3888888888887</v>
      </c>
      <c r="BT28" s="279">
        <f t="shared" si="47"/>
        <v>2959.125</v>
      </c>
      <c r="BU28" s="279">
        <f t="shared" si="47"/>
        <v>0</v>
      </c>
      <c r="BV28" s="279">
        <f t="shared" si="47"/>
        <v>0</v>
      </c>
      <c r="BW28" s="279">
        <f t="shared" si="47"/>
        <v>0</v>
      </c>
      <c r="BX28" s="279">
        <f t="shared" si="47"/>
        <v>0</v>
      </c>
      <c r="BY28" s="279">
        <f t="shared" si="47"/>
        <v>0</v>
      </c>
      <c r="BZ28" s="279">
        <f t="shared" si="47"/>
        <v>0</v>
      </c>
      <c r="CA28" s="279">
        <f t="shared" si="47"/>
        <v>0</v>
      </c>
      <c r="CB28" s="279">
        <f t="shared" si="47"/>
        <v>0</v>
      </c>
      <c r="CC28" s="279">
        <f t="shared" si="47"/>
        <v>0</v>
      </c>
      <c r="CD28" s="279">
        <f t="shared" si="47"/>
        <v>0</v>
      </c>
      <c r="CE28" s="279">
        <f t="shared" si="47"/>
        <v>0</v>
      </c>
      <c r="CF28" s="279">
        <f t="shared" si="47"/>
        <v>0</v>
      </c>
      <c r="CG28" s="279">
        <f t="shared" si="47"/>
        <v>0</v>
      </c>
      <c r="CH28" s="279">
        <f t="shared" si="47"/>
        <v>0</v>
      </c>
    </row>
    <row r="29" spans="3:87" x14ac:dyDescent="0.2">
      <c r="C29" s="83">
        <v>19</v>
      </c>
      <c r="G29" s="254">
        <f t="shared" si="16"/>
        <v>40603</v>
      </c>
      <c r="H29" s="84">
        <f t="shared" si="17"/>
        <v>5678.1314158307041</v>
      </c>
      <c r="I29" s="262">
        <f t="shared" si="18"/>
        <v>2794.994681810208</v>
      </c>
      <c r="J29" s="84">
        <f t="shared" si="19"/>
        <v>2883.1367340204965</v>
      </c>
      <c r="K29" s="84">
        <f t="shared" si="20"/>
        <v>416366.06553751061</v>
      </c>
      <c r="L29" s="84"/>
      <c r="O29" s="254">
        <f t="shared" si="21"/>
        <v>548</v>
      </c>
      <c r="P29" s="84">
        <f t="shared" si="22"/>
        <v>0</v>
      </c>
      <c r="Q29" s="262">
        <f t="shared" si="23"/>
        <v>0</v>
      </c>
      <c r="R29" s="84">
        <f t="shared" si="24"/>
        <v>0</v>
      </c>
      <c r="S29" s="84">
        <f t="shared" si="25"/>
        <v>0</v>
      </c>
      <c r="T29" s="84"/>
      <c r="W29" s="254">
        <f t="shared" si="26"/>
        <v>548</v>
      </c>
      <c r="X29" s="84">
        <f t="shared" si="27"/>
        <v>0</v>
      </c>
      <c r="Y29" s="262">
        <f t="shared" si="28"/>
        <v>0</v>
      </c>
      <c r="Z29" s="84">
        <f t="shared" si="29"/>
        <v>0</v>
      </c>
      <c r="AA29" s="84">
        <f t="shared" si="30"/>
        <v>0</v>
      </c>
      <c r="AB29" s="84"/>
      <c r="AE29" s="254">
        <f t="shared" si="31"/>
        <v>548</v>
      </c>
      <c r="AF29" s="84">
        <f t="shared" si="32"/>
        <v>0</v>
      </c>
      <c r="AG29" s="262">
        <f t="shared" si="33"/>
        <v>0</v>
      </c>
      <c r="AH29" s="84">
        <f t="shared" si="34"/>
        <v>0</v>
      </c>
      <c r="AI29" s="84">
        <f t="shared" si="35"/>
        <v>0</v>
      </c>
      <c r="AJ29" s="84"/>
      <c r="AM29" s="254">
        <f t="shared" si="0"/>
        <v>40634</v>
      </c>
      <c r="AN29" s="84">
        <f t="shared" si="36"/>
        <v>0</v>
      </c>
      <c r="AO29" s="262">
        <f t="shared" si="1"/>
        <v>0</v>
      </c>
      <c r="AP29" s="84">
        <f t="shared" si="2"/>
        <v>0</v>
      </c>
      <c r="AQ29" s="84">
        <f t="shared" si="39"/>
        <v>1.1937117960769683E-12</v>
      </c>
      <c r="AR29" s="84"/>
      <c r="AU29" s="254">
        <f t="shared" si="37"/>
        <v>40452</v>
      </c>
      <c r="AV29" s="256">
        <f t="shared" si="3"/>
        <v>2889.206653725962</v>
      </c>
      <c r="AW29" s="256">
        <f t="shared" si="4"/>
        <v>0</v>
      </c>
      <c r="AX29" s="256">
        <f t="shared" si="5"/>
        <v>0</v>
      </c>
      <c r="AY29" s="256">
        <f t="shared" si="6"/>
        <v>0</v>
      </c>
      <c r="AZ29" s="256">
        <f t="shared" si="7"/>
        <v>0</v>
      </c>
      <c r="BA29" s="256">
        <f t="shared" si="8"/>
        <v>2889.206653725962</v>
      </c>
      <c r="BB29" s="256"/>
      <c r="BE29" s="254">
        <f t="shared" si="38"/>
        <v>40452</v>
      </c>
      <c r="BF29" s="256">
        <f t="shared" si="9"/>
        <v>2788.9247621047416</v>
      </c>
      <c r="BG29" s="256">
        <f t="shared" si="10"/>
        <v>0</v>
      </c>
      <c r="BH29" s="256">
        <f t="shared" si="11"/>
        <v>0</v>
      </c>
      <c r="BI29" s="256">
        <f t="shared" si="12"/>
        <v>0</v>
      </c>
      <c r="BJ29" s="256">
        <f t="shared" si="13"/>
        <v>0</v>
      </c>
      <c r="BK29" s="256">
        <f t="shared" si="14"/>
        <v>2788.9247621047416</v>
      </c>
      <c r="BL29" s="256"/>
      <c r="BM29" s="263"/>
      <c r="BO29" s="274"/>
    </row>
    <row r="30" spans="3:87" x14ac:dyDescent="0.2">
      <c r="C30" s="83">
        <v>20</v>
      </c>
      <c r="G30" s="254">
        <f t="shared" si="16"/>
        <v>40634</v>
      </c>
      <c r="H30" s="84">
        <f t="shared" si="17"/>
        <v>5678.1314158307041</v>
      </c>
      <c r="I30" s="262">
        <f t="shared" si="18"/>
        <v>2775.7737702500713</v>
      </c>
      <c r="J30" s="84">
        <f t="shared" si="19"/>
        <v>2902.3576455806328</v>
      </c>
      <c r="K30" s="84">
        <f t="shared" si="20"/>
        <v>413463.70789192995</v>
      </c>
      <c r="L30" s="84"/>
      <c r="O30" s="254">
        <f t="shared" si="21"/>
        <v>579</v>
      </c>
      <c r="P30" s="84">
        <f t="shared" si="22"/>
        <v>0</v>
      </c>
      <c r="Q30" s="262">
        <f t="shared" si="23"/>
        <v>0</v>
      </c>
      <c r="R30" s="84">
        <f t="shared" si="24"/>
        <v>0</v>
      </c>
      <c r="S30" s="84">
        <f t="shared" si="25"/>
        <v>0</v>
      </c>
      <c r="T30" s="84"/>
      <c r="W30" s="254">
        <f t="shared" si="26"/>
        <v>579</v>
      </c>
      <c r="X30" s="84">
        <f t="shared" si="27"/>
        <v>0</v>
      </c>
      <c r="Y30" s="262">
        <f t="shared" si="28"/>
        <v>0</v>
      </c>
      <c r="Z30" s="84">
        <f t="shared" si="29"/>
        <v>0</v>
      </c>
      <c r="AA30" s="84">
        <f t="shared" si="30"/>
        <v>0</v>
      </c>
      <c r="AB30" s="84"/>
      <c r="AE30" s="254">
        <f t="shared" si="31"/>
        <v>579</v>
      </c>
      <c r="AF30" s="84">
        <f t="shared" si="32"/>
        <v>0</v>
      </c>
      <c r="AG30" s="262">
        <f t="shared" si="33"/>
        <v>0</v>
      </c>
      <c r="AH30" s="84">
        <f t="shared" si="34"/>
        <v>0</v>
      </c>
      <c r="AI30" s="84">
        <f t="shared" si="35"/>
        <v>0</v>
      </c>
      <c r="AJ30" s="84"/>
      <c r="AM30" s="254">
        <f t="shared" si="0"/>
        <v>40664</v>
      </c>
      <c r="AN30" s="84">
        <f t="shared" si="36"/>
        <v>0</v>
      </c>
      <c r="AO30" s="262">
        <f t="shared" si="1"/>
        <v>0</v>
      </c>
      <c r="AP30" s="84">
        <f t="shared" si="2"/>
        <v>0</v>
      </c>
      <c r="AQ30" s="84">
        <f t="shared" si="39"/>
        <v>1.1937117960769683E-12</v>
      </c>
      <c r="AR30" s="84"/>
      <c r="AU30" s="254">
        <f t="shared" si="37"/>
        <v>40483</v>
      </c>
      <c r="AV30" s="256">
        <f t="shared" si="3"/>
        <v>2870.6138219785976</v>
      </c>
      <c r="AW30" s="256">
        <f t="shared" si="4"/>
        <v>0</v>
      </c>
      <c r="AX30" s="256">
        <f t="shared" si="5"/>
        <v>0</v>
      </c>
      <c r="AY30" s="256">
        <f t="shared" si="6"/>
        <v>0</v>
      </c>
      <c r="AZ30" s="256">
        <f t="shared" si="7"/>
        <v>0</v>
      </c>
      <c r="BA30" s="256">
        <f t="shared" si="8"/>
        <v>2870.6138219785976</v>
      </c>
      <c r="BB30" s="256"/>
      <c r="BE30" s="254">
        <f t="shared" si="38"/>
        <v>40483</v>
      </c>
      <c r="BF30" s="256">
        <f t="shared" si="9"/>
        <v>2807.5175938521065</v>
      </c>
      <c r="BG30" s="256">
        <f t="shared" si="10"/>
        <v>0</v>
      </c>
      <c r="BH30" s="256">
        <f t="shared" si="11"/>
        <v>0</v>
      </c>
      <c r="BI30" s="256">
        <f t="shared" si="12"/>
        <v>0</v>
      </c>
      <c r="BJ30" s="256">
        <f t="shared" si="13"/>
        <v>0</v>
      </c>
      <c r="BK30" s="256">
        <f t="shared" si="14"/>
        <v>2807.5175938521065</v>
      </c>
      <c r="BL30" s="256"/>
      <c r="BM30" s="263"/>
      <c r="BO30" s="274" t="s">
        <v>146</v>
      </c>
      <c r="BP30" s="275">
        <f>BP28</f>
        <v>0</v>
      </c>
      <c r="BQ30" s="277">
        <f>SUM($BP28:BQ28)</f>
        <v>0.95833333333333337</v>
      </c>
      <c r="BR30" s="277">
        <f>SUM($BP28:BR28)</f>
        <v>176.20833333333334</v>
      </c>
      <c r="BS30" s="277">
        <f>SUM($BP28:BS28)</f>
        <v>2262.5972222222222</v>
      </c>
      <c r="BT30" s="277">
        <f>SUM($BP28:BT28)</f>
        <v>5221.7222222222226</v>
      </c>
      <c r="BU30" s="277">
        <f>SUM($BP28:BU28)</f>
        <v>5221.7222222222226</v>
      </c>
      <c r="BV30" s="277">
        <f>SUM($BP28:BV28)</f>
        <v>5221.7222222222226</v>
      </c>
      <c r="BW30" s="277">
        <f>SUM($BP28:BW28)</f>
        <v>5221.7222222222226</v>
      </c>
      <c r="BX30" s="277">
        <f>SUM($BP28:BX28)</f>
        <v>5221.7222222222226</v>
      </c>
      <c r="BY30" s="277">
        <f>SUM($BP28:BY28)</f>
        <v>5221.7222222222226</v>
      </c>
      <c r="BZ30" s="277">
        <f>SUM($BP28:BZ28)</f>
        <v>5221.7222222222226</v>
      </c>
      <c r="CA30" s="277">
        <f>SUM($BP28:CA28)</f>
        <v>5221.7222222222226</v>
      </c>
      <c r="CB30" s="277">
        <f>SUM($BP28:CB28)</f>
        <v>5221.7222222222226</v>
      </c>
      <c r="CC30" s="277">
        <f>SUM($BP28:CC28)</f>
        <v>5221.7222222222226</v>
      </c>
      <c r="CD30" s="277">
        <f>SUM($BP28:CD28)</f>
        <v>5221.7222222222226</v>
      </c>
      <c r="CE30" s="277">
        <f>SUM($BP28:CE28)</f>
        <v>5221.7222222222226</v>
      </c>
      <c r="CF30" s="277">
        <f>SUM($BP28:CF28)</f>
        <v>5221.7222222222226</v>
      </c>
      <c r="CG30" s="277">
        <f>SUM($BP28:CG28)</f>
        <v>5221.7222222222226</v>
      </c>
      <c r="CH30" s="277">
        <f>SUM($BP28:CH28)</f>
        <v>5221.7222222222226</v>
      </c>
    </row>
    <row r="31" spans="3:87" x14ac:dyDescent="0.2">
      <c r="C31" s="83">
        <v>21</v>
      </c>
      <c r="G31" s="254">
        <f t="shared" si="16"/>
        <v>40664</v>
      </c>
      <c r="H31" s="84">
        <f t="shared" si="17"/>
        <v>5678.1314158307041</v>
      </c>
      <c r="I31" s="262">
        <f t="shared" si="18"/>
        <v>2756.4247192795337</v>
      </c>
      <c r="J31" s="84">
        <f t="shared" si="19"/>
        <v>2921.7066965511704</v>
      </c>
      <c r="K31" s="84">
        <f t="shared" si="20"/>
        <v>410542.00119537878</v>
      </c>
      <c r="L31" s="84"/>
      <c r="O31" s="254">
        <f t="shared" si="21"/>
        <v>610</v>
      </c>
      <c r="P31" s="84">
        <f t="shared" si="22"/>
        <v>0</v>
      </c>
      <c r="Q31" s="262">
        <f t="shared" si="23"/>
        <v>0</v>
      </c>
      <c r="R31" s="84">
        <f t="shared" si="24"/>
        <v>0</v>
      </c>
      <c r="S31" s="84">
        <f t="shared" si="25"/>
        <v>0</v>
      </c>
      <c r="T31" s="84"/>
      <c r="W31" s="254">
        <f t="shared" si="26"/>
        <v>610</v>
      </c>
      <c r="X31" s="84">
        <f t="shared" si="27"/>
        <v>0</v>
      </c>
      <c r="Y31" s="262">
        <f t="shared" si="28"/>
        <v>0</v>
      </c>
      <c r="Z31" s="84">
        <f t="shared" si="29"/>
        <v>0</v>
      </c>
      <c r="AA31" s="84">
        <f t="shared" si="30"/>
        <v>0</v>
      </c>
      <c r="AB31" s="84"/>
      <c r="AE31" s="254">
        <f t="shared" si="31"/>
        <v>610</v>
      </c>
      <c r="AF31" s="84">
        <f t="shared" si="32"/>
        <v>0</v>
      </c>
      <c r="AG31" s="262">
        <f t="shared" si="33"/>
        <v>0</v>
      </c>
      <c r="AH31" s="84">
        <f t="shared" si="34"/>
        <v>0</v>
      </c>
      <c r="AI31" s="84">
        <f t="shared" si="35"/>
        <v>0</v>
      </c>
      <c r="AJ31" s="84"/>
      <c r="AM31" s="254">
        <f t="shared" si="0"/>
        <v>40695</v>
      </c>
      <c r="AN31" s="84">
        <f t="shared" si="36"/>
        <v>0</v>
      </c>
      <c r="AO31" s="262">
        <f t="shared" si="1"/>
        <v>0</v>
      </c>
      <c r="AP31" s="84">
        <f t="shared" si="2"/>
        <v>0</v>
      </c>
      <c r="AQ31" s="84">
        <f t="shared" si="39"/>
        <v>1.1937117960769683E-12</v>
      </c>
      <c r="AR31" s="84"/>
      <c r="AU31" s="254">
        <f t="shared" si="37"/>
        <v>40513</v>
      </c>
      <c r="AV31" s="256">
        <f t="shared" si="3"/>
        <v>2851.8970380195838</v>
      </c>
      <c r="AW31" s="256">
        <f t="shared" si="4"/>
        <v>0</v>
      </c>
      <c r="AX31" s="256">
        <f t="shared" si="5"/>
        <v>0</v>
      </c>
      <c r="AY31" s="256">
        <f t="shared" si="6"/>
        <v>0</v>
      </c>
      <c r="AZ31" s="256">
        <f t="shared" si="7"/>
        <v>0</v>
      </c>
      <c r="BA31" s="256">
        <f t="shared" si="8"/>
        <v>2851.8970380195838</v>
      </c>
      <c r="BB31" s="256"/>
      <c r="BE31" s="254">
        <f t="shared" si="38"/>
        <v>40513</v>
      </c>
      <c r="BF31" s="256">
        <f t="shared" si="9"/>
        <v>2826.2343778111203</v>
      </c>
      <c r="BG31" s="256">
        <f t="shared" si="10"/>
        <v>0</v>
      </c>
      <c r="BH31" s="256">
        <f t="shared" si="11"/>
        <v>0</v>
      </c>
      <c r="BI31" s="256">
        <f t="shared" si="12"/>
        <v>0</v>
      </c>
      <c r="BJ31" s="256">
        <f t="shared" si="13"/>
        <v>0</v>
      </c>
      <c r="BK31" s="256">
        <f t="shared" si="14"/>
        <v>2826.2343778111203</v>
      </c>
      <c r="BL31" s="256"/>
      <c r="BM31" s="263"/>
      <c r="BO31" s="274" t="s">
        <v>151</v>
      </c>
      <c r="BP31" s="273" t="str">
        <f>IF(AND(BP14=1,BP13&gt;0),BP11," ")</f>
        <v xml:space="preserve"> </v>
      </c>
      <c r="BQ31" s="273" t="str">
        <f t="shared" ref="BQ31:CH31" si="48">IF(AND(BQ14=1,BQ13&gt;0),BQ11," ")</f>
        <v xml:space="preserve"> </v>
      </c>
      <c r="BR31" s="273" t="str">
        <f t="shared" si="48"/>
        <v xml:space="preserve"> </v>
      </c>
      <c r="BS31" s="273" t="str">
        <f t="shared" si="48"/>
        <v xml:space="preserve"> </v>
      </c>
      <c r="BT31" s="273" t="str">
        <f t="shared" si="48"/>
        <v xml:space="preserve"> </v>
      </c>
      <c r="BU31" s="273">
        <f t="shared" si="48"/>
        <v>40057</v>
      </c>
      <c r="BV31" s="273" t="str">
        <f t="shared" si="48"/>
        <v xml:space="preserve"> </v>
      </c>
      <c r="BW31" s="273" t="str">
        <f t="shared" si="48"/>
        <v xml:space="preserve"> </v>
      </c>
      <c r="BX31" s="273" t="str">
        <f t="shared" si="48"/>
        <v xml:space="preserve"> </v>
      </c>
      <c r="BY31" s="273" t="str">
        <f t="shared" si="48"/>
        <v xml:space="preserve"> </v>
      </c>
      <c r="BZ31" s="273" t="str">
        <f t="shared" si="48"/>
        <v xml:space="preserve"> </v>
      </c>
      <c r="CA31" s="273" t="str">
        <f t="shared" si="48"/>
        <v xml:space="preserve"> </v>
      </c>
      <c r="CB31" s="273" t="str">
        <f t="shared" si="48"/>
        <v xml:space="preserve"> </v>
      </c>
      <c r="CC31" s="273" t="str">
        <f t="shared" si="48"/>
        <v xml:space="preserve"> </v>
      </c>
      <c r="CD31" s="273" t="str">
        <f t="shared" si="48"/>
        <v xml:space="preserve"> </v>
      </c>
      <c r="CE31" s="273" t="str">
        <f t="shared" si="48"/>
        <v xml:space="preserve"> </v>
      </c>
      <c r="CF31" s="273" t="str">
        <f t="shared" si="48"/>
        <v xml:space="preserve"> </v>
      </c>
      <c r="CG31" s="273" t="str">
        <f t="shared" si="48"/>
        <v xml:space="preserve"> </v>
      </c>
      <c r="CH31" s="273" t="str">
        <f t="shared" si="48"/>
        <v xml:space="preserve"> </v>
      </c>
    </row>
    <row r="32" spans="3:87" x14ac:dyDescent="0.2">
      <c r="C32" s="83">
        <v>22</v>
      </c>
      <c r="G32" s="254">
        <f t="shared" si="16"/>
        <v>40695</v>
      </c>
      <c r="H32" s="84">
        <f t="shared" si="17"/>
        <v>5678.1314158307041</v>
      </c>
      <c r="I32" s="262">
        <f t="shared" si="18"/>
        <v>2736.9466746358594</v>
      </c>
      <c r="J32" s="84">
        <f t="shared" si="19"/>
        <v>2941.1847411948452</v>
      </c>
      <c r="K32" s="84">
        <f t="shared" si="20"/>
        <v>407600.81645418395</v>
      </c>
      <c r="L32" s="84"/>
      <c r="O32" s="254">
        <f t="shared" si="21"/>
        <v>640</v>
      </c>
      <c r="P32" s="84">
        <f t="shared" si="22"/>
        <v>0</v>
      </c>
      <c r="Q32" s="262">
        <f t="shared" si="23"/>
        <v>0</v>
      </c>
      <c r="R32" s="84">
        <f t="shared" si="24"/>
        <v>0</v>
      </c>
      <c r="S32" s="84">
        <f t="shared" si="25"/>
        <v>0</v>
      </c>
      <c r="T32" s="84"/>
      <c r="W32" s="254">
        <f t="shared" si="26"/>
        <v>640</v>
      </c>
      <c r="X32" s="84">
        <f t="shared" si="27"/>
        <v>0</v>
      </c>
      <c r="Y32" s="262">
        <f t="shared" si="28"/>
        <v>0</v>
      </c>
      <c r="Z32" s="84">
        <f t="shared" si="29"/>
        <v>0</v>
      </c>
      <c r="AA32" s="84">
        <f t="shared" si="30"/>
        <v>0</v>
      </c>
      <c r="AB32" s="84"/>
      <c r="AE32" s="254">
        <f t="shared" si="31"/>
        <v>640</v>
      </c>
      <c r="AF32" s="84">
        <f t="shared" si="32"/>
        <v>0</v>
      </c>
      <c r="AG32" s="262">
        <f t="shared" si="33"/>
        <v>0</v>
      </c>
      <c r="AH32" s="84">
        <f t="shared" si="34"/>
        <v>0</v>
      </c>
      <c r="AI32" s="84">
        <f t="shared" si="35"/>
        <v>0</v>
      </c>
      <c r="AJ32" s="84"/>
      <c r="AM32" s="254">
        <f t="shared" si="0"/>
        <v>40725</v>
      </c>
      <c r="AN32" s="84">
        <f t="shared" si="36"/>
        <v>0</v>
      </c>
      <c r="AO32" s="262">
        <f t="shared" si="1"/>
        <v>0</v>
      </c>
      <c r="AP32" s="84">
        <f t="shared" si="2"/>
        <v>0</v>
      </c>
      <c r="AQ32" s="84">
        <f t="shared" si="39"/>
        <v>1.1937117960769683E-12</v>
      </c>
      <c r="AR32" s="84"/>
      <c r="AU32" s="254">
        <f t="shared" si="37"/>
        <v>40544</v>
      </c>
      <c r="AV32" s="256">
        <f t="shared" si="3"/>
        <v>2833.0554755008434</v>
      </c>
      <c r="AW32" s="256">
        <f t="shared" si="4"/>
        <v>0</v>
      </c>
      <c r="AX32" s="256">
        <f t="shared" si="5"/>
        <v>0</v>
      </c>
      <c r="AY32" s="256">
        <f t="shared" si="6"/>
        <v>0</v>
      </c>
      <c r="AZ32" s="256">
        <f t="shared" si="7"/>
        <v>0</v>
      </c>
      <c r="BA32" s="256">
        <f t="shared" si="8"/>
        <v>2833.0554755008434</v>
      </c>
      <c r="BB32" s="256"/>
      <c r="BE32" s="254">
        <f t="shared" si="38"/>
        <v>40544</v>
      </c>
      <c r="BF32" s="256">
        <f t="shared" si="9"/>
        <v>2845.0759403298621</v>
      </c>
      <c r="BG32" s="256">
        <f t="shared" si="10"/>
        <v>0</v>
      </c>
      <c r="BH32" s="256">
        <f t="shared" si="11"/>
        <v>0</v>
      </c>
      <c r="BI32" s="256">
        <f t="shared" si="12"/>
        <v>0</v>
      </c>
      <c r="BJ32" s="256">
        <f t="shared" si="13"/>
        <v>0</v>
      </c>
      <c r="BK32" s="256">
        <f t="shared" si="14"/>
        <v>2845.0759403298621</v>
      </c>
      <c r="BL32" s="256"/>
      <c r="BM32" s="263"/>
      <c r="BO32" s="274" t="s">
        <v>154</v>
      </c>
      <c r="BP32" s="266">
        <f>IF(AND(BP14=1,BP30&gt;0,BP13&gt;0),BP30,0)</f>
        <v>0</v>
      </c>
      <c r="BQ32" s="266">
        <f t="shared" ref="BQ32:CH32" si="49">IF(AND(BQ14=1,BQ30&gt;0,BQ13&gt;0),BQ30,0)</f>
        <v>0</v>
      </c>
      <c r="BR32" s="266">
        <f t="shared" si="49"/>
        <v>0</v>
      </c>
      <c r="BS32" s="266">
        <f t="shared" si="49"/>
        <v>0</v>
      </c>
      <c r="BT32" s="266">
        <f t="shared" si="49"/>
        <v>0</v>
      </c>
      <c r="BU32" s="266">
        <f t="shared" si="49"/>
        <v>5221.7222222222226</v>
      </c>
      <c r="BV32" s="266">
        <f t="shared" si="49"/>
        <v>0</v>
      </c>
      <c r="BW32" s="266">
        <f t="shared" si="49"/>
        <v>0</v>
      </c>
      <c r="BX32" s="266">
        <f t="shared" si="49"/>
        <v>0</v>
      </c>
      <c r="BY32" s="266">
        <f t="shared" si="49"/>
        <v>0</v>
      </c>
      <c r="BZ32" s="266">
        <f t="shared" si="49"/>
        <v>0</v>
      </c>
      <c r="CA32" s="266">
        <f t="shared" si="49"/>
        <v>0</v>
      </c>
      <c r="CB32" s="266">
        <f t="shared" si="49"/>
        <v>0</v>
      </c>
      <c r="CC32" s="266">
        <f t="shared" si="49"/>
        <v>0</v>
      </c>
      <c r="CD32" s="266">
        <f t="shared" si="49"/>
        <v>0</v>
      </c>
      <c r="CE32" s="266">
        <f t="shared" si="49"/>
        <v>0</v>
      </c>
      <c r="CF32" s="266">
        <f t="shared" si="49"/>
        <v>0</v>
      </c>
      <c r="CG32" s="266">
        <f t="shared" si="49"/>
        <v>0</v>
      </c>
      <c r="CH32" s="266">
        <f t="shared" si="49"/>
        <v>0</v>
      </c>
    </row>
    <row r="33" spans="3:86" x14ac:dyDescent="0.2">
      <c r="C33" s="83">
        <v>23</v>
      </c>
      <c r="G33" s="254">
        <f t="shared" si="16"/>
        <v>40725</v>
      </c>
      <c r="H33" s="84">
        <f t="shared" si="17"/>
        <v>5678.1314158307041</v>
      </c>
      <c r="I33" s="262">
        <f t="shared" si="18"/>
        <v>2717.3387763612272</v>
      </c>
      <c r="J33" s="84">
        <f t="shared" si="19"/>
        <v>2960.7926394694773</v>
      </c>
      <c r="K33" s="84">
        <f t="shared" si="20"/>
        <v>404640.02381471446</v>
      </c>
      <c r="L33" s="84"/>
      <c r="O33" s="254">
        <f t="shared" si="21"/>
        <v>671</v>
      </c>
      <c r="P33" s="84">
        <f t="shared" si="22"/>
        <v>0</v>
      </c>
      <c r="Q33" s="262">
        <f t="shared" si="23"/>
        <v>0</v>
      </c>
      <c r="R33" s="84">
        <f t="shared" si="24"/>
        <v>0</v>
      </c>
      <c r="S33" s="84">
        <f t="shared" si="25"/>
        <v>0</v>
      </c>
      <c r="T33" s="84"/>
      <c r="W33" s="254">
        <f t="shared" si="26"/>
        <v>671</v>
      </c>
      <c r="X33" s="84">
        <f t="shared" si="27"/>
        <v>0</v>
      </c>
      <c r="Y33" s="262">
        <f t="shared" si="28"/>
        <v>0</v>
      </c>
      <c r="Z33" s="84">
        <f t="shared" si="29"/>
        <v>0</v>
      </c>
      <c r="AA33" s="84">
        <f t="shared" si="30"/>
        <v>0</v>
      </c>
      <c r="AB33" s="84"/>
      <c r="AE33" s="254">
        <f t="shared" si="31"/>
        <v>671</v>
      </c>
      <c r="AF33" s="84">
        <f t="shared" si="32"/>
        <v>0</v>
      </c>
      <c r="AG33" s="262">
        <f t="shared" si="33"/>
        <v>0</v>
      </c>
      <c r="AH33" s="84">
        <f t="shared" si="34"/>
        <v>0</v>
      </c>
      <c r="AI33" s="84">
        <f t="shared" si="35"/>
        <v>0</v>
      </c>
      <c r="AJ33" s="84"/>
      <c r="AM33" s="254">
        <f t="shared" si="0"/>
        <v>40756</v>
      </c>
      <c r="AN33" s="84">
        <f t="shared" si="36"/>
        <v>0</v>
      </c>
      <c r="AO33" s="262">
        <f t="shared" si="1"/>
        <v>0</v>
      </c>
      <c r="AP33" s="84">
        <f t="shared" si="2"/>
        <v>0</v>
      </c>
      <c r="AQ33" s="84">
        <f t="shared" si="39"/>
        <v>1.1937117960769683E-12</v>
      </c>
      <c r="AR33" s="84"/>
      <c r="AU33" s="254">
        <f t="shared" si="37"/>
        <v>40575</v>
      </c>
      <c r="AV33" s="256">
        <f t="shared" si="3"/>
        <v>2814.0883025653106</v>
      </c>
      <c r="AW33" s="256">
        <f t="shared" si="4"/>
        <v>0</v>
      </c>
      <c r="AX33" s="256">
        <f t="shared" si="5"/>
        <v>0</v>
      </c>
      <c r="AY33" s="256">
        <f t="shared" si="6"/>
        <v>0</v>
      </c>
      <c r="AZ33" s="256">
        <f t="shared" si="7"/>
        <v>0</v>
      </c>
      <c r="BA33" s="256">
        <f t="shared" si="8"/>
        <v>2814.0883025653106</v>
      </c>
      <c r="BB33" s="256"/>
      <c r="BE33" s="254">
        <f t="shared" si="38"/>
        <v>40575</v>
      </c>
      <c r="BF33" s="256">
        <f t="shared" si="9"/>
        <v>2864.0431132653939</v>
      </c>
      <c r="BG33" s="256">
        <f t="shared" si="10"/>
        <v>0</v>
      </c>
      <c r="BH33" s="256">
        <f t="shared" si="11"/>
        <v>0</v>
      </c>
      <c r="BI33" s="256">
        <f t="shared" si="12"/>
        <v>0</v>
      </c>
      <c r="BJ33" s="256">
        <f t="shared" si="13"/>
        <v>0</v>
      </c>
      <c r="BK33" s="256">
        <f t="shared" si="14"/>
        <v>2864.0431132653939</v>
      </c>
      <c r="BL33" s="256"/>
      <c r="BM33" s="263"/>
      <c r="BO33" s="274" t="s">
        <v>155</v>
      </c>
      <c r="BP33" s="273">
        <f>IF(BP32&gt;0,BQ11,0)</f>
        <v>0</v>
      </c>
      <c r="BQ33" s="273">
        <f t="shared" ref="BQ33:CH33" si="50">IF(BQ32&gt;0,BR11,0)</f>
        <v>0</v>
      </c>
      <c r="BR33" s="273">
        <f t="shared" si="50"/>
        <v>0</v>
      </c>
      <c r="BS33" s="273">
        <f t="shared" si="50"/>
        <v>0</v>
      </c>
      <c r="BT33" s="273">
        <f t="shared" si="50"/>
        <v>0</v>
      </c>
      <c r="BU33" s="273">
        <f t="shared" si="50"/>
        <v>40087</v>
      </c>
      <c r="BV33" s="273">
        <f t="shared" si="50"/>
        <v>0</v>
      </c>
      <c r="BW33" s="273">
        <f t="shared" si="50"/>
        <v>0</v>
      </c>
      <c r="BX33" s="273">
        <f t="shared" si="50"/>
        <v>0</v>
      </c>
      <c r="BY33" s="273">
        <f t="shared" si="50"/>
        <v>0</v>
      </c>
      <c r="BZ33" s="273">
        <f t="shared" si="50"/>
        <v>0</v>
      </c>
      <c r="CA33" s="273">
        <f t="shared" si="50"/>
        <v>0</v>
      </c>
      <c r="CB33" s="273">
        <f t="shared" si="50"/>
        <v>0</v>
      </c>
      <c r="CC33" s="273">
        <f t="shared" si="50"/>
        <v>0</v>
      </c>
      <c r="CD33" s="273">
        <f t="shared" si="50"/>
        <v>0</v>
      </c>
      <c r="CE33" s="273">
        <f t="shared" si="50"/>
        <v>0</v>
      </c>
      <c r="CF33" s="273">
        <f t="shared" si="50"/>
        <v>0</v>
      </c>
      <c r="CG33" s="273">
        <f t="shared" si="50"/>
        <v>0</v>
      </c>
      <c r="CH33" s="273">
        <f t="shared" si="50"/>
        <v>0</v>
      </c>
    </row>
    <row r="34" spans="3:86" x14ac:dyDescent="0.2">
      <c r="C34" s="83">
        <v>24</v>
      </c>
      <c r="G34" s="254">
        <f t="shared" si="16"/>
        <v>40756</v>
      </c>
      <c r="H34" s="84">
        <f t="shared" si="17"/>
        <v>5678.1314158307041</v>
      </c>
      <c r="I34" s="262">
        <f t="shared" si="18"/>
        <v>2697.6001587647638</v>
      </c>
      <c r="J34" s="84">
        <f t="shared" si="19"/>
        <v>2980.5312570659403</v>
      </c>
      <c r="K34" s="84">
        <f t="shared" si="20"/>
        <v>401659.49255764851</v>
      </c>
      <c r="L34" s="84"/>
      <c r="O34" s="254">
        <f t="shared" si="21"/>
        <v>701</v>
      </c>
      <c r="P34" s="84">
        <f t="shared" si="22"/>
        <v>0</v>
      </c>
      <c r="Q34" s="262">
        <f t="shared" si="23"/>
        <v>0</v>
      </c>
      <c r="R34" s="84">
        <f t="shared" si="24"/>
        <v>0</v>
      </c>
      <c r="S34" s="84">
        <f t="shared" si="25"/>
        <v>0</v>
      </c>
      <c r="T34" s="84"/>
      <c r="W34" s="254">
        <f t="shared" si="26"/>
        <v>701</v>
      </c>
      <c r="X34" s="84">
        <f t="shared" si="27"/>
        <v>0</v>
      </c>
      <c r="Y34" s="262">
        <f t="shared" si="28"/>
        <v>0</v>
      </c>
      <c r="Z34" s="84">
        <f t="shared" si="29"/>
        <v>0</v>
      </c>
      <c r="AA34" s="84">
        <f t="shared" si="30"/>
        <v>0</v>
      </c>
      <c r="AB34" s="84"/>
      <c r="AE34" s="254">
        <f t="shared" si="31"/>
        <v>701</v>
      </c>
      <c r="AF34" s="84">
        <f t="shared" si="32"/>
        <v>0</v>
      </c>
      <c r="AG34" s="262">
        <f t="shared" si="33"/>
        <v>0</v>
      </c>
      <c r="AH34" s="84">
        <f t="shared" si="34"/>
        <v>0</v>
      </c>
      <c r="AI34" s="84">
        <f t="shared" si="35"/>
        <v>0</v>
      </c>
      <c r="AJ34" s="84"/>
      <c r="AM34" s="254">
        <f t="shared" si="0"/>
        <v>40787</v>
      </c>
      <c r="AN34" s="84">
        <f t="shared" si="36"/>
        <v>0</v>
      </c>
      <c r="AO34" s="262">
        <f t="shared" si="1"/>
        <v>0</v>
      </c>
      <c r="AP34" s="84">
        <f t="shared" si="2"/>
        <v>0</v>
      </c>
      <c r="AQ34" s="84">
        <f t="shared" si="39"/>
        <v>1.1937117960769683E-12</v>
      </c>
      <c r="AR34" s="84"/>
      <c r="AU34" s="254">
        <f t="shared" si="37"/>
        <v>40603</v>
      </c>
      <c r="AV34" s="256">
        <f t="shared" si="3"/>
        <v>2794.994681810208</v>
      </c>
      <c r="AW34" s="256">
        <f t="shared" si="4"/>
        <v>0</v>
      </c>
      <c r="AX34" s="256">
        <f t="shared" si="5"/>
        <v>0</v>
      </c>
      <c r="AY34" s="256">
        <f t="shared" si="6"/>
        <v>0</v>
      </c>
      <c r="AZ34" s="256">
        <f t="shared" si="7"/>
        <v>0</v>
      </c>
      <c r="BA34" s="256">
        <f t="shared" si="8"/>
        <v>2794.994681810208</v>
      </c>
      <c r="BB34" s="256"/>
      <c r="BE34" s="254">
        <f t="shared" si="38"/>
        <v>40603</v>
      </c>
      <c r="BF34" s="256">
        <f t="shared" si="9"/>
        <v>2883.1367340204965</v>
      </c>
      <c r="BG34" s="256">
        <f t="shared" si="10"/>
        <v>0</v>
      </c>
      <c r="BH34" s="256">
        <f t="shared" si="11"/>
        <v>0</v>
      </c>
      <c r="BI34" s="256">
        <f t="shared" si="12"/>
        <v>0</v>
      </c>
      <c r="BJ34" s="256">
        <f t="shared" si="13"/>
        <v>0</v>
      </c>
      <c r="BK34" s="256">
        <f t="shared" si="14"/>
        <v>2883.1367340204965</v>
      </c>
      <c r="BL34" s="256"/>
      <c r="BM34" s="263"/>
    </row>
    <row r="35" spans="3:86" x14ac:dyDescent="0.2">
      <c r="C35" s="83">
        <v>25</v>
      </c>
      <c r="G35" s="254">
        <f t="shared" si="16"/>
        <v>40787</v>
      </c>
      <c r="H35" s="84">
        <f t="shared" si="17"/>
        <v>5678.1314158307041</v>
      </c>
      <c r="I35" s="262">
        <f t="shared" si="18"/>
        <v>2677.7299503843242</v>
      </c>
      <c r="J35" s="84">
        <f t="shared" si="19"/>
        <v>3000.4014654463804</v>
      </c>
      <c r="K35" s="84">
        <f t="shared" si="20"/>
        <v>398659.09109220211</v>
      </c>
      <c r="L35" s="84"/>
      <c r="O35" s="254">
        <f t="shared" si="21"/>
        <v>732</v>
      </c>
      <c r="P35" s="84">
        <f t="shared" si="22"/>
        <v>0</v>
      </c>
      <c r="Q35" s="262">
        <f t="shared" si="23"/>
        <v>0</v>
      </c>
      <c r="R35" s="84">
        <f t="shared" si="24"/>
        <v>0</v>
      </c>
      <c r="S35" s="84">
        <f t="shared" si="25"/>
        <v>0</v>
      </c>
      <c r="T35" s="84"/>
      <c r="W35" s="254">
        <f t="shared" si="26"/>
        <v>732</v>
      </c>
      <c r="X35" s="84">
        <f t="shared" si="27"/>
        <v>0</v>
      </c>
      <c r="Y35" s="262">
        <f t="shared" si="28"/>
        <v>0</v>
      </c>
      <c r="Z35" s="84">
        <f t="shared" si="29"/>
        <v>0</v>
      </c>
      <c r="AA35" s="84">
        <f t="shared" si="30"/>
        <v>0</v>
      </c>
      <c r="AB35" s="84"/>
      <c r="AE35" s="254">
        <f t="shared" si="31"/>
        <v>732</v>
      </c>
      <c r="AF35" s="84">
        <f t="shared" si="32"/>
        <v>0</v>
      </c>
      <c r="AG35" s="262">
        <f t="shared" si="33"/>
        <v>0</v>
      </c>
      <c r="AH35" s="84">
        <f t="shared" si="34"/>
        <v>0</v>
      </c>
      <c r="AI35" s="84">
        <f t="shared" si="35"/>
        <v>0</v>
      </c>
      <c r="AJ35" s="84"/>
      <c r="AM35" s="254">
        <f t="shared" si="0"/>
        <v>40817</v>
      </c>
      <c r="AN35" s="84">
        <f t="shared" si="36"/>
        <v>0</v>
      </c>
      <c r="AO35" s="262">
        <f t="shared" si="1"/>
        <v>0</v>
      </c>
      <c r="AP35" s="84">
        <f t="shared" si="2"/>
        <v>0</v>
      </c>
      <c r="AQ35" s="84">
        <f t="shared" si="39"/>
        <v>1.1937117960769683E-12</v>
      </c>
      <c r="AR35" s="84"/>
      <c r="AU35" s="254">
        <f t="shared" si="37"/>
        <v>40634</v>
      </c>
      <c r="AV35" s="256">
        <f t="shared" si="3"/>
        <v>2775.7737702500713</v>
      </c>
      <c r="AW35" s="256">
        <f t="shared" si="4"/>
        <v>0</v>
      </c>
      <c r="AX35" s="256">
        <f t="shared" si="5"/>
        <v>0</v>
      </c>
      <c r="AY35" s="256">
        <f t="shared" si="6"/>
        <v>0</v>
      </c>
      <c r="AZ35" s="256">
        <f t="shared" si="7"/>
        <v>0</v>
      </c>
      <c r="BA35" s="256">
        <f t="shared" si="8"/>
        <v>2775.7737702500713</v>
      </c>
      <c r="BB35" s="256"/>
      <c r="BE35" s="254">
        <f t="shared" si="38"/>
        <v>40634</v>
      </c>
      <c r="BF35" s="256">
        <f t="shared" si="9"/>
        <v>2902.3576455806328</v>
      </c>
      <c r="BG35" s="256">
        <f t="shared" si="10"/>
        <v>0</v>
      </c>
      <c r="BH35" s="256">
        <f t="shared" si="11"/>
        <v>0</v>
      </c>
      <c r="BI35" s="256">
        <f t="shared" si="12"/>
        <v>0</v>
      </c>
      <c r="BJ35" s="256">
        <f t="shared" si="13"/>
        <v>0</v>
      </c>
      <c r="BK35" s="256">
        <f t="shared" si="14"/>
        <v>2902.3576455806328</v>
      </c>
      <c r="BL35" s="256"/>
      <c r="BM35" s="263"/>
      <c r="BQ35" s="273">
        <f>MAX(DataInput!F105:L105)</f>
        <v>40057</v>
      </c>
    </row>
    <row r="36" spans="3:86" x14ac:dyDescent="0.2">
      <c r="C36" s="83">
        <v>26</v>
      </c>
      <c r="G36" s="254">
        <f t="shared" si="16"/>
        <v>40817</v>
      </c>
      <c r="H36" s="84">
        <f t="shared" si="17"/>
        <v>5678.1314158307041</v>
      </c>
      <c r="I36" s="262">
        <f t="shared" si="18"/>
        <v>2657.727273948015</v>
      </c>
      <c r="J36" s="84">
        <f t="shared" si="19"/>
        <v>3020.4041418826891</v>
      </c>
      <c r="K36" s="84">
        <f t="shared" si="20"/>
        <v>395638.68695031945</v>
      </c>
      <c r="L36" s="84"/>
      <c r="O36" s="254">
        <f t="shared" si="21"/>
        <v>763</v>
      </c>
      <c r="P36" s="84">
        <f t="shared" si="22"/>
        <v>0</v>
      </c>
      <c r="Q36" s="262">
        <f t="shared" si="23"/>
        <v>0</v>
      </c>
      <c r="R36" s="84">
        <f t="shared" si="24"/>
        <v>0</v>
      </c>
      <c r="S36" s="84">
        <f t="shared" si="25"/>
        <v>0</v>
      </c>
      <c r="T36" s="84"/>
      <c r="W36" s="254">
        <f t="shared" si="26"/>
        <v>763</v>
      </c>
      <c r="X36" s="84">
        <f t="shared" si="27"/>
        <v>0</v>
      </c>
      <c r="Y36" s="262">
        <f t="shared" si="28"/>
        <v>0</v>
      </c>
      <c r="Z36" s="84">
        <f t="shared" si="29"/>
        <v>0</v>
      </c>
      <c r="AA36" s="84">
        <f t="shared" si="30"/>
        <v>0</v>
      </c>
      <c r="AB36" s="84"/>
      <c r="AE36" s="254">
        <f t="shared" si="31"/>
        <v>763</v>
      </c>
      <c r="AF36" s="84">
        <f t="shared" si="32"/>
        <v>0</v>
      </c>
      <c r="AG36" s="262">
        <f t="shared" si="33"/>
        <v>0</v>
      </c>
      <c r="AH36" s="84">
        <f t="shared" si="34"/>
        <v>0</v>
      </c>
      <c r="AI36" s="84">
        <f t="shared" si="35"/>
        <v>0</v>
      </c>
      <c r="AJ36" s="84"/>
      <c r="AM36" s="254">
        <f t="shared" si="0"/>
        <v>40848</v>
      </c>
      <c r="AN36" s="84">
        <f t="shared" si="36"/>
        <v>0</v>
      </c>
      <c r="AO36" s="262">
        <f t="shared" si="1"/>
        <v>0</v>
      </c>
      <c r="AP36" s="84">
        <f t="shared" si="2"/>
        <v>0</v>
      </c>
      <c r="AQ36" s="84">
        <f t="shared" si="39"/>
        <v>1.1937117960769683E-12</v>
      </c>
      <c r="AR36" s="84"/>
      <c r="AU36" s="254">
        <f t="shared" si="37"/>
        <v>40664</v>
      </c>
      <c r="AV36" s="256">
        <f t="shared" si="3"/>
        <v>2756.4247192795337</v>
      </c>
      <c r="AW36" s="256">
        <f t="shared" si="4"/>
        <v>0</v>
      </c>
      <c r="AX36" s="256">
        <f t="shared" si="5"/>
        <v>0</v>
      </c>
      <c r="AY36" s="256">
        <f t="shared" si="6"/>
        <v>0</v>
      </c>
      <c r="AZ36" s="256">
        <f t="shared" si="7"/>
        <v>0</v>
      </c>
      <c r="BA36" s="256">
        <f t="shared" si="8"/>
        <v>2756.4247192795337</v>
      </c>
      <c r="BB36" s="256"/>
      <c r="BE36" s="254">
        <f t="shared" si="38"/>
        <v>40664</v>
      </c>
      <c r="BF36" s="256">
        <f t="shared" si="9"/>
        <v>2921.7066965511704</v>
      </c>
      <c r="BG36" s="256">
        <f t="shared" si="10"/>
        <v>0</v>
      </c>
      <c r="BH36" s="256">
        <f t="shared" si="11"/>
        <v>0</v>
      </c>
      <c r="BI36" s="256">
        <f t="shared" si="12"/>
        <v>0</v>
      </c>
      <c r="BJ36" s="256">
        <f t="shared" si="13"/>
        <v>0</v>
      </c>
      <c r="BK36" s="256">
        <f t="shared" si="14"/>
        <v>2921.7066965511704</v>
      </c>
      <c r="BL36" s="256"/>
      <c r="BM36" s="263"/>
    </row>
    <row r="37" spans="3:86" x14ac:dyDescent="0.2">
      <c r="C37" s="83">
        <v>27</v>
      </c>
      <c r="G37" s="254">
        <f t="shared" si="16"/>
        <v>40848</v>
      </c>
      <c r="H37" s="84">
        <f t="shared" si="17"/>
        <v>5678.1314158307041</v>
      </c>
      <c r="I37" s="262">
        <f t="shared" si="18"/>
        <v>2637.5912463354639</v>
      </c>
      <c r="J37" s="84">
        <f t="shared" si="19"/>
        <v>3040.5401694952407</v>
      </c>
      <c r="K37" s="84">
        <f t="shared" si="20"/>
        <v>392598.14678082423</v>
      </c>
      <c r="L37" s="84"/>
      <c r="O37" s="254">
        <f t="shared" si="21"/>
        <v>791</v>
      </c>
      <c r="P37" s="84">
        <f t="shared" si="22"/>
        <v>0</v>
      </c>
      <c r="Q37" s="262">
        <f t="shared" si="23"/>
        <v>0</v>
      </c>
      <c r="R37" s="84">
        <f t="shared" si="24"/>
        <v>0</v>
      </c>
      <c r="S37" s="84">
        <f t="shared" si="25"/>
        <v>0</v>
      </c>
      <c r="T37" s="84"/>
      <c r="W37" s="254">
        <f t="shared" si="26"/>
        <v>791</v>
      </c>
      <c r="X37" s="84">
        <f t="shared" si="27"/>
        <v>0</v>
      </c>
      <c r="Y37" s="262">
        <f t="shared" si="28"/>
        <v>0</v>
      </c>
      <c r="Z37" s="84">
        <f t="shared" si="29"/>
        <v>0</v>
      </c>
      <c r="AA37" s="84">
        <f t="shared" si="30"/>
        <v>0</v>
      </c>
      <c r="AB37" s="84"/>
      <c r="AE37" s="254">
        <f t="shared" si="31"/>
        <v>791</v>
      </c>
      <c r="AF37" s="84">
        <f t="shared" si="32"/>
        <v>0</v>
      </c>
      <c r="AG37" s="262">
        <f t="shared" si="33"/>
        <v>0</v>
      </c>
      <c r="AH37" s="84">
        <f t="shared" si="34"/>
        <v>0</v>
      </c>
      <c r="AI37" s="84">
        <f t="shared" si="35"/>
        <v>0</v>
      </c>
      <c r="AJ37" s="84"/>
      <c r="AM37" s="254">
        <f t="shared" si="0"/>
        <v>40878</v>
      </c>
      <c r="AN37" s="84">
        <f t="shared" si="36"/>
        <v>0</v>
      </c>
      <c r="AO37" s="262">
        <f t="shared" si="1"/>
        <v>0</v>
      </c>
      <c r="AP37" s="84">
        <f t="shared" si="2"/>
        <v>0</v>
      </c>
      <c r="AQ37" s="84">
        <f t="shared" si="39"/>
        <v>1.1937117960769683E-12</v>
      </c>
      <c r="AR37" s="84"/>
      <c r="AU37" s="254">
        <f t="shared" si="37"/>
        <v>40695</v>
      </c>
      <c r="AV37" s="256">
        <f t="shared" si="3"/>
        <v>2736.9466746358594</v>
      </c>
      <c r="AW37" s="256">
        <f t="shared" si="4"/>
        <v>0</v>
      </c>
      <c r="AX37" s="256">
        <f t="shared" si="5"/>
        <v>0</v>
      </c>
      <c r="AY37" s="256">
        <f t="shared" si="6"/>
        <v>0</v>
      </c>
      <c r="AZ37" s="256">
        <f t="shared" si="7"/>
        <v>0</v>
      </c>
      <c r="BA37" s="256">
        <f t="shared" si="8"/>
        <v>2736.9466746358594</v>
      </c>
      <c r="BB37" s="256"/>
      <c r="BE37" s="254">
        <f t="shared" si="38"/>
        <v>40695</v>
      </c>
      <c r="BF37" s="256">
        <f t="shared" si="9"/>
        <v>2941.1847411948452</v>
      </c>
      <c r="BG37" s="256">
        <f t="shared" si="10"/>
        <v>0</v>
      </c>
      <c r="BH37" s="256">
        <f t="shared" si="11"/>
        <v>0</v>
      </c>
      <c r="BI37" s="256">
        <f t="shared" si="12"/>
        <v>0</v>
      </c>
      <c r="BJ37" s="256">
        <f t="shared" si="13"/>
        <v>0</v>
      </c>
      <c r="BK37" s="256">
        <f t="shared" si="14"/>
        <v>2941.1847411948452</v>
      </c>
      <c r="BL37" s="256"/>
      <c r="BM37" s="263"/>
    </row>
    <row r="38" spans="3:86" x14ac:dyDescent="0.2">
      <c r="C38" s="83">
        <v>28</v>
      </c>
      <c r="G38" s="254">
        <f t="shared" si="16"/>
        <v>40878</v>
      </c>
      <c r="H38" s="84">
        <f t="shared" si="17"/>
        <v>5678.1314158307041</v>
      </c>
      <c r="I38" s="262">
        <f t="shared" si="18"/>
        <v>2617.320978538829</v>
      </c>
      <c r="J38" s="84">
        <f t="shared" si="19"/>
        <v>3060.8104372918756</v>
      </c>
      <c r="K38" s="84">
        <f t="shared" si="20"/>
        <v>389537.33634353237</v>
      </c>
      <c r="L38" s="84"/>
      <c r="O38" s="254">
        <f t="shared" si="21"/>
        <v>822</v>
      </c>
      <c r="P38" s="84">
        <f t="shared" si="22"/>
        <v>0</v>
      </c>
      <c r="Q38" s="262">
        <f t="shared" si="23"/>
        <v>0</v>
      </c>
      <c r="R38" s="84">
        <f t="shared" si="24"/>
        <v>0</v>
      </c>
      <c r="S38" s="84">
        <f t="shared" si="25"/>
        <v>0</v>
      </c>
      <c r="T38" s="84"/>
      <c r="W38" s="254">
        <f t="shared" si="26"/>
        <v>822</v>
      </c>
      <c r="X38" s="84">
        <f t="shared" si="27"/>
        <v>0</v>
      </c>
      <c r="Y38" s="262">
        <f t="shared" si="28"/>
        <v>0</v>
      </c>
      <c r="Z38" s="84">
        <f t="shared" si="29"/>
        <v>0</v>
      </c>
      <c r="AA38" s="84">
        <f t="shared" si="30"/>
        <v>0</v>
      </c>
      <c r="AB38" s="84"/>
      <c r="AE38" s="254">
        <f t="shared" si="31"/>
        <v>822</v>
      </c>
      <c r="AF38" s="84">
        <f t="shared" si="32"/>
        <v>0</v>
      </c>
      <c r="AG38" s="262">
        <f t="shared" si="33"/>
        <v>0</v>
      </c>
      <c r="AH38" s="84">
        <f t="shared" si="34"/>
        <v>0</v>
      </c>
      <c r="AI38" s="84">
        <f t="shared" si="35"/>
        <v>0</v>
      </c>
      <c r="AJ38" s="84"/>
      <c r="AM38" s="254">
        <f t="shared" si="0"/>
        <v>40909</v>
      </c>
      <c r="AN38" s="84">
        <f t="shared" si="36"/>
        <v>0</v>
      </c>
      <c r="AO38" s="262">
        <f t="shared" si="1"/>
        <v>0</v>
      </c>
      <c r="AP38" s="84">
        <f t="shared" si="2"/>
        <v>0</v>
      </c>
      <c r="AQ38" s="84">
        <f t="shared" si="39"/>
        <v>1.1937117960769683E-12</v>
      </c>
      <c r="AR38" s="84"/>
      <c r="AU38" s="254">
        <f t="shared" si="37"/>
        <v>40725</v>
      </c>
      <c r="AV38" s="256">
        <f t="shared" si="3"/>
        <v>2717.3387763612272</v>
      </c>
      <c r="AW38" s="256">
        <f t="shared" si="4"/>
        <v>0</v>
      </c>
      <c r="AX38" s="256">
        <f t="shared" si="5"/>
        <v>0</v>
      </c>
      <c r="AY38" s="256">
        <f t="shared" si="6"/>
        <v>0</v>
      </c>
      <c r="AZ38" s="256">
        <f t="shared" si="7"/>
        <v>0</v>
      </c>
      <c r="BA38" s="256">
        <f t="shared" si="8"/>
        <v>2717.3387763612272</v>
      </c>
      <c r="BB38" s="256"/>
      <c r="BE38" s="254">
        <f t="shared" si="38"/>
        <v>40725</v>
      </c>
      <c r="BF38" s="256">
        <f t="shared" si="9"/>
        <v>2960.7926394694773</v>
      </c>
      <c r="BG38" s="256">
        <f t="shared" si="10"/>
        <v>0</v>
      </c>
      <c r="BH38" s="256">
        <f t="shared" si="11"/>
        <v>0</v>
      </c>
      <c r="BI38" s="256">
        <f t="shared" si="12"/>
        <v>0</v>
      </c>
      <c r="BJ38" s="256">
        <f t="shared" si="13"/>
        <v>0</v>
      </c>
      <c r="BK38" s="256">
        <f t="shared" si="14"/>
        <v>2960.7926394694773</v>
      </c>
      <c r="BL38" s="256"/>
      <c r="BM38" s="263"/>
    </row>
    <row r="39" spans="3:86" x14ac:dyDescent="0.2">
      <c r="C39" s="83">
        <v>29</v>
      </c>
      <c r="G39" s="254">
        <f t="shared" si="16"/>
        <v>40909</v>
      </c>
      <c r="H39" s="84">
        <f t="shared" si="17"/>
        <v>5678.1314158307041</v>
      </c>
      <c r="I39" s="262">
        <f t="shared" si="18"/>
        <v>2596.9155756235491</v>
      </c>
      <c r="J39" s="84">
        <f t="shared" si="19"/>
        <v>3081.2158402071545</v>
      </c>
      <c r="K39" s="84">
        <f t="shared" si="20"/>
        <v>386456.12050332519</v>
      </c>
      <c r="L39" s="84"/>
      <c r="O39" s="254">
        <f t="shared" si="21"/>
        <v>852</v>
      </c>
      <c r="P39" s="84">
        <f t="shared" si="22"/>
        <v>0</v>
      </c>
      <c r="Q39" s="262">
        <f t="shared" si="23"/>
        <v>0</v>
      </c>
      <c r="R39" s="84">
        <f t="shared" si="24"/>
        <v>0</v>
      </c>
      <c r="S39" s="84">
        <f t="shared" si="25"/>
        <v>0</v>
      </c>
      <c r="T39" s="84"/>
      <c r="W39" s="254">
        <f t="shared" si="26"/>
        <v>852</v>
      </c>
      <c r="X39" s="84">
        <f t="shared" si="27"/>
        <v>0</v>
      </c>
      <c r="Y39" s="262">
        <f t="shared" si="28"/>
        <v>0</v>
      </c>
      <c r="Z39" s="84">
        <f t="shared" si="29"/>
        <v>0</v>
      </c>
      <c r="AA39" s="84">
        <f t="shared" si="30"/>
        <v>0</v>
      </c>
      <c r="AB39" s="84"/>
      <c r="AE39" s="254">
        <f t="shared" si="31"/>
        <v>852</v>
      </c>
      <c r="AF39" s="84">
        <f t="shared" si="32"/>
        <v>0</v>
      </c>
      <c r="AG39" s="262">
        <f t="shared" si="33"/>
        <v>0</v>
      </c>
      <c r="AH39" s="84">
        <f t="shared" si="34"/>
        <v>0</v>
      </c>
      <c r="AI39" s="84">
        <f t="shared" si="35"/>
        <v>0</v>
      </c>
      <c r="AJ39" s="84"/>
      <c r="AM39" s="254">
        <f t="shared" si="0"/>
        <v>40940</v>
      </c>
      <c r="AN39" s="84">
        <f t="shared" si="36"/>
        <v>0</v>
      </c>
      <c r="AO39" s="262">
        <f t="shared" si="1"/>
        <v>0</v>
      </c>
      <c r="AP39" s="84">
        <f t="shared" si="2"/>
        <v>0</v>
      </c>
      <c r="AQ39" s="84">
        <f t="shared" si="39"/>
        <v>1.1937117960769683E-12</v>
      </c>
      <c r="AR39" s="84"/>
      <c r="AU39" s="254">
        <f t="shared" si="37"/>
        <v>40756</v>
      </c>
      <c r="AV39" s="256">
        <f t="shared" si="3"/>
        <v>2697.6001587647638</v>
      </c>
      <c r="AW39" s="256">
        <f t="shared" si="4"/>
        <v>0</v>
      </c>
      <c r="AX39" s="256">
        <f t="shared" si="5"/>
        <v>0</v>
      </c>
      <c r="AY39" s="256">
        <f t="shared" si="6"/>
        <v>0</v>
      </c>
      <c r="AZ39" s="256">
        <f t="shared" si="7"/>
        <v>0</v>
      </c>
      <c r="BA39" s="256">
        <f t="shared" si="8"/>
        <v>2697.6001587647638</v>
      </c>
      <c r="BB39" s="256"/>
      <c r="BE39" s="254">
        <f t="shared" si="38"/>
        <v>40756</v>
      </c>
      <c r="BF39" s="256">
        <f t="shared" si="9"/>
        <v>2980.5312570659403</v>
      </c>
      <c r="BG39" s="256">
        <f t="shared" si="10"/>
        <v>0</v>
      </c>
      <c r="BH39" s="256">
        <f t="shared" si="11"/>
        <v>0</v>
      </c>
      <c r="BI39" s="256">
        <f t="shared" si="12"/>
        <v>0</v>
      </c>
      <c r="BJ39" s="256">
        <f t="shared" si="13"/>
        <v>0</v>
      </c>
      <c r="BK39" s="256">
        <f t="shared" si="14"/>
        <v>2980.5312570659403</v>
      </c>
      <c r="BL39" s="256"/>
      <c r="BM39" s="263"/>
    </row>
    <row r="40" spans="3:86" x14ac:dyDescent="0.2">
      <c r="C40" s="83">
        <v>30</v>
      </c>
      <c r="G40" s="254">
        <f t="shared" si="16"/>
        <v>40940</v>
      </c>
      <c r="H40" s="84">
        <f t="shared" si="17"/>
        <v>5678.1314158307041</v>
      </c>
      <c r="I40" s="262">
        <f t="shared" si="18"/>
        <v>2576.3741366888353</v>
      </c>
      <c r="J40" s="84">
        <f t="shared" si="19"/>
        <v>3101.7572791418697</v>
      </c>
      <c r="K40" s="84">
        <f t="shared" si="20"/>
        <v>383354.36322418333</v>
      </c>
      <c r="L40" s="84"/>
      <c r="O40" s="254">
        <f t="shared" si="21"/>
        <v>883</v>
      </c>
      <c r="P40" s="84">
        <f t="shared" si="22"/>
        <v>0</v>
      </c>
      <c r="Q40" s="262">
        <f t="shared" si="23"/>
        <v>0</v>
      </c>
      <c r="R40" s="84">
        <f t="shared" si="24"/>
        <v>0</v>
      </c>
      <c r="S40" s="84">
        <f t="shared" si="25"/>
        <v>0</v>
      </c>
      <c r="T40" s="84"/>
      <c r="W40" s="254">
        <f t="shared" si="26"/>
        <v>883</v>
      </c>
      <c r="X40" s="84">
        <f t="shared" si="27"/>
        <v>0</v>
      </c>
      <c r="Y40" s="262">
        <f t="shared" si="28"/>
        <v>0</v>
      </c>
      <c r="Z40" s="84">
        <f t="shared" si="29"/>
        <v>0</v>
      </c>
      <c r="AA40" s="84">
        <f t="shared" si="30"/>
        <v>0</v>
      </c>
      <c r="AB40" s="84"/>
      <c r="AE40" s="254">
        <f t="shared" si="31"/>
        <v>883</v>
      </c>
      <c r="AF40" s="84">
        <f t="shared" si="32"/>
        <v>0</v>
      </c>
      <c r="AG40" s="262">
        <f t="shared" si="33"/>
        <v>0</v>
      </c>
      <c r="AH40" s="84">
        <f t="shared" si="34"/>
        <v>0</v>
      </c>
      <c r="AI40" s="84">
        <f t="shared" si="35"/>
        <v>0</v>
      </c>
      <c r="AJ40" s="84"/>
      <c r="AM40" s="254">
        <f t="shared" si="0"/>
        <v>40969</v>
      </c>
      <c r="AN40" s="84">
        <f t="shared" si="36"/>
        <v>0</v>
      </c>
      <c r="AO40" s="262">
        <f t="shared" si="1"/>
        <v>0</v>
      </c>
      <c r="AP40" s="84">
        <f t="shared" si="2"/>
        <v>0</v>
      </c>
      <c r="AQ40" s="84">
        <f t="shared" si="39"/>
        <v>1.1937117960769683E-12</v>
      </c>
      <c r="AR40" s="84"/>
      <c r="AU40" s="254">
        <f t="shared" si="37"/>
        <v>40787</v>
      </c>
      <c r="AV40" s="256">
        <f t="shared" si="3"/>
        <v>2677.7299503843242</v>
      </c>
      <c r="AW40" s="256">
        <f t="shared" si="4"/>
        <v>0</v>
      </c>
      <c r="AX40" s="256">
        <f t="shared" si="5"/>
        <v>0</v>
      </c>
      <c r="AY40" s="256">
        <f t="shared" si="6"/>
        <v>0</v>
      </c>
      <c r="AZ40" s="256">
        <f t="shared" si="7"/>
        <v>0</v>
      </c>
      <c r="BA40" s="256">
        <f t="shared" si="8"/>
        <v>2677.7299503843242</v>
      </c>
      <c r="BB40" s="256"/>
      <c r="BE40" s="254">
        <f t="shared" si="38"/>
        <v>40787</v>
      </c>
      <c r="BF40" s="256">
        <f t="shared" si="9"/>
        <v>3000.4014654463804</v>
      </c>
      <c r="BG40" s="256">
        <f t="shared" si="10"/>
        <v>0</v>
      </c>
      <c r="BH40" s="256">
        <f t="shared" si="11"/>
        <v>0</v>
      </c>
      <c r="BI40" s="256">
        <f t="shared" si="12"/>
        <v>0</v>
      </c>
      <c r="BJ40" s="256">
        <f t="shared" si="13"/>
        <v>0</v>
      </c>
      <c r="BK40" s="256">
        <f t="shared" si="14"/>
        <v>3000.4014654463804</v>
      </c>
      <c r="BL40" s="256"/>
      <c r="BM40" s="263"/>
    </row>
    <row r="41" spans="3:86" x14ac:dyDescent="0.2">
      <c r="C41" s="83">
        <v>31</v>
      </c>
      <c r="G41" s="254">
        <f t="shared" si="16"/>
        <v>40969</v>
      </c>
      <c r="H41" s="84">
        <f t="shared" si="17"/>
        <v>5678.1314158307041</v>
      </c>
      <c r="I41" s="262">
        <f t="shared" si="18"/>
        <v>2555.6957548278892</v>
      </c>
      <c r="J41" s="84">
        <f t="shared" si="19"/>
        <v>3122.4356610028149</v>
      </c>
      <c r="K41" s="84">
        <f t="shared" si="20"/>
        <v>380231.92756318051</v>
      </c>
      <c r="L41" s="84"/>
      <c r="O41" s="254">
        <f t="shared" si="21"/>
        <v>913</v>
      </c>
      <c r="P41" s="84">
        <f t="shared" si="22"/>
        <v>0</v>
      </c>
      <c r="Q41" s="262">
        <f t="shared" si="23"/>
        <v>0</v>
      </c>
      <c r="R41" s="84">
        <f t="shared" si="24"/>
        <v>0</v>
      </c>
      <c r="S41" s="84">
        <f t="shared" si="25"/>
        <v>0</v>
      </c>
      <c r="T41" s="84"/>
      <c r="W41" s="254">
        <f t="shared" si="26"/>
        <v>913</v>
      </c>
      <c r="X41" s="84">
        <f t="shared" si="27"/>
        <v>0</v>
      </c>
      <c r="Y41" s="262">
        <f t="shared" si="28"/>
        <v>0</v>
      </c>
      <c r="Z41" s="84">
        <f t="shared" si="29"/>
        <v>0</v>
      </c>
      <c r="AA41" s="84">
        <f t="shared" si="30"/>
        <v>0</v>
      </c>
      <c r="AB41" s="84"/>
      <c r="AE41" s="254">
        <f t="shared" si="31"/>
        <v>913</v>
      </c>
      <c r="AF41" s="84">
        <f t="shared" si="32"/>
        <v>0</v>
      </c>
      <c r="AG41" s="262">
        <f t="shared" si="33"/>
        <v>0</v>
      </c>
      <c r="AH41" s="84">
        <f t="shared" si="34"/>
        <v>0</v>
      </c>
      <c r="AI41" s="84">
        <f t="shared" si="35"/>
        <v>0</v>
      </c>
      <c r="AJ41" s="84"/>
      <c r="AM41" s="254">
        <f t="shared" si="0"/>
        <v>41000</v>
      </c>
      <c r="AN41" s="84">
        <f t="shared" si="36"/>
        <v>0</v>
      </c>
      <c r="AO41" s="262">
        <f t="shared" si="1"/>
        <v>0</v>
      </c>
      <c r="AP41" s="84">
        <f t="shared" si="2"/>
        <v>0</v>
      </c>
      <c r="AQ41" s="84">
        <f t="shared" si="39"/>
        <v>1.1937117960769683E-12</v>
      </c>
      <c r="AR41" s="84"/>
      <c r="AU41" s="254">
        <f t="shared" si="37"/>
        <v>40817</v>
      </c>
      <c r="AV41" s="256">
        <f t="shared" si="3"/>
        <v>2657.727273948015</v>
      </c>
      <c r="AW41" s="256">
        <f t="shared" si="4"/>
        <v>0</v>
      </c>
      <c r="AX41" s="256">
        <f t="shared" si="5"/>
        <v>0</v>
      </c>
      <c r="AY41" s="256">
        <f t="shared" si="6"/>
        <v>0</v>
      </c>
      <c r="AZ41" s="256">
        <f t="shared" si="7"/>
        <v>0</v>
      </c>
      <c r="BA41" s="256">
        <f t="shared" si="8"/>
        <v>2657.727273948015</v>
      </c>
      <c r="BB41" s="256"/>
      <c r="BE41" s="254">
        <f t="shared" si="38"/>
        <v>40817</v>
      </c>
      <c r="BF41" s="256">
        <f t="shared" si="9"/>
        <v>3020.4041418826891</v>
      </c>
      <c r="BG41" s="256">
        <f t="shared" si="10"/>
        <v>0</v>
      </c>
      <c r="BH41" s="256">
        <f t="shared" si="11"/>
        <v>0</v>
      </c>
      <c r="BI41" s="256">
        <f t="shared" si="12"/>
        <v>0</v>
      </c>
      <c r="BJ41" s="256">
        <f t="shared" si="13"/>
        <v>0</v>
      </c>
      <c r="BK41" s="256">
        <f t="shared" si="14"/>
        <v>3020.4041418826891</v>
      </c>
      <c r="BL41" s="256"/>
      <c r="BM41" s="263"/>
    </row>
    <row r="42" spans="3:86" x14ac:dyDescent="0.2">
      <c r="C42" s="83">
        <v>32</v>
      </c>
      <c r="G42" s="254">
        <f t="shared" si="16"/>
        <v>41000</v>
      </c>
      <c r="H42" s="84">
        <f t="shared" si="17"/>
        <v>5678.1314158307041</v>
      </c>
      <c r="I42" s="262">
        <f t="shared" si="18"/>
        <v>2534.8795170878707</v>
      </c>
      <c r="J42" s="84">
        <f t="shared" si="19"/>
        <v>3143.2518987428339</v>
      </c>
      <c r="K42" s="84">
        <f t="shared" si="20"/>
        <v>377088.6756644377</v>
      </c>
      <c r="L42" s="84"/>
      <c r="O42" s="254">
        <f t="shared" si="21"/>
        <v>944</v>
      </c>
      <c r="P42" s="84">
        <f t="shared" si="22"/>
        <v>0</v>
      </c>
      <c r="Q42" s="262">
        <f t="shared" si="23"/>
        <v>0</v>
      </c>
      <c r="R42" s="84">
        <f t="shared" si="24"/>
        <v>0</v>
      </c>
      <c r="S42" s="84">
        <f t="shared" si="25"/>
        <v>0</v>
      </c>
      <c r="T42" s="84"/>
      <c r="W42" s="254">
        <f t="shared" si="26"/>
        <v>944</v>
      </c>
      <c r="X42" s="84">
        <f t="shared" si="27"/>
        <v>0</v>
      </c>
      <c r="Y42" s="262">
        <f t="shared" si="28"/>
        <v>0</v>
      </c>
      <c r="Z42" s="84">
        <f t="shared" si="29"/>
        <v>0</v>
      </c>
      <c r="AA42" s="84">
        <f t="shared" si="30"/>
        <v>0</v>
      </c>
      <c r="AB42" s="84"/>
      <c r="AE42" s="254">
        <f t="shared" si="31"/>
        <v>944</v>
      </c>
      <c r="AF42" s="84">
        <f t="shared" si="32"/>
        <v>0</v>
      </c>
      <c r="AG42" s="262">
        <f t="shared" si="33"/>
        <v>0</v>
      </c>
      <c r="AH42" s="84">
        <f t="shared" si="34"/>
        <v>0</v>
      </c>
      <c r="AI42" s="84">
        <f t="shared" si="35"/>
        <v>0</v>
      </c>
      <c r="AJ42" s="84"/>
      <c r="AM42" s="254">
        <f t="shared" si="0"/>
        <v>41030</v>
      </c>
      <c r="AN42" s="84">
        <f t="shared" si="36"/>
        <v>0</v>
      </c>
      <c r="AO42" s="262">
        <f t="shared" si="1"/>
        <v>0</v>
      </c>
      <c r="AP42" s="84">
        <f t="shared" si="2"/>
        <v>0</v>
      </c>
      <c r="AQ42" s="84">
        <f t="shared" si="39"/>
        <v>1.1937117960769683E-12</v>
      </c>
      <c r="AR42" s="84"/>
      <c r="AU42" s="254">
        <f t="shared" si="37"/>
        <v>40848</v>
      </c>
      <c r="AV42" s="256">
        <f t="shared" si="3"/>
        <v>2637.5912463354639</v>
      </c>
      <c r="AW42" s="256">
        <f t="shared" si="4"/>
        <v>0</v>
      </c>
      <c r="AX42" s="256">
        <f t="shared" si="5"/>
        <v>0</v>
      </c>
      <c r="AY42" s="256">
        <f t="shared" si="6"/>
        <v>0</v>
      </c>
      <c r="AZ42" s="256">
        <f t="shared" si="7"/>
        <v>0</v>
      </c>
      <c r="BA42" s="256">
        <f t="shared" si="8"/>
        <v>2637.5912463354639</v>
      </c>
      <c r="BB42" s="256"/>
      <c r="BE42" s="254">
        <f t="shared" si="38"/>
        <v>40848</v>
      </c>
      <c r="BF42" s="256">
        <f t="shared" si="9"/>
        <v>3040.5401694952407</v>
      </c>
      <c r="BG42" s="256">
        <f t="shared" si="10"/>
        <v>0</v>
      </c>
      <c r="BH42" s="256">
        <f t="shared" si="11"/>
        <v>0</v>
      </c>
      <c r="BI42" s="256">
        <f t="shared" si="12"/>
        <v>0</v>
      </c>
      <c r="BJ42" s="256">
        <f t="shared" si="13"/>
        <v>0</v>
      </c>
      <c r="BK42" s="256">
        <f t="shared" si="14"/>
        <v>3040.5401694952407</v>
      </c>
      <c r="BL42" s="256"/>
      <c r="BM42" s="263"/>
    </row>
    <row r="43" spans="3:86" x14ac:dyDescent="0.2">
      <c r="C43" s="83">
        <v>33</v>
      </c>
      <c r="G43" s="254">
        <f t="shared" si="16"/>
        <v>41030</v>
      </c>
      <c r="H43" s="84">
        <f t="shared" si="17"/>
        <v>5678.1314158307041</v>
      </c>
      <c r="I43" s="262">
        <f t="shared" si="18"/>
        <v>2513.9245044295849</v>
      </c>
      <c r="J43" s="84">
        <f t="shared" si="19"/>
        <v>3164.2069114011192</v>
      </c>
      <c r="K43" s="84">
        <f t="shared" si="20"/>
        <v>373924.46875303658</v>
      </c>
      <c r="L43" s="84"/>
      <c r="O43" s="254">
        <f t="shared" si="21"/>
        <v>975</v>
      </c>
      <c r="P43" s="84">
        <f t="shared" si="22"/>
        <v>0</v>
      </c>
      <c r="Q43" s="262">
        <f t="shared" si="23"/>
        <v>0</v>
      </c>
      <c r="R43" s="84">
        <f t="shared" si="24"/>
        <v>0</v>
      </c>
      <c r="S43" s="84">
        <f t="shared" si="25"/>
        <v>0</v>
      </c>
      <c r="T43" s="84"/>
      <c r="W43" s="254">
        <f t="shared" si="26"/>
        <v>975</v>
      </c>
      <c r="X43" s="84">
        <f t="shared" si="27"/>
        <v>0</v>
      </c>
      <c r="Y43" s="262">
        <f t="shared" si="28"/>
        <v>0</v>
      </c>
      <c r="Z43" s="84">
        <f t="shared" si="29"/>
        <v>0</v>
      </c>
      <c r="AA43" s="84">
        <f t="shared" si="30"/>
        <v>0</v>
      </c>
      <c r="AB43" s="84"/>
      <c r="AE43" s="254">
        <f t="shared" si="31"/>
        <v>975</v>
      </c>
      <c r="AF43" s="84">
        <f t="shared" si="32"/>
        <v>0</v>
      </c>
      <c r="AG43" s="262">
        <f t="shared" si="33"/>
        <v>0</v>
      </c>
      <c r="AH43" s="84">
        <f t="shared" si="34"/>
        <v>0</v>
      </c>
      <c r="AI43" s="84">
        <f t="shared" si="35"/>
        <v>0</v>
      </c>
      <c r="AJ43" s="84"/>
      <c r="AM43" s="254">
        <f t="shared" si="0"/>
        <v>41061</v>
      </c>
      <c r="AN43" s="84">
        <f t="shared" si="36"/>
        <v>0</v>
      </c>
      <c r="AO43" s="262">
        <f t="shared" si="1"/>
        <v>0</v>
      </c>
      <c r="AP43" s="84">
        <f t="shared" si="2"/>
        <v>0</v>
      </c>
      <c r="AQ43" s="84">
        <f t="shared" si="39"/>
        <v>1.1937117960769683E-12</v>
      </c>
      <c r="AR43" s="84"/>
      <c r="AU43" s="254">
        <f t="shared" si="37"/>
        <v>40878</v>
      </c>
      <c r="AV43" s="256">
        <f t="shared" si="3"/>
        <v>2617.320978538829</v>
      </c>
      <c r="AW43" s="256">
        <f t="shared" si="4"/>
        <v>0</v>
      </c>
      <c r="AX43" s="256">
        <f t="shared" si="5"/>
        <v>0</v>
      </c>
      <c r="AY43" s="256">
        <f t="shared" si="6"/>
        <v>0</v>
      </c>
      <c r="AZ43" s="256">
        <f t="shared" si="7"/>
        <v>0</v>
      </c>
      <c r="BA43" s="256">
        <f t="shared" si="8"/>
        <v>2617.320978538829</v>
      </c>
      <c r="BB43" s="256"/>
      <c r="BE43" s="254">
        <f t="shared" si="38"/>
        <v>40878</v>
      </c>
      <c r="BF43" s="256">
        <f t="shared" si="9"/>
        <v>3060.8104372918756</v>
      </c>
      <c r="BG43" s="256">
        <f t="shared" si="10"/>
        <v>0</v>
      </c>
      <c r="BH43" s="256">
        <f t="shared" si="11"/>
        <v>0</v>
      </c>
      <c r="BI43" s="256">
        <f t="shared" si="12"/>
        <v>0</v>
      </c>
      <c r="BJ43" s="256">
        <f t="shared" si="13"/>
        <v>0</v>
      </c>
      <c r="BK43" s="256">
        <f t="shared" si="14"/>
        <v>3060.8104372918756</v>
      </c>
      <c r="BL43" s="256"/>
      <c r="BM43" s="263"/>
    </row>
    <row r="44" spans="3:86" x14ac:dyDescent="0.2">
      <c r="C44" s="83">
        <v>34</v>
      </c>
      <c r="G44" s="254">
        <f t="shared" si="16"/>
        <v>41061</v>
      </c>
      <c r="H44" s="84">
        <f t="shared" si="17"/>
        <v>5678.1314158307041</v>
      </c>
      <c r="I44" s="262">
        <f t="shared" si="18"/>
        <v>2492.8297916869101</v>
      </c>
      <c r="J44" s="84">
        <f t="shared" si="19"/>
        <v>3185.3016241437936</v>
      </c>
      <c r="K44" s="84">
        <f t="shared" si="20"/>
        <v>370739.16712889279</v>
      </c>
      <c r="L44" s="84"/>
      <c r="O44" s="254">
        <f t="shared" si="21"/>
        <v>1005</v>
      </c>
      <c r="P44" s="84">
        <f t="shared" si="22"/>
        <v>0</v>
      </c>
      <c r="Q44" s="262">
        <f t="shared" si="23"/>
        <v>0</v>
      </c>
      <c r="R44" s="84">
        <f t="shared" si="24"/>
        <v>0</v>
      </c>
      <c r="S44" s="84">
        <f t="shared" si="25"/>
        <v>0</v>
      </c>
      <c r="T44" s="84"/>
      <c r="W44" s="254">
        <f t="shared" si="26"/>
        <v>1005</v>
      </c>
      <c r="X44" s="84">
        <f t="shared" si="27"/>
        <v>0</v>
      </c>
      <c r="Y44" s="262">
        <f t="shared" si="28"/>
        <v>0</v>
      </c>
      <c r="Z44" s="84">
        <f t="shared" si="29"/>
        <v>0</v>
      </c>
      <c r="AA44" s="84">
        <f t="shared" si="30"/>
        <v>0</v>
      </c>
      <c r="AB44" s="84"/>
      <c r="AE44" s="254">
        <f t="shared" si="31"/>
        <v>1005</v>
      </c>
      <c r="AF44" s="84">
        <f t="shared" si="32"/>
        <v>0</v>
      </c>
      <c r="AG44" s="262">
        <f t="shared" si="33"/>
        <v>0</v>
      </c>
      <c r="AH44" s="84">
        <f t="shared" si="34"/>
        <v>0</v>
      </c>
      <c r="AI44" s="84">
        <f t="shared" si="35"/>
        <v>0</v>
      </c>
      <c r="AJ44" s="84"/>
      <c r="AM44" s="254">
        <f t="shared" ref="AM44:AM75" si="51">EDATE(AM43,$AQ$8)</f>
        <v>41091</v>
      </c>
      <c r="AN44" s="84">
        <f t="shared" si="36"/>
        <v>0</v>
      </c>
      <c r="AO44" s="262">
        <f t="shared" si="1"/>
        <v>0</v>
      </c>
      <c r="AP44" s="84">
        <f t="shared" si="2"/>
        <v>0</v>
      </c>
      <c r="AQ44" s="84">
        <f t="shared" si="39"/>
        <v>1.1937117960769683E-12</v>
      </c>
      <c r="AR44" s="84"/>
      <c r="AU44" s="254">
        <f t="shared" si="37"/>
        <v>40909</v>
      </c>
      <c r="AV44" s="256">
        <f t="shared" si="3"/>
        <v>2596.9155756235491</v>
      </c>
      <c r="AW44" s="256">
        <f t="shared" si="4"/>
        <v>0</v>
      </c>
      <c r="AX44" s="256">
        <f t="shared" si="5"/>
        <v>0</v>
      </c>
      <c r="AY44" s="256">
        <f t="shared" si="6"/>
        <v>0</v>
      </c>
      <c r="AZ44" s="256">
        <f t="shared" si="7"/>
        <v>0</v>
      </c>
      <c r="BA44" s="256">
        <f t="shared" si="8"/>
        <v>2596.9155756235491</v>
      </c>
      <c r="BB44" s="256"/>
      <c r="BE44" s="254">
        <f t="shared" si="38"/>
        <v>40909</v>
      </c>
      <c r="BF44" s="256">
        <f t="shared" si="9"/>
        <v>3081.2158402071545</v>
      </c>
      <c r="BG44" s="256">
        <f t="shared" si="10"/>
        <v>0</v>
      </c>
      <c r="BH44" s="256">
        <f t="shared" si="11"/>
        <v>0</v>
      </c>
      <c r="BI44" s="256">
        <f t="shared" si="12"/>
        <v>0</v>
      </c>
      <c r="BJ44" s="256">
        <f t="shared" si="13"/>
        <v>0</v>
      </c>
      <c r="BK44" s="256">
        <f t="shared" si="14"/>
        <v>3081.2158402071545</v>
      </c>
      <c r="BL44" s="256"/>
      <c r="BM44" s="263"/>
    </row>
    <row r="45" spans="3:86" x14ac:dyDescent="0.2">
      <c r="C45" s="83">
        <v>35</v>
      </c>
      <c r="G45" s="254">
        <f t="shared" si="16"/>
        <v>41091</v>
      </c>
      <c r="H45" s="84">
        <f t="shared" si="17"/>
        <v>5678.1314158307041</v>
      </c>
      <c r="I45" s="262">
        <f t="shared" si="18"/>
        <v>2471.5944475259525</v>
      </c>
      <c r="J45" s="84">
        <f t="shared" si="19"/>
        <v>3206.536968304752</v>
      </c>
      <c r="K45" s="84">
        <f t="shared" si="20"/>
        <v>367532.63016058801</v>
      </c>
      <c r="L45" s="84"/>
      <c r="O45" s="254">
        <f t="shared" si="21"/>
        <v>1036</v>
      </c>
      <c r="P45" s="84">
        <f t="shared" si="22"/>
        <v>0</v>
      </c>
      <c r="Q45" s="262">
        <f t="shared" si="23"/>
        <v>0</v>
      </c>
      <c r="R45" s="84">
        <f t="shared" si="24"/>
        <v>0</v>
      </c>
      <c r="S45" s="84">
        <f t="shared" si="25"/>
        <v>0</v>
      </c>
      <c r="T45" s="84"/>
      <c r="W45" s="254">
        <f t="shared" si="26"/>
        <v>1036</v>
      </c>
      <c r="X45" s="84">
        <f t="shared" si="27"/>
        <v>0</v>
      </c>
      <c r="Y45" s="262">
        <f t="shared" si="28"/>
        <v>0</v>
      </c>
      <c r="Z45" s="84">
        <f t="shared" si="29"/>
        <v>0</v>
      </c>
      <c r="AA45" s="84">
        <f t="shared" si="30"/>
        <v>0</v>
      </c>
      <c r="AB45" s="84"/>
      <c r="AE45" s="254">
        <f t="shared" si="31"/>
        <v>1036</v>
      </c>
      <c r="AF45" s="84">
        <f t="shared" si="32"/>
        <v>0</v>
      </c>
      <c r="AG45" s="262">
        <f t="shared" si="33"/>
        <v>0</v>
      </c>
      <c r="AH45" s="84">
        <f t="shared" si="34"/>
        <v>0</v>
      </c>
      <c r="AI45" s="84">
        <f t="shared" si="35"/>
        <v>0</v>
      </c>
      <c r="AJ45" s="84"/>
      <c r="AM45" s="254">
        <f t="shared" si="51"/>
        <v>41122</v>
      </c>
      <c r="AN45" s="84">
        <f t="shared" si="36"/>
        <v>0</v>
      </c>
      <c r="AO45" s="262">
        <f t="shared" si="1"/>
        <v>0</v>
      </c>
      <c r="AP45" s="84">
        <f t="shared" si="2"/>
        <v>0</v>
      </c>
      <c r="AQ45" s="84">
        <f t="shared" si="39"/>
        <v>1.1937117960769683E-12</v>
      </c>
      <c r="AR45" s="84"/>
      <c r="AU45" s="254">
        <f t="shared" si="37"/>
        <v>40940</v>
      </c>
      <c r="AV45" s="256">
        <f t="shared" si="3"/>
        <v>2576.3741366888353</v>
      </c>
      <c r="AW45" s="256">
        <f t="shared" si="4"/>
        <v>0</v>
      </c>
      <c r="AX45" s="256">
        <f t="shared" si="5"/>
        <v>0</v>
      </c>
      <c r="AY45" s="256">
        <f t="shared" si="6"/>
        <v>0</v>
      </c>
      <c r="AZ45" s="256">
        <f t="shared" si="7"/>
        <v>0</v>
      </c>
      <c r="BA45" s="256">
        <f t="shared" si="8"/>
        <v>2576.3741366888353</v>
      </c>
      <c r="BB45" s="256"/>
      <c r="BE45" s="254">
        <f t="shared" si="38"/>
        <v>40940</v>
      </c>
      <c r="BF45" s="256">
        <f t="shared" si="9"/>
        <v>3101.7572791418697</v>
      </c>
      <c r="BG45" s="256">
        <f t="shared" si="10"/>
        <v>0</v>
      </c>
      <c r="BH45" s="256">
        <f t="shared" si="11"/>
        <v>0</v>
      </c>
      <c r="BI45" s="256">
        <f t="shared" si="12"/>
        <v>0</v>
      </c>
      <c r="BJ45" s="256">
        <f t="shared" si="13"/>
        <v>0</v>
      </c>
      <c r="BK45" s="256">
        <f t="shared" si="14"/>
        <v>3101.7572791418697</v>
      </c>
      <c r="BL45" s="256"/>
      <c r="BM45" s="263"/>
    </row>
    <row r="46" spans="3:86" x14ac:dyDescent="0.2">
      <c r="C46" s="83">
        <v>36</v>
      </c>
      <c r="G46" s="254">
        <f t="shared" si="16"/>
        <v>41122</v>
      </c>
      <c r="H46" s="84">
        <f t="shared" si="17"/>
        <v>5678.1314158307041</v>
      </c>
      <c r="I46" s="262">
        <f t="shared" si="18"/>
        <v>2450.2175344039206</v>
      </c>
      <c r="J46" s="84">
        <f t="shared" si="19"/>
        <v>3227.9138814267835</v>
      </c>
      <c r="K46" s="84">
        <f t="shared" si="20"/>
        <v>364304.71627916122</v>
      </c>
      <c r="L46" s="84"/>
      <c r="O46" s="254">
        <f t="shared" si="21"/>
        <v>1066</v>
      </c>
      <c r="P46" s="84">
        <f t="shared" si="22"/>
        <v>0</v>
      </c>
      <c r="Q46" s="262">
        <f t="shared" si="23"/>
        <v>0</v>
      </c>
      <c r="R46" s="84">
        <f t="shared" si="24"/>
        <v>0</v>
      </c>
      <c r="S46" s="84">
        <f t="shared" si="25"/>
        <v>0</v>
      </c>
      <c r="T46" s="84"/>
      <c r="W46" s="254">
        <f t="shared" si="26"/>
        <v>1066</v>
      </c>
      <c r="X46" s="84">
        <f t="shared" si="27"/>
        <v>0</v>
      </c>
      <c r="Y46" s="262">
        <f t="shared" si="28"/>
        <v>0</v>
      </c>
      <c r="Z46" s="84">
        <f t="shared" si="29"/>
        <v>0</v>
      </c>
      <c r="AA46" s="84">
        <f t="shared" si="30"/>
        <v>0</v>
      </c>
      <c r="AB46" s="84"/>
      <c r="AE46" s="254">
        <f t="shared" si="31"/>
        <v>1066</v>
      </c>
      <c r="AF46" s="84">
        <f t="shared" si="32"/>
        <v>0</v>
      </c>
      <c r="AG46" s="262">
        <f t="shared" si="33"/>
        <v>0</v>
      </c>
      <c r="AH46" s="84">
        <f t="shared" si="34"/>
        <v>0</v>
      </c>
      <c r="AI46" s="84">
        <f t="shared" si="35"/>
        <v>0</v>
      </c>
      <c r="AJ46" s="84"/>
      <c r="AM46" s="254">
        <f t="shared" si="51"/>
        <v>41153</v>
      </c>
      <c r="AN46" s="84">
        <f t="shared" si="36"/>
        <v>0</v>
      </c>
      <c r="AO46" s="262">
        <f t="shared" si="1"/>
        <v>0</v>
      </c>
      <c r="AP46" s="84">
        <f t="shared" si="2"/>
        <v>0</v>
      </c>
      <c r="AQ46" s="84">
        <f t="shared" si="39"/>
        <v>1.1937117960769683E-12</v>
      </c>
      <c r="AR46" s="84"/>
      <c r="AU46" s="254">
        <f t="shared" si="37"/>
        <v>40969</v>
      </c>
      <c r="AV46" s="256">
        <f t="shared" si="3"/>
        <v>2555.6957548278892</v>
      </c>
      <c r="AW46" s="256">
        <f t="shared" si="4"/>
        <v>0</v>
      </c>
      <c r="AX46" s="256">
        <f t="shared" si="5"/>
        <v>0</v>
      </c>
      <c r="AY46" s="256">
        <f t="shared" si="6"/>
        <v>0</v>
      </c>
      <c r="AZ46" s="256">
        <f t="shared" si="7"/>
        <v>0</v>
      </c>
      <c r="BA46" s="256">
        <f t="shared" si="8"/>
        <v>2555.6957548278892</v>
      </c>
      <c r="BB46" s="256"/>
      <c r="BE46" s="254">
        <f t="shared" si="38"/>
        <v>40969</v>
      </c>
      <c r="BF46" s="256">
        <f t="shared" si="9"/>
        <v>3122.4356610028149</v>
      </c>
      <c r="BG46" s="256">
        <f t="shared" si="10"/>
        <v>0</v>
      </c>
      <c r="BH46" s="256">
        <f t="shared" si="11"/>
        <v>0</v>
      </c>
      <c r="BI46" s="256">
        <f t="shared" si="12"/>
        <v>0</v>
      </c>
      <c r="BJ46" s="256">
        <f t="shared" si="13"/>
        <v>0</v>
      </c>
      <c r="BK46" s="256">
        <f t="shared" si="14"/>
        <v>3122.4356610028149</v>
      </c>
      <c r="BL46" s="256"/>
      <c r="BM46" s="263"/>
    </row>
    <row r="47" spans="3:86" x14ac:dyDescent="0.2">
      <c r="C47" s="83">
        <v>37</v>
      </c>
      <c r="G47" s="254">
        <f t="shared" si="16"/>
        <v>41153</v>
      </c>
      <c r="H47" s="84">
        <f t="shared" si="17"/>
        <v>5678.1314158307041</v>
      </c>
      <c r="I47" s="262">
        <f t="shared" si="18"/>
        <v>2428.6981085277421</v>
      </c>
      <c r="J47" s="84">
        <f t="shared" si="19"/>
        <v>3249.4333073029625</v>
      </c>
      <c r="K47" s="84">
        <f t="shared" si="20"/>
        <v>361055.28297185828</v>
      </c>
      <c r="L47" s="84"/>
      <c r="O47" s="254">
        <f t="shared" si="21"/>
        <v>1097</v>
      </c>
      <c r="P47" s="84">
        <f t="shared" si="22"/>
        <v>0</v>
      </c>
      <c r="Q47" s="262">
        <f t="shared" si="23"/>
        <v>0</v>
      </c>
      <c r="R47" s="84">
        <f t="shared" si="24"/>
        <v>0</v>
      </c>
      <c r="S47" s="84">
        <f t="shared" si="25"/>
        <v>0</v>
      </c>
      <c r="T47" s="84"/>
      <c r="W47" s="254">
        <f t="shared" si="26"/>
        <v>1097</v>
      </c>
      <c r="X47" s="84">
        <f t="shared" si="27"/>
        <v>0</v>
      </c>
      <c r="Y47" s="262">
        <f t="shared" si="28"/>
        <v>0</v>
      </c>
      <c r="Z47" s="84">
        <f t="shared" si="29"/>
        <v>0</v>
      </c>
      <c r="AA47" s="84">
        <f t="shared" si="30"/>
        <v>0</v>
      </c>
      <c r="AB47" s="84"/>
      <c r="AE47" s="254">
        <f t="shared" si="31"/>
        <v>1097</v>
      </c>
      <c r="AF47" s="84">
        <f t="shared" si="32"/>
        <v>0</v>
      </c>
      <c r="AG47" s="262">
        <f t="shared" si="33"/>
        <v>0</v>
      </c>
      <c r="AH47" s="84">
        <f t="shared" si="34"/>
        <v>0</v>
      </c>
      <c r="AI47" s="84">
        <f t="shared" si="35"/>
        <v>0</v>
      </c>
      <c r="AJ47" s="84"/>
      <c r="AM47" s="254">
        <f t="shared" si="51"/>
        <v>41183</v>
      </c>
      <c r="AN47" s="84">
        <f t="shared" si="36"/>
        <v>0</v>
      </c>
      <c r="AO47" s="262">
        <f t="shared" si="1"/>
        <v>0</v>
      </c>
      <c r="AP47" s="84">
        <f t="shared" si="2"/>
        <v>0</v>
      </c>
      <c r="AQ47" s="84">
        <f t="shared" si="39"/>
        <v>1.1937117960769683E-12</v>
      </c>
      <c r="AR47" s="84"/>
      <c r="AU47" s="254">
        <f t="shared" si="37"/>
        <v>41000</v>
      </c>
      <c r="AV47" s="256">
        <f t="shared" si="3"/>
        <v>2534.8795170878707</v>
      </c>
      <c r="AW47" s="256">
        <f t="shared" si="4"/>
        <v>0</v>
      </c>
      <c r="AX47" s="256">
        <f t="shared" si="5"/>
        <v>0</v>
      </c>
      <c r="AY47" s="256">
        <f t="shared" si="6"/>
        <v>0</v>
      </c>
      <c r="AZ47" s="256">
        <f t="shared" si="7"/>
        <v>0</v>
      </c>
      <c r="BA47" s="256">
        <f t="shared" si="8"/>
        <v>2534.8795170878707</v>
      </c>
      <c r="BB47" s="256"/>
      <c r="BE47" s="254">
        <f t="shared" si="38"/>
        <v>41000</v>
      </c>
      <c r="BF47" s="256">
        <f t="shared" si="9"/>
        <v>3143.2518987428339</v>
      </c>
      <c r="BG47" s="256">
        <f t="shared" si="10"/>
        <v>0</v>
      </c>
      <c r="BH47" s="256">
        <f t="shared" si="11"/>
        <v>0</v>
      </c>
      <c r="BI47" s="256">
        <f t="shared" si="12"/>
        <v>0</v>
      </c>
      <c r="BJ47" s="256">
        <f t="shared" si="13"/>
        <v>0</v>
      </c>
      <c r="BK47" s="256">
        <f t="shared" si="14"/>
        <v>3143.2518987428339</v>
      </c>
      <c r="BL47" s="256"/>
      <c r="BM47" s="263"/>
    </row>
    <row r="48" spans="3:86" x14ac:dyDescent="0.2">
      <c r="C48" s="83">
        <v>38</v>
      </c>
      <c r="G48" s="254">
        <f t="shared" si="16"/>
        <v>41183</v>
      </c>
      <c r="H48" s="84">
        <f t="shared" si="17"/>
        <v>5678.1314158307041</v>
      </c>
      <c r="I48" s="262">
        <f t="shared" si="18"/>
        <v>2407.0352198123892</v>
      </c>
      <c r="J48" s="84">
        <f t="shared" si="19"/>
        <v>3271.0961960183154</v>
      </c>
      <c r="K48" s="84">
        <f t="shared" si="20"/>
        <v>357784.18677583995</v>
      </c>
      <c r="L48" s="84"/>
      <c r="O48" s="254">
        <f t="shared" si="21"/>
        <v>1128</v>
      </c>
      <c r="P48" s="84">
        <f t="shared" si="22"/>
        <v>0</v>
      </c>
      <c r="Q48" s="262">
        <f t="shared" si="23"/>
        <v>0</v>
      </c>
      <c r="R48" s="84">
        <f t="shared" si="24"/>
        <v>0</v>
      </c>
      <c r="S48" s="84">
        <f t="shared" si="25"/>
        <v>0</v>
      </c>
      <c r="T48" s="84"/>
      <c r="W48" s="254">
        <f t="shared" si="26"/>
        <v>1128</v>
      </c>
      <c r="X48" s="84">
        <f t="shared" si="27"/>
        <v>0</v>
      </c>
      <c r="Y48" s="262">
        <f t="shared" si="28"/>
        <v>0</v>
      </c>
      <c r="Z48" s="84">
        <f t="shared" si="29"/>
        <v>0</v>
      </c>
      <c r="AA48" s="84">
        <f t="shared" si="30"/>
        <v>0</v>
      </c>
      <c r="AB48" s="84"/>
      <c r="AE48" s="254">
        <f t="shared" si="31"/>
        <v>1128</v>
      </c>
      <c r="AF48" s="84">
        <f t="shared" si="32"/>
        <v>0</v>
      </c>
      <c r="AG48" s="262">
        <f t="shared" si="33"/>
        <v>0</v>
      </c>
      <c r="AH48" s="84">
        <f t="shared" si="34"/>
        <v>0</v>
      </c>
      <c r="AI48" s="84">
        <f t="shared" si="35"/>
        <v>0</v>
      </c>
      <c r="AJ48" s="84"/>
      <c r="AM48" s="254">
        <f t="shared" si="51"/>
        <v>41214</v>
      </c>
      <c r="AN48" s="84">
        <f t="shared" si="36"/>
        <v>0</v>
      </c>
      <c r="AO48" s="262">
        <f t="shared" si="1"/>
        <v>0</v>
      </c>
      <c r="AP48" s="84">
        <f t="shared" si="2"/>
        <v>0</v>
      </c>
      <c r="AQ48" s="84">
        <f t="shared" si="39"/>
        <v>1.1937117960769683E-12</v>
      </c>
      <c r="AR48" s="84"/>
      <c r="AU48" s="254">
        <f t="shared" si="37"/>
        <v>41030</v>
      </c>
      <c r="AV48" s="256">
        <f t="shared" si="3"/>
        <v>2513.9245044295849</v>
      </c>
      <c r="AW48" s="256">
        <f t="shared" si="4"/>
        <v>0</v>
      </c>
      <c r="AX48" s="256">
        <f t="shared" si="5"/>
        <v>0</v>
      </c>
      <c r="AY48" s="256">
        <f t="shared" si="6"/>
        <v>0</v>
      </c>
      <c r="AZ48" s="256">
        <f t="shared" si="7"/>
        <v>0</v>
      </c>
      <c r="BA48" s="256">
        <f t="shared" si="8"/>
        <v>2513.9245044295849</v>
      </c>
      <c r="BB48" s="256"/>
      <c r="BE48" s="254">
        <f t="shared" si="38"/>
        <v>41030</v>
      </c>
      <c r="BF48" s="256">
        <f t="shared" si="9"/>
        <v>3164.2069114011192</v>
      </c>
      <c r="BG48" s="256">
        <f t="shared" si="10"/>
        <v>0</v>
      </c>
      <c r="BH48" s="256">
        <f t="shared" si="11"/>
        <v>0</v>
      </c>
      <c r="BI48" s="256">
        <f t="shared" si="12"/>
        <v>0</v>
      </c>
      <c r="BJ48" s="256">
        <f t="shared" si="13"/>
        <v>0</v>
      </c>
      <c r="BK48" s="256">
        <f t="shared" si="14"/>
        <v>3164.2069114011192</v>
      </c>
      <c r="BL48" s="256"/>
      <c r="BM48" s="263"/>
    </row>
    <row r="49" spans="3:65" x14ac:dyDescent="0.2">
      <c r="C49" s="83">
        <v>39</v>
      </c>
      <c r="G49" s="254">
        <f t="shared" si="16"/>
        <v>41214</v>
      </c>
      <c r="H49" s="84">
        <f t="shared" si="17"/>
        <v>5678.1314158307041</v>
      </c>
      <c r="I49" s="262">
        <f t="shared" si="18"/>
        <v>2385.2279118389333</v>
      </c>
      <c r="J49" s="84">
        <f t="shared" si="19"/>
        <v>3292.9035039917708</v>
      </c>
      <c r="K49" s="84">
        <f t="shared" si="20"/>
        <v>354491.28327184817</v>
      </c>
      <c r="L49" s="84"/>
      <c r="O49" s="254">
        <f t="shared" si="21"/>
        <v>1156</v>
      </c>
      <c r="P49" s="84">
        <f t="shared" si="22"/>
        <v>0</v>
      </c>
      <c r="Q49" s="262">
        <f t="shared" si="23"/>
        <v>0</v>
      </c>
      <c r="R49" s="84">
        <f t="shared" si="24"/>
        <v>0</v>
      </c>
      <c r="S49" s="84">
        <f t="shared" si="25"/>
        <v>0</v>
      </c>
      <c r="T49" s="84"/>
      <c r="W49" s="254">
        <f t="shared" si="26"/>
        <v>1156</v>
      </c>
      <c r="X49" s="84">
        <f t="shared" si="27"/>
        <v>0</v>
      </c>
      <c r="Y49" s="262">
        <f t="shared" si="28"/>
        <v>0</v>
      </c>
      <c r="Z49" s="84">
        <f t="shared" si="29"/>
        <v>0</v>
      </c>
      <c r="AA49" s="84">
        <f t="shared" si="30"/>
        <v>0</v>
      </c>
      <c r="AB49" s="84"/>
      <c r="AE49" s="254">
        <f t="shared" si="31"/>
        <v>1156</v>
      </c>
      <c r="AF49" s="84">
        <f t="shared" si="32"/>
        <v>0</v>
      </c>
      <c r="AG49" s="262">
        <f t="shared" si="33"/>
        <v>0</v>
      </c>
      <c r="AH49" s="84">
        <f t="shared" si="34"/>
        <v>0</v>
      </c>
      <c r="AI49" s="84">
        <f t="shared" si="35"/>
        <v>0</v>
      </c>
      <c r="AJ49" s="84"/>
      <c r="AM49" s="254">
        <f t="shared" si="51"/>
        <v>41244</v>
      </c>
      <c r="AN49" s="84">
        <f t="shared" si="36"/>
        <v>0</v>
      </c>
      <c r="AO49" s="262">
        <f t="shared" si="1"/>
        <v>0</v>
      </c>
      <c r="AP49" s="84">
        <f t="shared" si="2"/>
        <v>0</v>
      </c>
      <c r="AQ49" s="84">
        <f t="shared" si="39"/>
        <v>1.1937117960769683E-12</v>
      </c>
      <c r="AR49" s="84"/>
      <c r="AU49" s="254">
        <f t="shared" si="37"/>
        <v>41061</v>
      </c>
      <c r="AV49" s="256">
        <f t="shared" si="3"/>
        <v>2492.8297916869101</v>
      </c>
      <c r="AW49" s="256">
        <f t="shared" si="4"/>
        <v>0</v>
      </c>
      <c r="AX49" s="256">
        <f t="shared" si="5"/>
        <v>0</v>
      </c>
      <c r="AY49" s="256">
        <f t="shared" si="6"/>
        <v>0</v>
      </c>
      <c r="AZ49" s="256">
        <f t="shared" si="7"/>
        <v>0</v>
      </c>
      <c r="BA49" s="256">
        <f t="shared" si="8"/>
        <v>2492.8297916869101</v>
      </c>
      <c r="BB49" s="256"/>
      <c r="BE49" s="254">
        <f t="shared" si="38"/>
        <v>41061</v>
      </c>
      <c r="BF49" s="256">
        <f t="shared" si="9"/>
        <v>3185.3016241437936</v>
      </c>
      <c r="BG49" s="256">
        <f t="shared" si="10"/>
        <v>0</v>
      </c>
      <c r="BH49" s="256">
        <f t="shared" si="11"/>
        <v>0</v>
      </c>
      <c r="BI49" s="256">
        <f t="shared" si="12"/>
        <v>0</v>
      </c>
      <c r="BJ49" s="256">
        <f t="shared" si="13"/>
        <v>0</v>
      </c>
      <c r="BK49" s="256">
        <f t="shared" si="14"/>
        <v>3185.3016241437936</v>
      </c>
      <c r="BL49" s="256"/>
      <c r="BM49" s="263"/>
    </row>
    <row r="50" spans="3:65" x14ac:dyDescent="0.2">
      <c r="C50" s="83">
        <v>40</v>
      </c>
      <c r="G50" s="254">
        <f t="shared" si="16"/>
        <v>41244</v>
      </c>
      <c r="H50" s="84">
        <f t="shared" si="17"/>
        <v>5678.1314158307041</v>
      </c>
      <c r="I50" s="262">
        <f t="shared" si="18"/>
        <v>2363.2752218123214</v>
      </c>
      <c r="J50" s="84">
        <f t="shared" si="19"/>
        <v>3314.8561940183827</v>
      </c>
      <c r="K50" s="84">
        <f t="shared" si="20"/>
        <v>351176.42707782978</v>
      </c>
      <c r="L50" s="84"/>
      <c r="O50" s="254">
        <f t="shared" si="21"/>
        <v>1187</v>
      </c>
      <c r="P50" s="84">
        <f t="shared" si="22"/>
        <v>0</v>
      </c>
      <c r="Q50" s="262">
        <f t="shared" si="23"/>
        <v>0</v>
      </c>
      <c r="R50" s="84">
        <f t="shared" si="24"/>
        <v>0</v>
      </c>
      <c r="S50" s="84">
        <f t="shared" si="25"/>
        <v>0</v>
      </c>
      <c r="T50" s="84"/>
      <c r="W50" s="254">
        <f t="shared" si="26"/>
        <v>1187</v>
      </c>
      <c r="X50" s="84">
        <f t="shared" si="27"/>
        <v>0</v>
      </c>
      <c r="Y50" s="262">
        <f t="shared" si="28"/>
        <v>0</v>
      </c>
      <c r="Z50" s="84">
        <f t="shared" si="29"/>
        <v>0</v>
      </c>
      <c r="AA50" s="84">
        <f t="shared" si="30"/>
        <v>0</v>
      </c>
      <c r="AB50" s="84"/>
      <c r="AE50" s="254">
        <f t="shared" si="31"/>
        <v>1187</v>
      </c>
      <c r="AF50" s="84">
        <f t="shared" si="32"/>
        <v>0</v>
      </c>
      <c r="AG50" s="262">
        <f t="shared" si="33"/>
        <v>0</v>
      </c>
      <c r="AH50" s="84">
        <f t="shared" si="34"/>
        <v>0</v>
      </c>
      <c r="AI50" s="84">
        <f t="shared" si="35"/>
        <v>0</v>
      </c>
      <c r="AJ50" s="84"/>
      <c r="AM50" s="254">
        <f t="shared" si="51"/>
        <v>41275</v>
      </c>
      <c r="AN50" s="84">
        <f t="shared" si="36"/>
        <v>0</v>
      </c>
      <c r="AO50" s="262">
        <f t="shared" si="1"/>
        <v>0</v>
      </c>
      <c r="AP50" s="84">
        <f t="shared" si="2"/>
        <v>0</v>
      </c>
      <c r="AQ50" s="84">
        <f t="shared" si="39"/>
        <v>1.1937117960769683E-12</v>
      </c>
      <c r="AR50" s="84"/>
      <c r="AU50" s="254">
        <f t="shared" si="37"/>
        <v>41091</v>
      </c>
      <c r="AV50" s="256">
        <f t="shared" si="3"/>
        <v>2471.5944475259525</v>
      </c>
      <c r="AW50" s="256">
        <f t="shared" si="4"/>
        <v>0</v>
      </c>
      <c r="AX50" s="256">
        <f t="shared" si="5"/>
        <v>0</v>
      </c>
      <c r="AY50" s="256">
        <f t="shared" si="6"/>
        <v>0</v>
      </c>
      <c r="AZ50" s="256">
        <f t="shared" si="7"/>
        <v>0</v>
      </c>
      <c r="BA50" s="256">
        <f t="shared" si="8"/>
        <v>2471.5944475259525</v>
      </c>
      <c r="BB50" s="256"/>
      <c r="BE50" s="254">
        <f t="shared" si="38"/>
        <v>41091</v>
      </c>
      <c r="BF50" s="256">
        <f t="shared" si="9"/>
        <v>3206.536968304752</v>
      </c>
      <c r="BG50" s="256">
        <f t="shared" si="10"/>
        <v>0</v>
      </c>
      <c r="BH50" s="256">
        <f t="shared" si="11"/>
        <v>0</v>
      </c>
      <c r="BI50" s="256">
        <f t="shared" si="12"/>
        <v>0</v>
      </c>
      <c r="BJ50" s="256">
        <f t="shared" si="13"/>
        <v>0</v>
      </c>
      <c r="BK50" s="256">
        <f t="shared" si="14"/>
        <v>3206.536968304752</v>
      </c>
      <c r="BL50" s="256"/>
      <c r="BM50" s="263"/>
    </row>
    <row r="51" spans="3:65" x14ac:dyDescent="0.2">
      <c r="C51" s="83">
        <v>41</v>
      </c>
      <c r="G51" s="254">
        <f t="shared" si="16"/>
        <v>41275</v>
      </c>
      <c r="H51" s="84">
        <f t="shared" si="17"/>
        <v>5678.1314158307041</v>
      </c>
      <c r="I51" s="262">
        <f t="shared" si="18"/>
        <v>2341.1761805188653</v>
      </c>
      <c r="J51" s="84">
        <f t="shared" si="19"/>
        <v>3336.9552353118384</v>
      </c>
      <c r="K51" s="84">
        <f t="shared" si="20"/>
        <v>347839.47184251796</v>
      </c>
      <c r="L51" s="84"/>
      <c r="O51" s="254">
        <f t="shared" si="21"/>
        <v>1217</v>
      </c>
      <c r="P51" s="84">
        <f t="shared" si="22"/>
        <v>0</v>
      </c>
      <c r="Q51" s="262">
        <f t="shared" si="23"/>
        <v>0</v>
      </c>
      <c r="R51" s="84">
        <f t="shared" si="24"/>
        <v>0</v>
      </c>
      <c r="S51" s="84">
        <f t="shared" si="25"/>
        <v>0</v>
      </c>
      <c r="T51" s="84"/>
      <c r="W51" s="254">
        <f t="shared" si="26"/>
        <v>1217</v>
      </c>
      <c r="X51" s="84">
        <f t="shared" si="27"/>
        <v>0</v>
      </c>
      <c r="Y51" s="262">
        <f t="shared" si="28"/>
        <v>0</v>
      </c>
      <c r="Z51" s="84">
        <f t="shared" si="29"/>
        <v>0</v>
      </c>
      <c r="AA51" s="84">
        <f t="shared" si="30"/>
        <v>0</v>
      </c>
      <c r="AB51" s="84"/>
      <c r="AE51" s="254">
        <f t="shared" si="31"/>
        <v>1217</v>
      </c>
      <c r="AF51" s="84">
        <f t="shared" si="32"/>
        <v>0</v>
      </c>
      <c r="AG51" s="262">
        <f t="shared" si="33"/>
        <v>0</v>
      </c>
      <c r="AH51" s="84">
        <f t="shared" si="34"/>
        <v>0</v>
      </c>
      <c r="AI51" s="84">
        <f t="shared" si="35"/>
        <v>0</v>
      </c>
      <c r="AJ51" s="84"/>
      <c r="AM51" s="254">
        <f t="shared" si="51"/>
        <v>41306</v>
      </c>
      <c r="AN51" s="84">
        <f t="shared" si="36"/>
        <v>0</v>
      </c>
      <c r="AO51" s="262">
        <f t="shared" si="1"/>
        <v>0</v>
      </c>
      <c r="AP51" s="84">
        <f t="shared" si="2"/>
        <v>0</v>
      </c>
      <c r="AQ51" s="84">
        <f t="shared" si="39"/>
        <v>1.1937117960769683E-12</v>
      </c>
      <c r="AR51" s="84"/>
      <c r="AU51" s="254">
        <f t="shared" si="37"/>
        <v>41122</v>
      </c>
      <c r="AV51" s="256">
        <f t="shared" si="3"/>
        <v>2450.2175344039206</v>
      </c>
      <c r="AW51" s="256">
        <f t="shared" si="4"/>
        <v>0</v>
      </c>
      <c r="AX51" s="256">
        <f t="shared" si="5"/>
        <v>0</v>
      </c>
      <c r="AY51" s="256">
        <f t="shared" si="6"/>
        <v>0</v>
      </c>
      <c r="AZ51" s="256">
        <f t="shared" si="7"/>
        <v>0</v>
      </c>
      <c r="BA51" s="256">
        <f t="shared" si="8"/>
        <v>2450.2175344039206</v>
      </c>
      <c r="BB51" s="256"/>
      <c r="BE51" s="254">
        <f t="shared" si="38"/>
        <v>41122</v>
      </c>
      <c r="BF51" s="256">
        <f t="shared" si="9"/>
        <v>3227.9138814267835</v>
      </c>
      <c r="BG51" s="256">
        <f t="shared" si="10"/>
        <v>0</v>
      </c>
      <c r="BH51" s="256">
        <f t="shared" si="11"/>
        <v>0</v>
      </c>
      <c r="BI51" s="256">
        <f t="shared" si="12"/>
        <v>0</v>
      </c>
      <c r="BJ51" s="256">
        <f t="shared" si="13"/>
        <v>0</v>
      </c>
      <c r="BK51" s="256">
        <f t="shared" si="14"/>
        <v>3227.9138814267835</v>
      </c>
      <c r="BL51" s="256"/>
      <c r="BM51" s="263"/>
    </row>
    <row r="52" spans="3:65" x14ac:dyDescent="0.2">
      <c r="C52" s="83">
        <v>42</v>
      </c>
      <c r="G52" s="254">
        <f t="shared" si="16"/>
        <v>41306</v>
      </c>
      <c r="H52" s="84">
        <f t="shared" si="17"/>
        <v>5678.1314158307041</v>
      </c>
      <c r="I52" s="262">
        <f t="shared" si="18"/>
        <v>2318.9298122834534</v>
      </c>
      <c r="J52" s="84">
        <f t="shared" si="19"/>
        <v>3359.2016035472507</v>
      </c>
      <c r="K52" s="84">
        <f t="shared" si="20"/>
        <v>344480.2702389707</v>
      </c>
      <c r="L52" s="84"/>
      <c r="O52" s="254">
        <f t="shared" si="21"/>
        <v>1248</v>
      </c>
      <c r="P52" s="84">
        <f t="shared" si="22"/>
        <v>0</v>
      </c>
      <c r="Q52" s="262">
        <f t="shared" si="23"/>
        <v>0</v>
      </c>
      <c r="R52" s="84">
        <f t="shared" si="24"/>
        <v>0</v>
      </c>
      <c r="S52" s="84">
        <f t="shared" si="25"/>
        <v>0</v>
      </c>
      <c r="T52" s="84"/>
      <c r="W52" s="254">
        <f t="shared" si="26"/>
        <v>1248</v>
      </c>
      <c r="X52" s="84">
        <f t="shared" si="27"/>
        <v>0</v>
      </c>
      <c r="Y52" s="262">
        <f t="shared" si="28"/>
        <v>0</v>
      </c>
      <c r="Z52" s="84">
        <f t="shared" si="29"/>
        <v>0</v>
      </c>
      <c r="AA52" s="84">
        <f t="shared" si="30"/>
        <v>0</v>
      </c>
      <c r="AB52" s="84"/>
      <c r="AE52" s="254">
        <f t="shared" si="31"/>
        <v>1248</v>
      </c>
      <c r="AF52" s="84">
        <f t="shared" si="32"/>
        <v>0</v>
      </c>
      <c r="AG52" s="262">
        <f t="shared" si="33"/>
        <v>0</v>
      </c>
      <c r="AH52" s="84">
        <f t="shared" si="34"/>
        <v>0</v>
      </c>
      <c r="AI52" s="84">
        <f t="shared" si="35"/>
        <v>0</v>
      </c>
      <c r="AJ52" s="84"/>
      <c r="AM52" s="254">
        <f t="shared" si="51"/>
        <v>41334</v>
      </c>
      <c r="AN52" s="84">
        <f t="shared" si="36"/>
        <v>0</v>
      </c>
      <c r="AO52" s="262">
        <f t="shared" si="1"/>
        <v>0</v>
      </c>
      <c r="AP52" s="84">
        <f t="shared" si="2"/>
        <v>0</v>
      </c>
      <c r="AQ52" s="84">
        <f t="shared" si="39"/>
        <v>1.1937117960769683E-12</v>
      </c>
      <c r="AR52" s="84"/>
      <c r="AU52" s="254">
        <f t="shared" si="37"/>
        <v>41153</v>
      </c>
      <c r="AV52" s="256">
        <f t="shared" si="3"/>
        <v>2428.6981085277421</v>
      </c>
      <c r="AW52" s="256">
        <f t="shared" si="4"/>
        <v>0</v>
      </c>
      <c r="AX52" s="256">
        <f t="shared" si="5"/>
        <v>0</v>
      </c>
      <c r="AY52" s="256">
        <f t="shared" si="6"/>
        <v>0</v>
      </c>
      <c r="AZ52" s="256">
        <f t="shared" si="7"/>
        <v>0</v>
      </c>
      <c r="BA52" s="256">
        <f t="shared" si="8"/>
        <v>2428.6981085277421</v>
      </c>
      <c r="BB52" s="256"/>
      <c r="BE52" s="254">
        <f t="shared" si="38"/>
        <v>41153</v>
      </c>
      <c r="BF52" s="256">
        <f t="shared" si="9"/>
        <v>3249.4333073029625</v>
      </c>
      <c r="BG52" s="256">
        <f t="shared" si="10"/>
        <v>0</v>
      </c>
      <c r="BH52" s="256">
        <f t="shared" si="11"/>
        <v>0</v>
      </c>
      <c r="BI52" s="256">
        <f t="shared" si="12"/>
        <v>0</v>
      </c>
      <c r="BJ52" s="256">
        <f t="shared" si="13"/>
        <v>0</v>
      </c>
      <c r="BK52" s="256">
        <f t="shared" si="14"/>
        <v>3249.4333073029625</v>
      </c>
      <c r="BL52" s="256"/>
      <c r="BM52" s="263"/>
    </row>
    <row r="53" spans="3:65" x14ac:dyDescent="0.2">
      <c r="C53" s="83">
        <v>43</v>
      </c>
      <c r="G53" s="254">
        <f t="shared" si="16"/>
        <v>41334</v>
      </c>
      <c r="H53" s="84">
        <f t="shared" si="17"/>
        <v>5678.1314158307041</v>
      </c>
      <c r="I53" s="262">
        <f t="shared" si="18"/>
        <v>2296.535134926472</v>
      </c>
      <c r="J53" s="84">
        <f t="shared" si="19"/>
        <v>3381.5962809042326</v>
      </c>
      <c r="K53" s="84">
        <f t="shared" si="20"/>
        <v>341098.67395806644</v>
      </c>
      <c r="L53" s="84"/>
      <c r="O53" s="254">
        <f t="shared" si="21"/>
        <v>1278</v>
      </c>
      <c r="P53" s="84">
        <f t="shared" si="22"/>
        <v>0</v>
      </c>
      <c r="Q53" s="262">
        <f t="shared" si="23"/>
        <v>0</v>
      </c>
      <c r="R53" s="84">
        <f t="shared" si="24"/>
        <v>0</v>
      </c>
      <c r="S53" s="84">
        <f t="shared" si="25"/>
        <v>0</v>
      </c>
      <c r="T53" s="84"/>
      <c r="W53" s="254">
        <f t="shared" si="26"/>
        <v>1278</v>
      </c>
      <c r="X53" s="84">
        <f t="shared" si="27"/>
        <v>0</v>
      </c>
      <c r="Y53" s="262">
        <f t="shared" si="28"/>
        <v>0</v>
      </c>
      <c r="Z53" s="84">
        <f t="shared" si="29"/>
        <v>0</v>
      </c>
      <c r="AA53" s="84">
        <f t="shared" si="30"/>
        <v>0</v>
      </c>
      <c r="AB53" s="84"/>
      <c r="AE53" s="254">
        <f t="shared" si="31"/>
        <v>1278</v>
      </c>
      <c r="AF53" s="84">
        <f t="shared" si="32"/>
        <v>0</v>
      </c>
      <c r="AG53" s="262">
        <f t="shared" si="33"/>
        <v>0</v>
      </c>
      <c r="AH53" s="84">
        <f t="shared" si="34"/>
        <v>0</v>
      </c>
      <c r="AI53" s="84">
        <f t="shared" si="35"/>
        <v>0</v>
      </c>
      <c r="AJ53" s="84"/>
      <c r="AM53" s="254">
        <f t="shared" si="51"/>
        <v>41365</v>
      </c>
      <c r="AN53" s="84">
        <f t="shared" si="36"/>
        <v>0</v>
      </c>
      <c r="AO53" s="262">
        <f t="shared" si="1"/>
        <v>0</v>
      </c>
      <c r="AP53" s="84">
        <f t="shared" si="2"/>
        <v>0</v>
      </c>
      <c r="AQ53" s="84">
        <f t="shared" si="39"/>
        <v>1.1937117960769683E-12</v>
      </c>
      <c r="AR53" s="84"/>
      <c r="AU53" s="254">
        <f t="shared" si="37"/>
        <v>41183</v>
      </c>
      <c r="AV53" s="256">
        <f t="shared" si="3"/>
        <v>2407.0352198123892</v>
      </c>
      <c r="AW53" s="256">
        <f t="shared" si="4"/>
        <v>0</v>
      </c>
      <c r="AX53" s="256">
        <f t="shared" si="5"/>
        <v>0</v>
      </c>
      <c r="AY53" s="256">
        <f t="shared" si="6"/>
        <v>0</v>
      </c>
      <c r="AZ53" s="256">
        <f t="shared" si="7"/>
        <v>0</v>
      </c>
      <c r="BA53" s="256">
        <f t="shared" si="8"/>
        <v>2407.0352198123892</v>
      </c>
      <c r="BB53" s="256"/>
      <c r="BE53" s="254">
        <f t="shared" si="38"/>
        <v>41183</v>
      </c>
      <c r="BF53" s="256">
        <f t="shared" si="9"/>
        <v>3271.0961960183154</v>
      </c>
      <c r="BG53" s="256">
        <f t="shared" si="10"/>
        <v>0</v>
      </c>
      <c r="BH53" s="256">
        <f t="shared" si="11"/>
        <v>0</v>
      </c>
      <c r="BI53" s="256">
        <f t="shared" si="12"/>
        <v>0</v>
      </c>
      <c r="BJ53" s="256">
        <f t="shared" si="13"/>
        <v>0</v>
      </c>
      <c r="BK53" s="256">
        <f t="shared" si="14"/>
        <v>3271.0961960183154</v>
      </c>
      <c r="BL53" s="256"/>
      <c r="BM53" s="263"/>
    </row>
    <row r="54" spans="3:65" x14ac:dyDescent="0.2">
      <c r="C54" s="83">
        <v>44</v>
      </c>
      <c r="G54" s="254">
        <f t="shared" si="16"/>
        <v>41365</v>
      </c>
      <c r="H54" s="84">
        <f t="shared" si="17"/>
        <v>5678.1314158307041</v>
      </c>
      <c r="I54" s="262">
        <f t="shared" si="18"/>
        <v>2273.9911597204441</v>
      </c>
      <c r="J54" s="84">
        <f t="shared" si="19"/>
        <v>3404.1402561102605</v>
      </c>
      <c r="K54" s="84">
        <f t="shared" si="20"/>
        <v>337694.53370195616</v>
      </c>
      <c r="L54" s="84"/>
      <c r="O54" s="254">
        <f t="shared" si="21"/>
        <v>1309</v>
      </c>
      <c r="P54" s="84">
        <f t="shared" si="22"/>
        <v>0</v>
      </c>
      <c r="Q54" s="262">
        <f t="shared" si="23"/>
        <v>0</v>
      </c>
      <c r="R54" s="84">
        <f t="shared" si="24"/>
        <v>0</v>
      </c>
      <c r="S54" s="84">
        <f t="shared" si="25"/>
        <v>0</v>
      </c>
      <c r="T54" s="84"/>
      <c r="W54" s="254">
        <f t="shared" si="26"/>
        <v>1309</v>
      </c>
      <c r="X54" s="84">
        <f t="shared" si="27"/>
        <v>0</v>
      </c>
      <c r="Y54" s="262">
        <f t="shared" si="28"/>
        <v>0</v>
      </c>
      <c r="Z54" s="84">
        <f t="shared" si="29"/>
        <v>0</v>
      </c>
      <c r="AA54" s="84">
        <f t="shared" si="30"/>
        <v>0</v>
      </c>
      <c r="AB54" s="84"/>
      <c r="AE54" s="254">
        <f t="shared" si="31"/>
        <v>1309</v>
      </c>
      <c r="AF54" s="84">
        <f t="shared" si="32"/>
        <v>0</v>
      </c>
      <c r="AG54" s="262">
        <f t="shared" si="33"/>
        <v>0</v>
      </c>
      <c r="AH54" s="84">
        <f t="shared" si="34"/>
        <v>0</v>
      </c>
      <c r="AI54" s="84">
        <f t="shared" si="35"/>
        <v>0</v>
      </c>
      <c r="AJ54" s="84"/>
      <c r="AM54" s="254">
        <f t="shared" si="51"/>
        <v>41395</v>
      </c>
      <c r="AN54" s="84">
        <f t="shared" si="36"/>
        <v>0</v>
      </c>
      <c r="AO54" s="262">
        <f t="shared" si="1"/>
        <v>0</v>
      </c>
      <c r="AP54" s="84">
        <f t="shared" si="2"/>
        <v>0</v>
      </c>
      <c r="AQ54" s="84">
        <f t="shared" si="39"/>
        <v>1.1937117960769683E-12</v>
      </c>
      <c r="AR54" s="84"/>
      <c r="AU54" s="254">
        <f t="shared" si="37"/>
        <v>41214</v>
      </c>
      <c r="AV54" s="256">
        <f t="shared" si="3"/>
        <v>2385.2279118389333</v>
      </c>
      <c r="AW54" s="256">
        <f t="shared" si="4"/>
        <v>0</v>
      </c>
      <c r="AX54" s="256">
        <f t="shared" si="5"/>
        <v>0</v>
      </c>
      <c r="AY54" s="256">
        <f t="shared" si="6"/>
        <v>0</v>
      </c>
      <c r="AZ54" s="256">
        <f t="shared" si="7"/>
        <v>0</v>
      </c>
      <c r="BA54" s="256">
        <f t="shared" si="8"/>
        <v>2385.2279118389333</v>
      </c>
      <c r="BB54" s="256"/>
      <c r="BE54" s="254">
        <f t="shared" si="38"/>
        <v>41214</v>
      </c>
      <c r="BF54" s="256">
        <f t="shared" si="9"/>
        <v>3292.9035039917708</v>
      </c>
      <c r="BG54" s="256">
        <f t="shared" si="10"/>
        <v>0</v>
      </c>
      <c r="BH54" s="256">
        <f t="shared" si="11"/>
        <v>0</v>
      </c>
      <c r="BI54" s="256">
        <f t="shared" si="12"/>
        <v>0</v>
      </c>
      <c r="BJ54" s="256">
        <f t="shared" si="13"/>
        <v>0</v>
      </c>
      <c r="BK54" s="256">
        <f t="shared" si="14"/>
        <v>3292.9035039917708</v>
      </c>
      <c r="BL54" s="256"/>
      <c r="BM54" s="263"/>
    </row>
    <row r="55" spans="3:65" x14ac:dyDescent="0.2">
      <c r="C55" s="83">
        <v>45</v>
      </c>
      <c r="G55" s="254">
        <f t="shared" si="16"/>
        <v>41395</v>
      </c>
      <c r="H55" s="84">
        <f t="shared" si="17"/>
        <v>5678.1314158307041</v>
      </c>
      <c r="I55" s="262">
        <f t="shared" si="18"/>
        <v>2251.2968913463751</v>
      </c>
      <c r="J55" s="84">
        <f t="shared" si="19"/>
        <v>3426.834524484329</v>
      </c>
      <c r="K55" s="84">
        <f t="shared" si="20"/>
        <v>334267.6991774718</v>
      </c>
      <c r="L55" s="84"/>
      <c r="O55" s="254">
        <f t="shared" si="21"/>
        <v>1340</v>
      </c>
      <c r="P55" s="84">
        <f t="shared" si="22"/>
        <v>0</v>
      </c>
      <c r="Q55" s="262">
        <f t="shared" si="23"/>
        <v>0</v>
      </c>
      <c r="R55" s="84">
        <f t="shared" si="24"/>
        <v>0</v>
      </c>
      <c r="S55" s="84">
        <f t="shared" si="25"/>
        <v>0</v>
      </c>
      <c r="T55" s="84"/>
      <c r="W55" s="254">
        <f t="shared" si="26"/>
        <v>1340</v>
      </c>
      <c r="X55" s="84">
        <f t="shared" si="27"/>
        <v>0</v>
      </c>
      <c r="Y55" s="262">
        <f t="shared" si="28"/>
        <v>0</v>
      </c>
      <c r="Z55" s="84">
        <f t="shared" si="29"/>
        <v>0</v>
      </c>
      <c r="AA55" s="84">
        <f t="shared" si="30"/>
        <v>0</v>
      </c>
      <c r="AB55" s="84"/>
      <c r="AE55" s="254">
        <f t="shared" si="31"/>
        <v>1340</v>
      </c>
      <c r="AF55" s="84">
        <f t="shared" si="32"/>
        <v>0</v>
      </c>
      <c r="AG55" s="262">
        <f t="shared" si="33"/>
        <v>0</v>
      </c>
      <c r="AH55" s="84">
        <f t="shared" si="34"/>
        <v>0</v>
      </c>
      <c r="AI55" s="84">
        <f t="shared" si="35"/>
        <v>0</v>
      </c>
      <c r="AJ55" s="84"/>
      <c r="AM55" s="254">
        <f t="shared" si="51"/>
        <v>41426</v>
      </c>
      <c r="AN55" s="84">
        <f t="shared" si="36"/>
        <v>0</v>
      </c>
      <c r="AO55" s="262">
        <f t="shared" si="1"/>
        <v>0</v>
      </c>
      <c r="AP55" s="84">
        <f t="shared" si="2"/>
        <v>0</v>
      </c>
      <c r="AQ55" s="84">
        <f t="shared" si="39"/>
        <v>1.1937117960769683E-12</v>
      </c>
      <c r="AR55" s="84"/>
      <c r="AU55" s="254">
        <f t="shared" si="37"/>
        <v>41244</v>
      </c>
      <c r="AV55" s="256">
        <f t="shared" si="3"/>
        <v>2363.2752218123214</v>
      </c>
      <c r="AW55" s="256">
        <f t="shared" si="4"/>
        <v>0</v>
      </c>
      <c r="AX55" s="256">
        <f t="shared" si="5"/>
        <v>0</v>
      </c>
      <c r="AY55" s="256">
        <f t="shared" si="6"/>
        <v>0</v>
      </c>
      <c r="AZ55" s="256">
        <f t="shared" si="7"/>
        <v>0</v>
      </c>
      <c r="BA55" s="256">
        <f t="shared" si="8"/>
        <v>2363.2752218123214</v>
      </c>
      <c r="BB55" s="256"/>
      <c r="BE55" s="254">
        <f t="shared" si="38"/>
        <v>41244</v>
      </c>
      <c r="BF55" s="256">
        <f t="shared" si="9"/>
        <v>3314.8561940183827</v>
      </c>
      <c r="BG55" s="256">
        <f t="shared" si="10"/>
        <v>0</v>
      </c>
      <c r="BH55" s="256">
        <f t="shared" si="11"/>
        <v>0</v>
      </c>
      <c r="BI55" s="256">
        <f t="shared" si="12"/>
        <v>0</v>
      </c>
      <c r="BJ55" s="256">
        <f t="shared" si="13"/>
        <v>0</v>
      </c>
      <c r="BK55" s="256">
        <f t="shared" si="14"/>
        <v>3314.8561940183827</v>
      </c>
      <c r="BL55" s="256"/>
      <c r="BM55" s="263"/>
    </row>
    <row r="56" spans="3:65" x14ac:dyDescent="0.2">
      <c r="C56" s="83">
        <v>46</v>
      </c>
      <c r="G56" s="254">
        <f t="shared" si="16"/>
        <v>41426</v>
      </c>
      <c r="H56" s="84">
        <f t="shared" si="17"/>
        <v>5678.1314158307041</v>
      </c>
      <c r="I56" s="262">
        <f t="shared" si="18"/>
        <v>2228.451327849813</v>
      </c>
      <c r="J56" s="84">
        <f t="shared" si="19"/>
        <v>3449.6800879808911</v>
      </c>
      <c r="K56" s="84">
        <f t="shared" si="20"/>
        <v>330818.01908949093</v>
      </c>
      <c r="L56" s="84"/>
      <c r="O56" s="254">
        <f t="shared" si="21"/>
        <v>1370</v>
      </c>
      <c r="P56" s="84">
        <f t="shared" si="22"/>
        <v>0</v>
      </c>
      <c r="Q56" s="262">
        <f t="shared" si="23"/>
        <v>0</v>
      </c>
      <c r="R56" s="84">
        <f t="shared" si="24"/>
        <v>0</v>
      </c>
      <c r="S56" s="84">
        <f t="shared" si="25"/>
        <v>0</v>
      </c>
      <c r="T56" s="84"/>
      <c r="W56" s="254">
        <f t="shared" si="26"/>
        <v>1370</v>
      </c>
      <c r="X56" s="84">
        <f t="shared" si="27"/>
        <v>0</v>
      </c>
      <c r="Y56" s="262">
        <f t="shared" si="28"/>
        <v>0</v>
      </c>
      <c r="Z56" s="84">
        <f t="shared" si="29"/>
        <v>0</v>
      </c>
      <c r="AA56" s="84">
        <f t="shared" si="30"/>
        <v>0</v>
      </c>
      <c r="AB56" s="84"/>
      <c r="AE56" s="254">
        <f t="shared" si="31"/>
        <v>1370</v>
      </c>
      <c r="AF56" s="84">
        <f t="shared" si="32"/>
        <v>0</v>
      </c>
      <c r="AG56" s="262">
        <f t="shared" si="33"/>
        <v>0</v>
      </c>
      <c r="AH56" s="84">
        <f t="shared" si="34"/>
        <v>0</v>
      </c>
      <c r="AI56" s="84">
        <f t="shared" si="35"/>
        <v>0</v>
      </c>
      <c r="AJ56" s="84"/>
      <c r="AM56" s="254">
        <f t="shared" si="51"/>
        <v>41456</v>
      </c>
      <c r="AN56" s="84">
        <f t="shared" si="36"/>
        <v>0</v>
      </c>
      <c r="AO56" s="262">
        <f t="shared" si="1"/>
        <v>0</v>
      </c>
      <c r="AP56" s="84">
        <f t="shared" si="2"/>
        <v>0</v>
      </c>
      <c r="AQ56" s="84">
        <f t="shared" si="39"/>
        <v>1.1937117960769683E-12</v>
      </c>
      <c r="AR56" s="84"/>
      <c r="AU56" s="254">
        <f t="shared" si="37"/>
        <v>41275</v>
      </c>
      <c r="AV56" s="256">
        <f t="shared" si="3"/>
        <v>2341.1761805188653</v>
      </c>
      <c r="AW56" s="256">
        <f t="shared" si="4"/>
        <v>0</v>
      </c>
      <c r="AX56" s="256">
        <f t="shared" si="5"/>
        <v>0</v>
      </c>
      <c r="AY56" s="256">
        <f t="shared" si="6"/>
        <v>0</v>
      </c>
      <c r="AZ56" s="256">
        <f t="shared" si="7"/>
        <v>0</v>
      </c>
      <c r="BA56" s="256">
        <f t="shared" si="8"/>
        <v>2341.1761805188653</v>
      </c>
      <c r="BB56" s="256"/>
      <c r="BE56" s="254">
        <f t="shared" si="38"/>
        <v>41275</v>
      </c>
      <c r="BF56" s="256">
        <f t="shared" si="9"/>
        <v>3336.9552353118384</v>
      </c>
      <c r="BG56" s="256">
        <f t="shared" si="10"/>
        <v>0</v>
      </c>
      <c r="BH56" s="256">
        <f t="shared" si="11"/>
        <v>0</v>
      </c>
      <c r="BI56" s="256">
        <f t="shared" si="12"/>
        <v>0</v>
      </c>
      <c r="BJ56" s="256">
        <f t="shared" si="13"/>
        <v>0</v>
      </c>
      <c r="BK56" s="256">
        <f t="shared" si="14"/>
        <v>3336.9552353118384</v>
      </c>
      <c r="BL56" s="256"/>
      <c r="BM56" s="263"/>
    </row>
    <row r="57" spans="3:65" x14ac:dyDescent="0.2">
      <c r="C57" s="83">
        <v>47</v>
      </c>
      <c r="G57" s="254">
        <f t="shared" si="16"/>
        <v>41456</v>
      </c>
      <c r="H57" s="84">
        <f t="shared" si="17"/>
        <v>5678.1314158307041</v>
      </c>
      <c r="I57" s="262">
        <f t="shared" si="18"/>
        <v>2205.4534605966073</v>
      </c>
      <c r="J57" s="84">
        <f t="shared" si="19"/>
        <v>3472.6779552340972</v>
      </c>
      <c r="K57" s="84">
        <f t="shared" si="20"/>
        <v>327345.34113425686</v>
      </c>
      <c r="L57" s="84"/>
      <c r="O57" s="254">
        <f t="shared" si="21"/>
        <v>1401</v>
      </c>
      <c r="P57" s="84">
        <f t="shared" si="22"/>
        <v>0</v>
      </c>
      <c r="Q57" s="262">
        <f t="shared" si="23"/>
        <v>0</v>
      </c>
      <c r="R57" s="84">
        <f t="shared" si="24"/>
        <v>0</v>
      </c>
      <c r="S57" s="84">
        <f t="shared" si="25"/>
        <v>0</v>
      </c>
      <c r="T57" s="84"/>
      <c r="W57" s="254">
        <f t="shared" si="26"/>
        <v>1401</v>
      </c>
      <c r="X57" s="84">
        <f t="shared" si="27"/>
        <v>0</v>
      </c>
      <c r="Y57" s="262">
        <f t="shared" si="28"/>
        <v>0</v>
      </c>
      <c r="Z57" s="84">
        <f t="shared" si="29"/>
        <v>0</v>
      </c>
      <c r="AA57" s="84">
        <f t="shared" si="30"/>
        <v>0</v>
      </c>
      <c r="AB57" s="84"/>
      <c r="AE57" s="254">
        <f t="shared" si="31"/>
        <v>1401</v>
      </c>
      <c r="AF57" s="84">
        <f t="shared" si="32"/>
        <v>0</v>
      </c>
      <c r="AG57" s="262">
        <f t="shared" si="33"/>
        <v>0</v>
      </c>
      <c r="AH57" s="84">
        <f t="shared" si="34"/>
        <v>0</v>
      </c>
      <c r="AI57" s="84">
        <f t="shared" si="35"/>
        <v>0</v>
      </c>
      <c r="AJ57" s="84"/>
      <c r="AM57" s="254">
        <f t="shared" si="51"/>
        <v>41487</v>
      </c>
      <c r="AN57" s="84">
        <f t="shared" si="36"/>
        <v>0</v>
      </c>
      <c r="AO57" s="262">
        <f t="shared" si="1"/>
        <v>0</v>
      </c>
      <c r="AP57" s="84">
        <f t="shared" si="2"/>
        <v>0</v>
      </c>
      <c r="AQ57" s="84">
        <f t="shared" si="39"/>
        <v>1.1937117960769683E-12</v>
      </c>
      <c r="AR57" s="84"/>
      <c r="AU57" s="254">
        <f t="shared" si="37"/>
        <v>41306</v>
      </c>
      <c r="AV57" s="256">
        <f t="shared" si="3"/>
        <v>2318.9298122834534</v>
      </c>
      <c r="AW57" s="256">
        <f t="shared" si="4"/>
        <v>0</v>
      </c>
      <c r="AX57" s="256">
        <f t="shared" si="5"/>
        <v>0</v>
      </c>
      <c r="AY57" s="256">
        <f t="shared" si="6"/>
        <v>0</v>
      </c>
      <c r="AZ57" s="256">
        <f t="shared" si="7"/>
        <v>0</v>
      </c>
      <c r="BA57" s="256">
        <f t="shared" si="8"/>
        <v>2318.9298122834534</v>
      </c>
      <c r="BB57" s="256"/>
      <c r="BE57" s="254">
        <f t="shared" si="38"/>
        <v>41306</v>
      </c>
      <c r="BF57" s="256">
        <f t="shared" si="9"/>
        <v>3359.2016035472507</v>
      </c>
      <c r="BG57" s="256">
        <f t="shared" si="10"/>
        <v>0</v>
      </c>
      <c r="BH57" s="256">
        <f t="shared" si="11"/>
        <v>0</v>
      </c>
      <c r="BI57" s="256">
        <f t="shared" si="12"/>
        <v>0</v>
      </c>
      <c r="BJ57" s="256">
        <f t="shared" si="13"/>
        <v>0</v>
      </c>
      <c r="BK57" s="256">
        <f t="shared" si="14"/>
        <v>3359.2016035472507</v>
      </c>
      <c r="BL57" s="256"/>
      <c r="BM57" s="263"/>
    </row>
    <row r="58" spans="3:65" x14ac:dyDescent="0.2">
      <c r="C58" s="83">
        <v>48</v>
      </c>
      <c r="G58" s="254">
        <f t="shared" si="16"/>
        <v>41487</v>
      </c>
      <c r="H58" s="84">
        <f t="shared" si="17"/>
        <v>5678.1314158307041</v>
      </c>
      <c r="I58" s="262">
        <f t="shared" si="18"/>
        <v>2182.3022742283802</v>
      </c>
      <c r="J58" s="84">
        <f t="shared" si="19"/>
        <v>3495.8291416023249</v>
      </c>
      <c r="K58" s="84">
        <f t="shared" si="20"/>
        <v>323849.51199265453</v>
      </c>
      <c r="L58" s="84"/>
      <c r="O58" s="254">
        <f t="shared" si="21"/>
        <v>1431</v>
      </c>
      <c r="P58" s="84">
        <f t="shared" si="22"/>
        <v>0</v>
      </c>
      <c r="Q58" s="262">
        <f t="shared" si="23"/>
        <v>0</v>
      </c>
      <c r="R58" s="84">
        <f t="shared" si="24"/>
        <v>0</v>
      </c>
      <c r="S58" s="84">
        <f t="shared" si="25"/>
        <v>0</v>
      </c>
      <c r="T58" s="84"/>
      <c r="W58" s="254">
        <f t="shared" si="26"/>
        <v>1431</v>
      </c>
      <c r="X58" s="84">
        <f t="shared" si="27"/>
        <v>0</v>
      </c>
      <c r="Y58" s="262">
        <f t="shared" si="28"/>
        <v>0</v>
      </c>
      <c r="Z58" s="84">
        <f t="shared" si="29"/>
        <v>0</v>
      </c>
      <c r="AA58" s="84">
        <f t="shared" si="30"/>
        <v>0</v>
      </c>
      <c r="AB58" s="84"/>
      <c r="AE58" s="254">
        <f t="shared" si="31"/>
        <v>1431</v>
      </c>
      <c r="AF58" s="84">
        <f t="shared" si="32"/>
        <v>0</v>
      </c>
      <c r="AG58" s="262">
        <f t="shared" si="33"/>
        <v>0</v>
      </c>
      <c r="AH58" s="84">
        <f t="shared" si="34"/>
        <v>0</v>
      </c>
      <c r="AI58" s="84">
        <f t="shared" si="35"/>
        <v>0</v>
      </c>
      <c r="AJ58" s="84"/>
      <c r="AM58" s="254">
        <f t="shared" si="51"/>
        <v>41518</v>
      </c>
      <c r="AN58" s="84">
        <f t="shared" si="36"/>
        <v>0</v>
      </c>
      <c r="AO58" s="262">
        <f t="shared" si="1"/>
        <v>0</v>
      </c>
      <c r="AP58" s="84">
        <f t="shared" si="2"/>
        <v>0</v>
      </c>
      <c r="AQ58" s="84">
        <f t="shared" si="39"/>
        <v>1.1937117960769683E-12</v>
      </c>
      <c r="AR58" s="84"/>
      <c r="AU58" s="254">
        <f t="shared" si="37"/>
        <v>41334</v>
      </c>
      <c r="AV58" s="256">
        <f t="shared" si="3"/>
        <v>2296.535134926472</v>
      </c>
      <c r="AW58" s="256">
        <f t="shared" si="4"/>
        <v>0</v>
      </c>
      <c r="AX58" s="256">
        <f t="shared" si="5"/>
        <v>0</v>
      </c>
      <c r="AY58" s="256">
        <f t="shared" si="6"/>
        <v>0</v>
      </c>
      <c r="AZ58" s="256">
        <f t="shared" si="7"/>
        <v>0</v>
      </c>
      <c r="BA58" s="256">
        <f t="shared" si="8"/>
        <v>2296.535134926472</v>
      </c>
      <c r="BB58" s="256"/>
      <c r="BE58" s="254">
        <f t="shared" si="38"/>
        <v>41334</v>
      </c>
      <c r="BF58" s="256">
        <f t="shared" si="9"/>
        <v>3381.5962809042326</v>
      </c>
      <c r="BG58" s="256">
        <f t="shared" si="10"/>
        <v>0</v>
      </c>
      <c r="BH58" s="256">
        <f t="shared" si="11"/>
        <v>0</v>
      </c>
      <c r="BI58" s="256">
        <f t="shared" si="12"/>
        <v>0</v>
      </c>
      <c r="BJ58" s="256">
        <f t="shared" si="13"/>
        <v>0</v>
      </c>
      <c r="BK58" s="256">
        <f t="shared" si="14"/>
        <v>3381.5962809042326</v>
      </c>
      <c r="BL58" s="256"/>
      <c r="BM58" s="263"/>
    </row>
    <row r="59" spans="3:65" x14ac:dyDescent="0.2">
      <c r="C59" s="83">
        <v>49</v>
      </c>
      <c r="G59" s="254">
        <f t="shared" si="16"/>
        <v>41518</v>
      </c>
      <c r="H59" s="84">
        <f t="shared" si="17"/>
        <v>5678.1314158307041</v>
      </c>
      <c r="I59" s="262">
        <f t="shared" si="18"/>
        <v>2158.9967466176972</v>
      </c>
      <c r="J59" s="84">
        <f t="shared" si="19"/>
        <v>3519.1346692130064</v>
      </c>
      <c r="K59" s="84">
        <f t="shared" si="20"/>
        <v>320330.3773234415</v>
      </c>
      <c r="L59" s="84"/>
      <c r="O59" s="254">
        <f t="shared" si="21"/>
        <v>1462</v>
      </c>
      <c r="P59" s="84">
        <f t="shared" si="22"/>
        <v>0</v>
      </c>
      <c r="Q59" s="262">
        <f t="shared" si="23"/>
        <v>0</v>
      </c>
      <c r="R59" s="84">
        <f t="shared" si="24"/>
        <v>0</v>
      </c>
      <c r="S59" s="84">
        <f t="shared" si="25"/>
        <v>0</v>
      </c>
      <c r="T59" s="84"/>
      <c r="W59" s="254">
        <f t="shared" si="26"/>
        <v>1462</v>
      </c>
      <c r="X59" s="84">
        <f t="shared" si="27"/>
        <v>0</v>
      </c>
      <c r="Y59" s="262">
        <f t="shared" si="28"/>
        <v>0</v>
      </c>
      <c r="Z59" s="84">
        <f t="shared" si="29"/>
        <v>0</v>
      </c>
      <c r="AA59" s="84">
        <f t="shared" si="30"/>
        <v>0</v>
      </c>
      <c r="AB59" s="84"/>
      <c r="AE59" s="254">
        <f t="shared" si="31"/>
        <v>1462</v>
      </c>
      <c r="AF59" s="84">
        <f t="shared" si="32"/>
        <v>0</v>
      </c>
      <c r="AG59" s="262">
        <f t="shared" si="33"/>
        <v>0</v>
      </c>
      <c r="AH59" s="84">
        <f t="shared" si="34"/>
        <v>0</v>
      </c>
      <c r="AI59" s="84">
        <f t="shared" si="35"/>
        <v>0</v>
      </c>
      <c r="AJ59" s="84"/>
      <c r="AM59" s="254">
        <f t="shared" si="51"/>
        <v>41548</v>
      </c>
      <c r="AN59" s="84">
        <f t="shared" si="36"/>
        <v>0</v>
      </c>
      <c r="AO59" s="262">
        <f t="shared" si="1"/>
        <v>0</v>
      </c>
      <c r="AP59" s="84">
        <f t="shared" si="2"/>
        <v>0</v>
      </c>
      <c r="AQ59" s="84">
        <f t="shared" si="39"/>
        <v>1.1937117960769683E-12</v>
      </c>
      <c r="AR59" s="84"/>
      <c r="AU59" s="254">
        <f t="shared" si="37"/>
        <v>41365</v>
      </c>
      <c r="AV59" s="256">
        <f t="shared" si="3"/>
        <v>2273.9911597204441</v>
      </c>
      <c r="AW59" s="256">
        <f t="shared" si="4"/>
        <v>0</v>
      </c>
      <c r="AX59" s="256">
        <f t="shared" si="5"/>
        <v>0</v>
      </c>
      <c r="AY59" s="256">
        <f t="shared" si="6"/>
        <v>0</v>
      </c>
      <c r="AZ59" s="256">
        <f t="shared" si="7"/>
        <v>0</v>
      </c>
      <c r="BA59" s="256">
        <f t="shared" si="8"/>
        <v>2273.9911597204441</v>
      </c>
      <c r="BB59" s="256"/>
      <c r="BE59" s="254">
        <f t="shared" si="38"/>
        <v>41365</v>
      </c>
      <c r="BF59" s="256">
        <f t="shared" si="9"/>
        <v>3404.1402561102605</v>
      </c>
      <c r="BG59" s="256">
        <f t="shared" si="10"/>
        <v>0</v>
      </c>
      <c r="BH59" s="256">
        <f t="shared" si="11"/>
        <v>0</v>
      </c>
      <c r="BI59" s="256">
        <f t="shared" si="12"/>
        <v>0</v>
      </c>
      <c r="BJ59" s="256">
        <f t="shared" si="13"/>
        <v>0</v>
      </c>
      <c r="BK59" s="256">
        <f t="shared" si="14"/>
        <v>3404.1402561102605</v>
      </c>
      <c r="BL59" s="256"/>
      <c r="BM59" s="263"/>
    </row>
    <row r="60" spans="3:65" x14ac:dyDescent="0.2">
      <c r="C60" s="83">
        <v>50</v>
      </c>
      <c r="G60" s="254">
        <f t="shared" si="16"/>
        <v>41548</v>
      </c>
      <c r="H60" s="84">
        <f t="shared" si="17"/>
        <v>5678.1314158307041</v>
      </c>
      <c r="I60" s="262">
        <f t="shared" si="18"/>
        <v>2135.5358488229444</v>
      </c>
      <c r="J60" s="84">
        <f t="shared" si="19"/>
        <v>3542.5955670077597</v>
      </c>
      <c r="K60" s="84">
        <f t="shared" si="20"/>
        <v>316787.78175643372</v>
      </c>
      <c r="L60" s="84"/>
      <c r="O60" s="254">
        <f t="shared" si="21"/>
        <v>1493</v>
      </c>
      <c r="P60" s="84">
        <f t="shared" si="22"/>
        <v>0</v>
      </c>
      <c r="Q60" s="262">
        <f t="shared" si="23"/>
        <v>0</v>
      </c>
      <c r="R60" s="84">
        <f t="shared" si="24"/>
        <v>0</v>
      </c>
      <c r="S60" s="84">
        <f t="shared" si="25"/>
        <v>0</v>
      </c>
      <c r="T60" s="84"/>
      <c r="W60" s="254">
        <f t="shared" si="26"/>
        <v>1493</v>
      </c>
      <c r="X60" s="84">
        <f t="shared" si="27"/>
        <v>0</v>
      </c>
      <c r="Y60" s="262">
        <f t="shared" si="28"/>
        <v>0</v>
      </c>
      <c r="Z60" s="84">
        <f t="shared" si="29"/>
        <v>0</v>
      </c>
      <c r="AA60" s="84">
        <f t="shared" si="30"/>
        <v>0</v>
      </c>
      <c r="AB60" s="84"/>
      <c r="AE60" s="254">
        <f t="shared" si="31"/>
        <v>1493</v>
      </c>
      <c r="AF60" s="84">
        <f t="shared" si="32"/>
        <v>0</v>
      </c>
      <c r="AG60" s="262">
        <f t="shared" si="33"/>
        <v>0</v>
      </c>
      <c r="AH60" s="84">
        <f t="shared" si="34"/>
        <v>0</v>
      </c>
      <c r="AI60" s="84">
        <f t="shared" si="35"/>
        <v>0</v>
      </c>
      <c r="AJ60" s="84"/>
      <c r="AM60" s="254">
        <f t="shared" si="51"/>
        <v>41579</v>
      </c>
      <c r="AN60" s="84">
        <f t="shared" si="36"/>
        <v>0</v>
      </c>
      <c r="AO60" s="262">
        <f t="shared" si="1"/>
        <v>0</v>
      </c>
      <c r="AP60" s="84">
        <f t="shared" si="2"/>
        <v>0</v>
      </c>
      <c r="AQ60" s="84">
        <f t="shared" si="39"/>
        <v>1.1937117960769683E-12</v>
      </c>
      <c r="AR60" s="84"/>
      <c r="AU60" s="254">
        <f t="shared" si="37"/>
        <v>41395</v>
      </c>
      <c r="AV60" s="256">
        <f t="shared" si="3"/>
        <v>2251.2968913463751</v>
      </c>
      <c r="AW60" s="256">
        <f t="shared" si="4"/>
        <v>0</v>
      </c>
      <c r="AX60" s="256">
        <f t="shared" si="5"/>
        <v>0</v>
      </c>
      <c r="AY60" s="256">
        <f t="shared" si="6"/>
        <v>0</v>
      </c>
      <c r="AZ60" s="256">
        <f t="shared" si="7"/>
        <v>0</v>
      </c>
      <c r="BA60" s="256">
        <f t="shared" si="8"/>
        <v>2251.2968913463751</v>
      </c>
      <c r="BB60" s="256"/>
      <c r="BE60" s="254">
        <f t="shared" si="38"/>
        <v>41395</v>
      </c>
      <c r="BF60" s="256">
        <f t="shared" si="9"/>
        <v>3426.834524484329</v>
      </c>
      <c r="BG60" s="256">
        <f t="shared" si="10"/>
        <v>0</v>
      </c>
      <c r="BH60" s="256">
        <f t="shared" si="11"/>
        <v>0</v>
      </c>
      <c r="BI60" s="256">
        <f t="shared" si="12"/>
        <v>0</v>
      </c>
      <c r="BJ60" s="256">
        <f t="shared" si="13"/>
        <v>0</v>
      </c>
      <c r="BK60" s="256">
        <f t="shared" si="14"/>
        <v>3426.834524484329</v>
      </c>
      <c r="BL60" s="256"/>
      <c r="BM60" s="263"/>
    </row>
    <row r="61" spans="3:65" x14ac:dyDescent="0.2">
      <c r="C61" s="83">
        <v>51</v>
      </c>
      <c r="G61" s="254">
        <f t="shared" si="16"/>
        <v>41579</v>
      </c>
      <c r="H61" s="84">
        <f t="shared" si="17"/>
        <v>5678.1314158307041</v>
      </c>
      <c r="I61" s="262">
        <f t="shared" si="18"/>
        <v>2111.9185450428927</v>
      </c>
      <c r="J61" s="84">
        <f t="shared" si="19"/>
        <v>3566.2128707878114</v>
      </c>
      <c r="K61" s="84">
        <f t="shared" si="20"/>
        <v>313221.56888564589</v>
      </c>
      <c r="L61" s="84"/>
      <c r="O61" s="254">
        <f t="shared" si="21"/>
        <v>1522</v>
      </c>
      <c r="P61" s="84">
        <f t="shared" si="22"/>
        <v>0</v>
      </c>
      <c r="Q61" s="262">
        <f t="shared" si="23"/>
        <v>0</v>
      </c>
      <c r="R61" s="84">
        <f t="shared" si="24"/>
        <v>0</v>
      </c>
      <c r="S61" s="84">
        <f t="shared" si="25"/>
        <v>0</v>
      </c>
      <c r="T61" s="84"/>
      <c r="W61" s="254">
        <f t="shared" si="26"/>
        <v>1522</v>
      </c>
      <c r="X61" s="84">
        <f t="shared" si="27"/>
        <v>0</v>
      </c>
      <c r="Y61" s="262">
        <f t="shared" si="28"/>
        <v>0</v>
      </c>
      <c r="Z61" s="84">
        <f t="shared" si="29"/>
        <v>0</v>
      </c>
      <c r="AA61" s="84">
        <f t="shared" si="30"/>
        <v>0</v>
      </c>
      <c r="AB61" s="84"/>
      <c r="AE61" s="254">
        <f t="shared" si="31"/>
        <v>1522</v>
      </c>
      <c r="AF61" s="84">
        <f t="shared" si="32"/>
        <v>0</v>
      </c>
      <c r="AG61" s="262">
        <f t="shared" si="33"/>
        <v>0</v>
      </c>
      <c r="AH61" s="84">
        <f t="shared" si="34"/>
        <v>0</v>
      </c>
      <c r="AI61" s="84">
        <f t="shared" si="35"/>
        <v>0</v>
      </c>
      <c r="AJ61" s="84"/>
      <c r="AM61" s="254">
        <f t="shared" si="51"/>
        <v>41609</v>
      </c>
      <c r="AN61" s="84">
        <f t="shared" si="36"/>
        <v>0</v>
      </c>
      <c r="AO61" s="262">
        <f t="shared" si="1"/>
        <v>0</v>
      </c>
      <c r="AP61" s="84">
        <f t="shared" si="2"/>
        <v>0</v>
      </c>
      <c r="AQ61" s="84">
        <f t="shared" si="39"/>
        <v>1.1937117960769683E-12</v>
      </c>
      <c r="AR61" s="84"/>
      <c r="AU61" s="254">
        <f t="shared" si="37"/>
        <v>41426</v>
      </c>
      <c r="AV61" s="256">
        <f t="shared" si="3"/>
        <v>2228.451327849813</v>
      </c>
      <c r="AW61" s="256">
        <f t="shared" si="4"/>
        <v>0</v>
      </c>
      <c r="AX61" s="256">
        <f t="shared" si="5"/>
        <v>0</v>
      </c>
      <c r="AY61" s="256">
        <f t="shared" si="6"/>
        <v>0</v>
      </c>
      <c r="AZ61" s="256">
        <f t="shared" si="7"/>
        <v>0</v>
      </c>
      <c r="BA61" s="256">
        <f t="shared" si="8"/>
        <v>2228.451327849813</v>
      </c>
      <c r="BB61" s="256"/>
      <c r="BE61" s="254">
        <f t="shared" si="38"/>
        <v>41426</v>
      </c>
      <c r="BF61" s="256">
        <f t="shared" si="9"/>
        <v>3449.6800879808911</v>
      </c>
      <c r="BG61" s="256">
        <f t="shared" si="10"/>
        <v>0</v>
      </c>
      <c r="BH61" s="256">
        <f t="shared" si="11"/>
        <v>0</v>
      </c>
      <c r="BI61" s="256">
        <f t="shared" si="12"/>
        <v>0</v>
      </c>
      <c r="BJ61" s="256">
        <f t="shared" si="13"/>
        <v>0</v>
      </c>
      <c r="BK61" s="256">
        <f t="shared" si="14"/>
        <v>3449.6800879808911</v>
      </c>
      <c r="BL61" s="256"/>
      <c r="BM61" s="263"/>
    </row>
    <row r="62" spans="3:65" x14ac:dyDescent="0.2">
      <c r="C62" s="83">
        <v>52</v>
      </c>
      <c r="G62" s="254">
        <f t="shared" si="16"/>
        <v>41609</v>
      </c>
      <c r="H62" s="84">
        <f t="shared" si="17"/>
        <v>5678.1314158307041</v>
      </c>
      <c r="I62" s="262">
        <f t="shared" si="18"/>
        <v>2088.1437925709738</v>
      </c>
      <c r="J62" s="84">
        <f t="shared" si="19"/>
        <v>3589.9876232597303</v>
      </c>
      <c r="K62" s="84">
        <f t="shared" si="20"/>
        <v>309631.58126238617</v>
      </c>
      <c r="L62" s="84"/>
      <c r="O62" s="254">
        <f t="shared" si="21"/>
        <v>1553</v>
      </c>
      <c r="P62" s="84">
        <f t="shared" si="22"/>
        <v>0</v>
      </c>
      <c r="Q62" s="262">
        <f t="shared" si="23"/>
        <v>0</v>
      </c>
      <c r="R62" s="84">
        <f t="shared" si="24"/>
        <v>0</v>
      </c>
      <c r="S62" s="84">
        <f t="shared" si="25"/>
        <v>0</v>
      </c>
      <c r="T62" s="84"/>
      <c r="W62" s="254">
        <f t="shared" si="26"/>
        <v>1553</v>
      </c>
      <c r="X62" s="84">
        <f t="shared" si="27"/>
        <v>0</v>
      </c>
      <c r="Y62" s="262">
        <f t="shared" si="28"/>
        <v>0</v>
      </c>
      <c r="Z62" s="84">
        <f t="shared" si="29"/>
        <v>0</v>
      </c>
      <c r="AA62" s="84">
        <f t="shared" si="30"/>
        <v>0</v>
      </c>
      <c r="AB62" s="84"/>
      <c r="AE62" s="254">
        <f t="shared" si="31"/>
        <v>1553</v>
      </c>
      <c r="AF62" s="84">
        <f t="shared" si="32"/>
        <v>0</v>
      </c>
      <c r="AG62" s="262">
        <f t="shared" si="33"/>
        <v>0</v>
      </c>
      <c r="AH62" s="84">
        <f t="shared" si="34"/>
        <v>0</v>
      </c>
      <c r="AI62" s="84">
        <f t="shared" si="35"/>
        <v>0</v>
      </c>
      <c r="AJ62" s="84"/>
      <c r="AM62" s="254">
        <f t="shared" si="51"/>
        <v>41640</v>
      </c>
      <c r="AN62" s="84">
        <f t="shared" si="36"/>
        <v>0</v>
      </c>
      <c r="AO62" s="262">
        <f t="shared" si="1"/>
        <v>0</v>
      </c>
      <c r="AP62" s="84">
        <f t="shared" si="2"/>
        <v>0</v>
      </c>
      <c r="AQ62" s="84">
        <f t="shared" si="39"/>
        <v>1.1937117960769683E-12</v>
      </c>
      <c r="AR62" s="84"/>
      <c r="AU62" s="254">
        <f t="shared" si="37"/>
        <v>41456</v>
      </c>
      <c r="AV62" s="256">
        <f t="shared" si="3"/>
        <v>2205.4534605966073</v>
      </c>
      <c r="AW62" s="256">
        <f t="shared" si="4"/>
        <v>0</v>
      </c>
      <c r="AX62" s="256">
        <f t="shared" si="5"/>
        <v>0</v>
      </c>
      <c r="AY62" s="256">
        <f t="shared" si="6"/>
        <v>0</v>
      </c>
      <c r="AZ62" s="256">
        <f t="shared" si="7"/>
        <v>0</v>
      </c>
      <c r="BA62" s="256">
        <f t="shared" si="8"/>
        <v>2205.4534605966073</v>
      </c>
      <c r="BB62" s="256"/>
      <c r="BE62" s="254">
        <f t="shared" si="38"/>
        <v>41456</v>
      </c>
      <c r="BF62" s="256">
        <f t="shared" si="9"/>
        <v>3472.6779552340972</v>
      </c>
      <c r="BG62" s="256">
        <f t="shared" si="10"/>
        <v>0</v>
      </c>
      <c r="BH62" s="256">
        <f t="shared" si="11"/>
        <v>0</v>
      </c>
      <c r="BI62" s="256">
        <f t="shared" si="12"/>
        <v>0</v>
      </c>
      <c r="BJ62" s="256">
        <f t="shared" si="13"/>
        <v>0</v>
      </c>
      <c r="BK62" s="256">
        <f t="shared" si="14"/>
        <v>3472.6779552340972</v>
      </c>
      <c r="BL62" s="256"/>
      <c r="BM62" s="263"/>
    </row>
    <row r="63" spans="3:65" x14ac:dyDescent="0.2">
      <c r="C63" s="83">
        <v>53</v>
      </c>
      <c r="G63" s="254">
        <f t="shared" si="16"/>
        <v>41640</v>
      </c>
      <c r="H63" s="84">
        <f t="shared" si="17"/>
        <v>5678.1314158307041</v>
      </c>
      <c r="I63" s="262">
        <f t="shared" si="18"/>
        <v>2064.2105417492421</v>
      </c>
      <c r="J63" s="84">
        <f t="shared" si="19"/>
        <v>3613.9208740814624</v>
      </c>
      <c r="K63" s="84">
        <f t="shared" si="20"/>
        <v>306017.66038830474</v>
      </c>
      <c r="L63" s="84"/>
      <c r="O63" s="254">
        <f t="shared" si="21"/>
        <v>1583</v>
      </c>
      <c r="P63" s="84">
        <f t="shared" si="22"/>
        <v>0</v>
      </c>
      <c r="Q63" s="262">
        <f t="shared" si="23"/>
        <v>0</v>
      </c>
      <c r="R63" s="84">
        <f t="shared" si="24"/>
        <v>0</v>
      </c>
      <c r="S63" s="84">
        <f t="shared" si="25"/>
        <v>0</v>
      </c>
      <c r="T63" s="84"/>
      <c r="W63" s="254">
        <f t="shared" si="26"/>
        <v>1583</v>
      </c>
      <c r="X63" s="84">
        <f t="shared" si="27"/>
        <v>0</v>
      </c>
      <c r="Y63" s="262">
        <f t="shared" si="28"/>
        <v>0</v>
      </c>
      <c r="Z63" s="84">
        <f t="shared" si="29"/>
        <v>0</v>
      </c>
      <c r="AA63" s="84">
        <f t="shared" si="30"/>
        <v>0</v>
      </c>
      <c r="AB63" s="84"/>
      <c r="AE63" s="254">
        <f t="shared" si="31"/>
        <v>1583</v>
      </c>
      <c r="AF63" s="84">
        <f t="shared" si="32"/>
        <v>0</v>
      </c>
      <c r="AG63" s="262">
        <f t="shared" si="33"/>
        <v>0</v>
      </c>
      <c r="AH63" s="84">
        <f t="shared" si="34"/>
        <v>0</v>
      </c>
      <c r="AI63" s="84">
        <f t="shared" si="35"/>
        <v>0</v>
      </c>
      <c r="AJ63" s="84"/>
      <c r="AM63" s="254">
        <f t="shared" si="51"/>
        <v>41671</v>
      </c>
      <c r="AN63" s="84">
        <f t="shared" si="36"/>
        <v>0</v>
      </c>
      <c r="AO63" s="262">
        <f t="shared" si="1"/>
        <v>0</v>
      </c>
      <c r="AP63" s="84">
        <f t="shared" si="2"/>
        <v>0</v>
      </c>
      <c r="AQ63" s="84">
        <f t="shared" si="39"/>
        <v>1.1937117960769683E-12</v>
      </c>
      <c r="AR63" s="84"/>
      <c r="AU63" s="254">
        <f t="shared" si="37"/>
        <v>41487</v>
      </c>
      <c r="AV63" s="256">
        <f t="shared" si="3"/>
        <v>2182.3022742283802</v>
      </c>
      <c r="AW63" s="256">
        <f t="shared" si="4"/>
        <v>0</v>
      </c>
      <c r="AX63" s="256">
        <f t="shared" si="5"/>
        <v>0</v>
      </c>
      <c r="AY63" s="256">
        <f t="shared" si="6"/>
        <v>0</v>
      </c>
      <c r="AZ63" s="256">
        <f t="shared" si="7"/>
        <v>0</v>
      </c>
      <c r="BA63" s="256">
        <f t="shared" si="8"/>
        <v>2182.3022742283802</v>
      </c>
      <c r="BB63" s="256"/>
      <c r="BE63" s="254">
        <f t="shared" si="38"/>
        <v>41487</v>
      </c>
      <c r="BF63" s="256">
        <f t="shared" si="9"/>
        <v>3495.8291416023249</v>
      </c>
      <c r="BG63" s="256">
        <f t="shared" si="10"/>
        <v>0</v>
      </c>
      <c r="BH63" s="256">
        <f t="shared" si="11"/>
        <v>0</v>
      </c>
      <c r="BI63" s="256">
        <f t="shared" si="12"/>
        <v>0</v>
      </c>
      <c r="BJ63" s="256">
        <f t="shared" si="13"/>
        <v>0</v>
      </c>
      <c r="BK63" s="256">
        <f t="shared" si="14"/>
        <v>3495.8291416023249</v>
      </c>
      <c r="BL63" s="256"/>
      <c r="BM63" s="263"/>
    </row>
    <row r="64" spans="3:65" x14ac:dyDescent="0.2">
      <c r="C64" s="83">
        <v>54</v>
      </c>
      <c r="G64" s="254">
        <f t="shared" si="16"/>
        <v>41671</v>
      </c>
      <c r="H64" s="84">
        <f t="shared" si="17"/>
        <v>5678.1314158307041</v>
      </c>
      <c r="I64" s="262">
        <f t="shared" si="18"/>
        <v>2040.1177359220326</v>
      </c>
      <c r="J64" s="84">
        <f t="shared" si="19"/>
        <v>3638.0136799086717</v>
      </c>
      <c r="K64" s="84">
        <f t="shared" si="20"/>
        <v>302379.64670839609</v>
      </c>
      <c r="L64" s="84"/>
      <c r="O64" s="254">
        <f t="shared" si="21"/>
        <v>1614</v>
      </c>
      <c r="P64" s="84">
        <f t="shared" si="22"/>
        <v>0</v>
      </c>
      <c r="Q64" s="262">
        <f t="shared" si="23"/>
        <v>0</v>
      </c>
      <c r="R64" s="84">
        <f t="shared" si="24"/>
        <v>0</v>
      </c>
      <c r="S64" s="84">
        <f t="shared" si="25"/>
        <v>0</v>
      </c>
      <c r="T64" s="84"/>
      <c r="W64" s="254">
        <f t="shared" si="26"/>
        <v>1614</v>
      </c>
      <c r="X64" s="84">
        <f t="shared" si="27"/>
        <v>0</v>
      </c>
      <c r="Y64" s="262">
        <f t="shared" si="28"/>
        <v>0</v>
      </c>
      <c r="Z64" s="84">
        <f t="shared" si="29"/>
        <v>0</v>
      </c>
      <c r="AA64" s="84">
        <f t="shared" si="30"/>
        <v>0</v>
      </c>
      <c r="AB64" s="84"/>
      <c r="AE64" s="254">
        <f t="shared" si="31"/>
        <v>1614</v>
      </c>
      <c r="AF64" s="84">
        <f t="shared" si="32"/>
        <v>0</v>
      </c>
      <c r="AG64" s="262">
        <f t="shared" si="33"/>
        <v>0</v>
      </c>
      <c r="AH64" s="84">
        <f t="shared" si="34"/>
        <v>0</v>
      </c>
      <c r="AI64" s="84">
        <f t="shared" si="35"/>
        <v>0</v>
      </c>
      <c r="AJ64" s="84"/>
      <c r="AM64" s="254">
        <f t="shared" si="51"/>
        <v>41699</v>
      </c>
      <c r="AN64" s="84">
        <f t="shared" si="36"/>
        <v>0</v>
      </c>
      <c r="AO64" s="262">
        <f t="shared" si="1"/>
        <v>0</v>
      </c>
      <c r="AP64" s="84">
        <f t="shared" si="2"/>
        <v>0</v>
      </c>
      <c r="AQ64" s="84">
        <f t="shared" si="39"/>
        <v>1.1937117960769683E-12</v>
      </c>
      <c r="AR64" s="84"/>
      <c r="AU64" s="254">
        <f t="shared" si="37"/>
        <v>41518</v>
      </c>
      <c r="AV64" s="256">
        <f t="shared" si="3"/>
        <v>2158.9967466176972</v>
      </c>
      <c r="AW64" s="256">
        <f t="shared" si="4"/>
        <v>0</v>
      </c>
      <c r="AX64" s="256">
        <f t="shared" si="5"/>
        <v>0</v>
      </c>
      <c r="AY64" s="256">
        <f t="shared" si="6"/>
        <v>0</v>
      </c>
      <c r="AZ64" s="256">
        <f t="shared" si="7"/>
        <v>0</v>
      </c>
      <c r="BA64" s="256">
        <f t="shared" si="8"/>
        <v>2158.9967466176972</v>
      </c>
      <c r="BB64" s="256"/>
      <c r="BE64" s="254">
        <f t="shared" si="38"/>
        <v>41518</v>
      </c>
      <c r="BF64" s="256">
        <f t="shared" si="9"/>
        <v>3519.1346692130064</v>
      </c>
      <c r="BG64" s="256">
        <f t="shared" si="10"/>
        <v>0</v>
      </c>
      <c r="BH64" s="256">
        <f t="shared" si="11"/>
        <v>0</v>
      </c>
      <c r="BI64" s="256">
        <f t="shared" si="12"/>
        <v>0</v>
      </c>
      <c r="BJ64" s="256">
        <f t="shared" si="13"/>
        <v>0</v>
      </c>
      <c r="BK64" s="256">
        <f t="shared" si="14"/>
        <v>3519.1346692130064</v>
      </c>
      <c r="BL64" s="256"/>
      <c r="BM64" s="263"/>
    </row>
    <row r="65" spans="3:65" x14ac:dyDescent="0.2">
      <c r="C65" s="83">
        <v>55</v>
      </c>
      <c r="G65" s="254">
        <f t="shared" si="16"/>
        <v>41699</v>
      </c>
      <c r="H65" s="84">
        <f t="shared" si="17"/>
        <v>5678.1314158307041</v>
      </c>
      <c r="I65" s="262">
        <f t="shared" si="18"/>
        <v>2015.8643113893081</v>
      </c>
      <c r="J65" s="84">
        <f t="shared" si="19"/>
        <v>3662.2671044413964</v>
      </c>
      <c r="K65" s="84">
        <f t="shared" si="20"/>
        <v>298717.37960395467</v>
      </c>
      <c r="L65" s="84"/>
      <c r="O65" s="254">
        <f t="shared" si="21"/>
        <v>1644</v>
      </c>
      <c r="P65" s="84">
        <f t="shared" si="22"/>
        <v>0</v>
      </c>
      <c r="Q65" s="262">
        <f t="shared" si="23"/>
        <v>0</v>
      </c>
      <c r="R65" s="84">
        <f t="shared" si="24"/>
        <v>0</v>
      </c>
      <c r="S65" s="84">
        <f t="shared" si="25"/>
        <v>0</v>
      </c>
      <c r="T65" s="84"/>
      <c r="W65" s="254">
        <f t="shared" si="26"/>
        <v>1644</v>
      </c>
      <c r="X65" s="84">
        <f t="shared" si="27"/>
        <v>0</v>
      </c>
      <c r="Y65" s="262">
        <f t="shared" si="28"/>
        <v>0</v>
      </c>
      <c r="Z65" s="84">
        <f t="shared" si="29"/>
        <v>0</v>
      </c>
      <c r="AA65" s="84">
        <f t="shared" si="30"/>
        <v>0</v>
      </c>
      <c r="AB65" s="84"/>
      <c r="AE65" s="254">
        <f t="shared" si="31"/>
        <v>1644</v>
      </c>
      <c r="AF65" s="84">
        <f t="shared" si="32"/>
        <v>0</v>
      </c>
      <c r="AG65" s="262">
        <f t="shared" si="33"/>
        <v>0</v>
      </c>
      <c r="AH65" s="84">
        <f t="shared" si="34"/>
        <v>0</v>
      </c>
      <c r="AI65" s="84">
        <f t="shared" si="35"/>
        <v>0</v>
      </c>
      <c r="AJ65" s="84"/>
      <c r="AM65" s="254">
        <f t="shared" si="51"/>
        <v>41730</v>
      </c>
      <c r="AN65" s="84">
        <f t="shared" si="36"/>
        <v>0</v>
      </c>
      <c r="AO65" s="262">
        <f t="shared" si="1"/>
        <v>0</v>
      </c>
      <c r="AP65" s="84">
        <f t="shared" si="2"/>
        <v>0</v>
      </c>
      <c r="AQ65" s="84">
        <f t="shared" si="39"/>
        <v>1.1937117960769683E-12</v>
      </c>
      <c r="AR65" s="84"/>
      <c r="AU65" s="254">
        <f t="shared" si="37"/>
        <v>41548</v>
      </c>
      <c r="AV65" s="256">
        <f t="shared" si="3"/>
        <v>2135.5358488229444</v>
      </c>
      <c r="AW65" s="256">
        <f t="shared" si="4"/>
        <v>0</v>
      </c>
      <c r="AX65" s="256">
        <f t="shared" si="5"/>
        <v>0</v>
      </c>
      <c r="AY65" s="256">
        <f t="shared" si="6"/>
        <v>0</v>
      </c>
      <c r="AZ65" s="256">
        <f t="shared" si="7"/>
        <v>0</v>
      </c>
      <c r="BA65" s="256">
        <f t="shared" si="8"/>
        <v>2135.5358488229444</v>
      </c>
      <c r="BB65" s="256"/>
      <c r="BE65" s="254">
        <f t="shared" si="38"/>
        <v>41548</v>
      </c>
      <c r="BF65" s="256">
        <f t="shared" si="9"/>
        <v>3542.5955670077597</v>
      </c>
      <c r="BG65" s="256">
        <f t="shared" si="10"/>
        <v>0</v>
      </c>
      <c r="BH65" s="256">
        <f t="shared" si="11"/>
        <v>0</v>
      </c>
      <c r="BI65" s="256">
        <f t="shared" si="12"/>
        <v>0</v>
      </c>
      <c r="BJ65" s="256">
        <f t="shared" si="13"/>
        <v>0</v>
      </c>
      <c r="BK65" s="256">
        <f t="shared" si="14"/>
        <v>3542.5955670077597</v>
      </c>
      <c r="BL65" s="256"/>
      <c r="BM65" s="263"/>
    </row>
    <row r="66" spans="3:65" x14ac:dyDescent="0.2">
      <c r="C66" s="83">
        <v>56</v>
      </c>
      <c r="G66" s="254">
        <f t="shared" si="16"/>
        <v>41730</v>
      </c>
      <c r="H66" s="84">
        <f t="shared" si="17"/>
        <v>5678.1314158307041</v>
      </c>
      <c r="I66" s="262">
        <f t="shared" si="18"/>
        <v>1991.4491973596987</v>
      </c>
      <c r="J66" s="84">
        <f t="shared" si="19"/>
        <v>3686.6822184710054</v>
      </c>
      <c r="K66" s="84">
        <f t="shared" si="20"/>
        <v>295030.69738548365</v>
      </c>
      <c r="L66" s="84"/>
      <c r="O66" s="254">
        <f t="shared" si="21"/>
        <v>1675</v>
      </c>
      <c r="P66" s="84">
        <f t="shared" si="22"/>
        <v>0</v>
      </c>
      <c r="Q66" s="262">
        <f t="shared" si="23"/>
        <v>0</v>
      </c>
      <c r="R66" s="84">
        <f t="shared" si="24"/>
        <v>0</v>
      </c>
      <c r="S66" s="84">
        <f t="shared" si="25"/>
        <v>0</v>
      </c>
      <c r="T66" s="84"/>
      <c r="W66" s="254">
        <f t="shared" si="26"/>
        <v>1675</v>
      </c>
      <c r="X66" s="84">
        <f t="shared" si="27"/>
        <v>0</v>
      </c>
      <c r="Y66" s="262">
        <f t="shared" si="28"/>
        <v>0</v>
      </c>
      <c r="Z66" s="84">
        <f t="shared" si="29"/>
        <v>0</v>
      </c>
      <c r="AA66" s="84">
        <f t="shared" si="30"/>
        <v>0</v>
      </c>
      <c r="AB66" s="84"/>
      <c r="AE66" s="254">
        <f t="shared" si="31"/>
        <v>1675</v>
      </c>
      <c r="AF66" s="84">
        <f t="shared" si="32"/>
        <v>0</v>
      </c>
      <c r="AG66" s="262">
        <f t="shared" si="33"/>
        <v>0</v>
      </c>
      <c r="AH66" s="84">
        <f t="shared" si="34"/>
        <v>0</v>
      </c>
      <c r="AI66" s="84">
        <f t="shared" si="35"/>
        <v>0</v>
      </c>
      <c r="AJ66" s="84"/>
      <c r="AM66" s="254">
        <f t="shared" si="51"/>
        <v>41760</v>
      </c>
      <c r="AN66" s="84">
        <f t="shared" si="36"/>
        <v>0</v>
      </c>
      <c r="AO66" s="262">
        <f t="shared" si="1"/>
        <v>0</v>
      </c>
      <c r="AP66" s="84">
        <f t="shared" si="2"/>
        <v>0</v>
      </c>
      <c r="AQ66" s="84">
        <f t="shared" si="39"/>
        <v>1.1937117960769683E-12</v>
      </c>
      <c r="AR66" s="84"/>
      <c r="AU66" s="254">
        <f t="shared" si="37"/>
        <v>41579</v>
      </c>
      <c r="AV66" s="256">
        <f t="shared" si="3"/>
        <v>2111.9185450428927</v>
      </c>
      <c r="AW66" s="256">
        <f t="shared" si="4"/>
        <v>0</v>
      </c>
      <c r="AX66" s="256">
        <f t="shared" si="5"/>
        <v>0</v>
      </c>
      <c r="AY66" s="256">
        <f t="shared" si="6"/>
        <v>0</v>
      </c>
      <c r="AZ66" s="256">
        <f t="shared" si="7"/>
        <v>0</v>
      </c>
      <c r="BA66" s="256">
        <f t="shared" si="8"/>
        <v>2111.9185450428927</v>
      </c>
      <c r="BB66" s="256"/>
      <c r="BE66" s="254">
        <f t="shared" si="38"/>
        <v>41579</v>
      </c>
      <c r="BF66" s="256">
        <f t="shared" si="9"/>
        <v>3566.2128707878114</v>
      </c>
      <c r="BG66" s="256">
        <f t="shared" si="10"/>
        <v>0</v>
      </c>
      <c r="BH66" s="256">
        <f t="shared" si="11"/>
        <v>0</v>
      </c>
      <c r="BI66" s="256">
        <f t="shared" si="12"/>
        <v>0</v>
      </c>
      <c r="BJ66" s="256">
        <f t="shared" si="13"/>
        <v>0</v>
      </c>
      <c r="BK66" s="256">
        <f t="shared" si="14"/>
        <v>3566.2128707878114</v>
      </c>
      <c r="BL66" s="256"/>
      <c r="BM66" s="263"/>
    </row>
    <row r="67" spans="3:65" x14ac:dyDescent="0.2">
      <c r="C67" s="83">
        <v>57</v>
      </c>
      <c r="G67" s="254">
        <f t="shared" si="16"/>
        <v>41760</v>
      </c>
      <c r="H67" s="84">
        <f t="shared" si="17"/>
        <v>5678.1314158307041</v>
      </c>
      <c r="I67" s="262">
        <f t="shared" si="18"/>
        <v>1966.8713159032256</v>
      </c>
      <c r="J67" s="84">
        <f t="shared" si="19"/>
        <v>3711.2600999274791</v>
      </c>
      <c r="K67" s="84">
        <f t="shared" si="20"/>
        <v>291319.43728555617</v>
      </c>
      <c r="L67" s="84"/>
      <c r="O67" s="254">
        <f t="shared" si="21"/>
        <v>1706</v>
      </c>
      <c r="P67" s="84">
        <f t="shared" si="22"/>
        <v>0</v>
      </c>
      <c r="Q67" s="262">
        <f t="shared" si="23"/>
        <v>0</v>
      </c>
      <c r="R67" s="84">
        <f t="shared" si="24"/>
        <v>0</v>
      </c>
      <c r="S67" s="84">
        <f t="shared" si="25"/>
        <v>0</v>
      </c>
      <c r="T67" s="84"/>
      <c r="W67" s="254">
        <f t="shared" si="26"/>
        <v>1706</v>
      </c>
      <c r="X67" s="84">
        <f t="shared" si="27"/>
        <v>0</v>
      </c>
      <c r="Y67" s="262">
        <f t="shared" si="28"/>
        <v>0</v>
      </c>
      <c r="Z67" s="84">
        <f t="shared" si="29"/>
        <v>0</v>
      </c>
      <c r="AA67" s="84">
        <f t="shared" si="30"/>
        <v>0</v>
      </c>
      <c r="AB67" s="84"/>
      <c r="AE67" s="254">
        <f t="shared" si="31"/>
        <v>1706</v>
      </c>
      <c r="AF67" s="84">
        <f t="shared" si="32"/>
        <v>0</v>
      </c>
      <c r="AG67" s="262">
        <f t="shared" si="33"/>
        <v>0</v>
      </c>
      <c r="AH67" s="84">
        <f t="shared" si="34"/>
        <v>0</v>
      </c>
      <c r="AI67" s="84">
        <f t="shared" si="35"/>
        <v>0</v>
      </c>
      <c r="AJ67" s="84"/>
      <c r="AM67" s="254">
        <f t="shared" si="51"/>
        <v>41791</v>
      </c>
      <c r="AN67" s="84">
        <f t="shared" si="36"/>
        <v>0</v>
      </c>
      <c r="AO67" s="262">
        <f t="shared" si="1"/>
        <v>0</v>
      </c>
      <c r="AP67" s="84">
        <f t="shared" si="2"/>
        <v>0</v>
      </c>
      <c r="AQ67" s="84">
        <f t="shared" si="39"/>
        <v>1.1937117960769683E-12</v>
      </c>
      <c r="AR67" s="84"/>
      <c r="AU67" s="254">
        <f t="shared" si="37"/>
        <v>41609</v>
      </c>
      <c r="AV67" s="256">
        <f t="shared" si="3"/>
        <v>2088.1437925709738</v>
      </c>
      <c r="AW67" s="256">
        <f t="shared" si="4"/>
        <v>0</v>
      </c>
      <c r="AX67" s="256">
        <f t="shared" si="5"/>
        <v>0</v>
      </c>
      <c r="AY67" s="256">
        <f t="shared" si="6"/>
        <v>0</v>
      </c>
      <c r="AZ67" s="256">
        <f t="shared" si="7"/>
        <v>0</v>
      </c>
      <c r="BA67" s="256">
        <f t="shared" si="8"/>
        <v>2088.1437925709738</v>
      </c>
      <c r="BB67" s="256"/>
      <c r="BE67" s="254">
        <f t="shared" si="38"/>
        <v>41609</v>
      </c>
      <c r="BF67" s="256">
        <f t="shared" si="9"/>
        <v>3589.9876232597303</v>
      </c>
      <c r="BG67" s="256">
        <f t="shared" si="10"/>
        <v>0</v>
      </c>
      <c r="BH67" s="256">
        <f t="shared" si="11"/>
        <v>0</v>
      </c>
      <c r="BI67" s="256">
        <f t="shared" si="12"/>
        <v>0</v>
      </c>
      <c r="BJ67" s="256">
        <f t="shared" si="13"/>
        <v>0</v>
      </c>
      <c r="BK67" s="256">
        <f t="shared" si="14"/>
        <v>3589.9876232597303</v>
      </c>
      <c r="BL67" s="256"/>
      <c r="BM67" s="263"/>
    </row>
    <row r="68" spans="3:65" x14ac:dyDescent="0.2">
      <c r="C68" s="83">
        <v>58</v>
      </c>
      <c r="G68" s="254">
        <f t="shared" si="16"/>
        <v>41791</v>
      </c>
      <c r="H68" s="84">
        <f t="shared" si="17"/>
        <v>5678.1314158307041</v>
      </c>
      <c r="I68" s="262">
        <f t="shared" si="18"/>
        <v>1942.1295819037086</v>
      </c>
      <c r="J68" s="84">
        <f t="shared" si="19"/>
        <v>3736.001833926995</v>
      </c>
      <c r="K68" s="84">
        <f t="shared" si="20"/>
        <v>287583.43545162916</v>
      </c>
      <c r="L68" s="84"/>
      <c r="O68" s="254">
        <f t="shared" si="21"/>
        <v>1736</v>
      </c>
      <c r="P68" s="84">
        <f t="shared" si="22"/>
        <v>0</v>
      </c>
      <c r="Q68" s="262">
        <f t="shared" si="23"/>
        <v>0</v>
      </c>
      <c r="R68" s="84">
        <f t="shared" si="24"/>
        <v>0</v>
      </c>
      <c r="S68" s="84">
        <f t="shared" si="25"/>
        <v>0</v>
      </c>
      <c r="T68" s="84"/>
      <c r="W68" s="254">
        <f t="shared" si="26"/>
        <v>1736</v>
      </c>
      <c r="X68" s="84">
        <f t="shared" si="27"/>
        <v>0</v>
      </c>
      <c r="Y68" s="262">
        <f t="shared" si="28"/>
        <v>0</v>
      </c>
      <c r="Z68" s="84">
        <f t="shared" si="29"/>
        <v>0</v>
      </c>
      <c r="AA68" s="84">
        <f t="shared" si="30"/>
        <v>0</v>
      </c>
      <c r="AB68" s="84"/>
      <c r="AE68" s="254">
        <f t="shared" si="31"/>
        <v>1736</v>
      </c>
      <c r="AF68" s="84">
        <f t="shared" si="32"/>
        <v>0</v>
      </c>
      <c r="AG68" s="262">
        <f t="shared" si="33"/>
        <v>0</v>
      </c>
      <c r="AH68" s="84">
        <f t="shared" si="34"/>
        <v>0</v>
      </c>
      <c r="AI68" s="84">
        <f t="shared" si="35"/>
        <v>0</v>
      </c>
      <c r="AJ68" s="84"/>
      <c r="AM68" s="254">
        <f t="shared" si="51"/>
        <v>41821</v>
      </c>
      <c r="AN68" s="84">
        <f t="shared" si="36"/>
        <v>0</v>
      </c>
      <c r="AO68" s="262">
        <f t="shared" si="1"/>
        <v>0</v>
      </c>
      <c r="AP68" s="84">
        <f t="shared" si="2"/>
        <v>0</v>
      </c>
      <c r="AQ68" s="84">
        <f t="shared" si="39"/>
        <v>1.1937117960769683E-12</v>
      </c>
      <c r="AR68" s="84"/>
      <c r="AU68" s="254">
        <f t="shared" si="37"/>
        <v>41640</v>
      </c>
      <c r="AV68" s="256">
        <f t="shared" si="3"/>
        <v>2064.2105417492421</v>
      </c>
      <c r="AW68" s="256">
        <f t="shared" si="4"/>
        <v>0</v>
      </c>
      <c r="AX68" s="256">
        <f t="shared" si="5"/>
        <v>0</v>
      </c>
      <c r="AY68" s="256">
        <f t="shared" si="6"/>
        <v>0</v>
      </c>
      <c r="AZ68" s="256">
        <f t="shared" si="7"/>
        <v>0</v>
      </c>
      <c r="BA68" s="256">
        <f t="shared" si="8"/>
        <v>2064.2105417492421</v>
      </c>
      <c r="BB68" s="256"/>
      <c r="BE68" s="254">
        <f t="shared" si="38"/>
        <v>41640</v>
      </c>
      <c r="BF68" s="256">
        <f t="shared" si="9"/>
        <v>3613.9208740814624</v>
      </c>
      <c r="BG68" s="256">
        <f t="shared" si="10"/>
        <v>0</v>
      </c>
      <c r="BH68" s="256">
        <f t="shared" si="11"/>
        <v>0</v>
      </c>
      <c r="BI68" s="256">
        <f t="shared" si="12"/>
        <v>0</v>
      </c>
      <c r="BJ68" s="256">
        <f t="shared" si="13"/>
        <v>0</v>
      </c>
      <c r="BK68" s="256">
        <f t="shared" si="14"/>
        <v>3613.9208740814624</v>
      </c>
      <c r="BL68" s="256"/>
      <c r="BM68" s="263"/>
    </row>
    <row r="69" spans="3:65" x14ac:dyDescent="0.2">
      <c r="C69" s="83">
        <v>59</v>
      </c>
      <c r="G69" s="254">
        <f t="shared" si="16"/>
        <v>41821</v>
      </c>
      <c r="H69" s="84">
        <f t="shared" si="17"/>
        <v>5678.1314158307041</v>
      </c>
      <c r="I69" s="262">
        <f t="shared" si="18"/>
        <v>1917.2229030108624</v>
      </c>
      <c r="J69" s="84">
        <f t="shared" si="19"/>
        <v>3760.9085128198417</v>
      </c>
      <c r="K69" s="84">
        <f t="shared" si="20"/>
        <v>283822.52693880931</v>
      </c>
      <c r="L69" s="84"/>
      <c r="O69" s="254">
        <f t="shared" si="21"/>
        <v>1767</v>
      </c>
      <c r="P69" s="84">
        <f t="shared" si="22"/>
        <v>0</v>
      </c>
      <c r="Q69" s="262">
        <f t="shared" si="23"/>
        <v>0</v>
      </c>
      <c r="R69" s="84">
        <f t="shared" si="24"/>
        <v>0</v>
      </c>
      <c r="S69" s="84">
        <f t="shared" si="25"/>
        <v>0</v>
      </c>
      <c r="T69" s="84"/>
      <c r="W69" s="254">
        <f t="shared" si="26"/>
        <v>1767</v>
      </c>
      <c r="X69" s="84">
        <f t="shared" si="27"/>
        <v>0</v>
      </c>
      <c r="Y69" s="262">
        <f t="shared" si="28"/>
        <v>0</v>
      </c>
      <c r="Z69" s="84">
        <f t="shared" si="29"/>
        <v>0</v>
      </c>
      <c r="AA69" s="84">
        <f t="shared" si="30"/>
        <v>0</v>
      </c>
      <c r="AB69" s="84"/>
      <c r="AE69" s="254">
        <f t="shared" si="31"/>
        <v>1767</v>
      </c>
      <c r="AF69" s="84">
        <f t="shared" si="32"/>
        <v>0</v>
      </c>
      <c r="AG69" s="262">
        <f t="shared" si="33"/>
        <v>0</v>
      </c>
      <c r="AH69" s="84">
        <f t="shared" si="34"/>
        <v>0</v>
      </c>
      <c r="AI69" s="84">
        <f t="shared" si="35"/>
        <v>0</v>
      </c>
      <c r="AJ69" s="84"/>
      <c r="AM69" s="254">
        <f t="shared" si="51"/>
        <v>41852</v>
      </c>
      <c r="AN69" s="84">
        <f t="shared" si="36"/>
        <v>0</v>
      </c>
      <c r="AO69" s="262">
        <f t="shared" si="1"/>
        <v>0</v>
      </c>
      <c r="AP69" s="84">
        <f t="shared" si="2"/>
        <v>0</v>
      </c>
      <c r="AQ69" s="84">
        <f t="shared" si="39"/>
        <v>1.1937117960769683E-12</v>
      </c>
      <c r="AR69" s="84"/>
      <c r="AU69" s="254">
        <f t="shared" si="37"/>
        <v>41671</v>
      </c>
      <c r="AV69" s="256">
        <f t="shared" si="3"/>
        <v>2040.1177359220326</v>
      </c>
      <c r="AW69" s="256">
        <f t="shared" si="4"/>
        <v>0</v>
      </c>
      <c r="AX69" s="256">
        <f t="shared" si="5"/>
        <v>0</v>
      </c>
      <c r="AY69" s="256">
        <f t="shared" si="6"/>
        <v>0</v>
      </c>
      <c r="AZ69" s="256">
        <f t="shared" si="7"/>
        <v>0</v>
      </c>
      <c r="BA69" s="256">
        <f t="shared" si="8"/>
        <v>2040.1177359220326</v>
      </c>
      <c r="BB69" s="256"/>
      <c r="BE69" s="254">
        <f t="shared" si="38"/>
        <v>41671</v>
      </c>
      <c r="BF69" s="256">
        <f t="shared" si="9"/>
        <v>3638.0136799086717</v>
      </c>
      <c r="BG69" s="256">
        <f t="shared" si="10"/>
        <v>0</v>
      </c>
      <c r="BH69" s="256">
        <f t="shared" si="11"/>
        <v>0</v>
      </c>
      <c r="BI69" s="256">
        <f t="shared" si="12"/>
        <v>0</v>
      </c>
      <c r="BJ69" s="256">
        <f t="shared" si="13"/>
        <v>0</v>
      </c>
      <c r="BK69" s="256">
        <f t="shared" si="14"/>
        <v>3638.0136799086717</v>
      </c>
      <c r="BL69" s="256"/>
      <c r="BM69" s="263"/>
    </row>
    <row r="70" spans="3:65" x14ac:dyDescent="0.2">
      <c r="C70" s="83">
        <v>60</v>
      </c>
      <c r="G70" s="254">
        <f t="shared" si="16"/>
        <v>41852</v>
      </c>
      <c r="H70" s="84">
        <f t="shared" si="17"/>
        <v>5678.1314158307041</v>
      </c>
      <c r="I70" s="262">
        <f t="shared" si="18"/>
        <v>1892.1501795920633</v>
      </c>
      <c r="J70" s="84">
        <f t="shared" si="19"/>
        <v>3785.9812362386415</v>
      </c>
      <c r="K70" s="84">
        <f t="shared" si="20"/>
        <v>280036.5457025707</v>
      </c>
      <c r="L70" s="84"/>
      <c r="O70" s="254">
        <f t="shared" si="21"/>
        <v>1797</v>
      </c>
      <c r="P70" s="84">
        <f t="shared" si="22"/>
        <v>0</v>
      </c>
      <c r="Q70" s="262">
        <f t="shared" si="23"/>
        <v>0</v>
      </c>
      <c r="R70" s="84">
        <f t="shared" si="24"/>
        <v>0</v>
      </c>
      <c r="S70" s="84">
        <f t="shared" si="25"/>
        <v>0</v>
      </c>
      <c r="T70" s="84"/>
      <c r="W70" s="254">
        <f t="shared" si="26"/>
        <v>1797</v>
      </c>
      <c r="X70" s="84">
        <f t="shared" si="27"/>
        <v>0</v>
      </c>
      <c r="Y70" s="262">
        <f t="shared" si="28"/>
        <v>0</v>
      </c>
      <c r="Z70" s="84">
        <f t="shared" si="29"/>
        <v>0</v>
      </c>
      <c r="AA70" s="84">
        <f t="shared" si="30"/>
        <v>0</v>
      </c>
      <c r="AB70" s="84"/>
      <c r="AE70" s="254">
        <f t="shared" si="31"/>
        <v>1797</v>
      </c>
      <c r="AF70" s="84">
        <f t="shared" si="32"/>
        <v>0</v>
      </c>
      <c r="AG70" s="262">
        <f t="shared" si="33"/>
        <v>0</v>
      </c>
      <c r="AH70" s="84">
        <f t="shared" si="34"/>
        <v>0</v>
      </c>
      <c r="AI70" s="84">
        <f t="shared" si="35"/>
        <v>0</v>
      </c>
      <c r="AJ70" s="84"/>
      <c r="AM70" s="254">
        <f t="shared" si="51"/>
        <v>41883</v>
      </c>
      <c r="AN70" s="84">
        <f t="shared" si="36"/>
        <v>0</v>
      </c>
      <c r="AO70" s="262">
        <f t="shared" si="1"/>
        <v>0</v>
      </c>
      <c r="AP70" s="84">
        <f t="shared" si="2"/>
        <v>0</v>
      </c>
      <c r="AQ70" s="84">
        <f t="shared" si="39"/>
        <v>1.1937117960769683E-12</v>
      </c>
      <c r="AR70" s="84"/>
      <c r="AU70" s="254">
        <f t="shared" si="37"/>
        <v>41699</v>
      </c>
      <c r="AV70" s="256">
        <f t="shared" si="3"/>
        <v>2015.8643113893081</v>
      </c>
      <c r="AW70" s="256">
        <f t="shared" si="4"/>
        <v>0</v>
      </c>
      <c r="AX70" s="256">
        <f t="shared" si="5"/>
        <v>0</v>
      </c>
      <c r="AY70" s="256">
        <f t="shared" si="6"/>
        <v>0</v>
      </c>
      <c r="AZ70" s="256">
        <f t="shared" si="7"/>
        <v>0</v>
      </c>
      <c r="BA70" s="256">
        <f t="shared" si="8"/>
        <v>2015.8643113893081</v>
      </c>
      <c r="BB70" s="256"/>
      <c r="BE70" s="254">
        <f t="shared" si="38"/>
        <v>41699</v>
      </c>
      <c r="BF70" s="256">
        <f t="shared" si="9"/>
        <v>3662.2671044413964</v>
      </c>
      <c r="BG70" s="256">
        <f t="shared" si="10"/>
        <v>0</v>
      </c>
      <c r="BH70" s="256">
        <f t="shared" si="11"/>
        <v>0</v>
      </c>
      <c r="BI70" s="256">
        <f t="shared" si="12"/>
        <v>0</v>
      </c>
      <c r="BJ70" s="256">
        <f t="shared" si="13"/>
        <v>0</v>
      </c>
      <c r="BK70" s="256">
        <f t="shared" si="14"/>
        <v>3662.2671044413964</v>
      </c>
      <c r="BL70" s="256"/>
      <c r="BM70" s="263"/>
    </row>
    <row r="71" spans="3:65" x14ac:dyDescent="0.2">
      <c r="C71" s="83">
        <v>61</v>
      </c>
      <c r="G71" s="254">
        <f t="shared" si="16"/>
        <v>41883</v>
      </c>
      <c r="H71" s="84">
        <f t="shared" si="17"/>
        <v>5678.1314158307041</v>
      </c>
      <c r="I71" s="262">
        <f t="shared" si="18"/>
        <v>1866.9103046838059</v>
      </c>
      <c r="J71" s="84">
        <f t="shared" si="19"/>
        <v>3811.2211111468987</v>
      </c>
      <c r="K71" s="84">
        <f t="shared" si="20"/>
        <v>276225.32459142379</v>
      </c>
      <c r="L71" s="84"/>
      <c r="O71" s="254">
        <f t="shared" si="21"/>
        <v>1828</v>
      </c>
      <c r="P71" s="84">
        <f t="shared" si="22"/>
        <v>0</v>
      </c>
      <c r="Q71" s="262">
        <f t="shared" si="23"/>
        <v>0</v>
      </c>
      <c r="R71" s="84">
        <f t="shared" si="24"/>
        <v>0</v>
      </c>
      <c r="S71" s="84">
        <f t="shared" si="25"/>
        <v>0</v>
      </c>
      <c r="T71" s="84"/>
      <c r="W71" s="254">
        <f t="shared" si="26"/>
        <v>1828</v>
      </c>
      <c r="X71" s="84">
        <f t="shared" si="27"/>
        <v>0</v>
      </c>
      <c r="Y71" s="262">
        <f t="shared" si="28"/>
        <v>0</v>
      </c>
      <c r="Z71" s="84">
        <f t="shared" si="29"/>
        <v>0</v>
      </c>
      <c r="AA71" s="84">
        <f t="shared" si="30"/>
        <v>0</v>
      </c>
      <c r="AB71" s="84"/>
      <c r="AE71" s="254">
        <f t="shared" si="31"/>
        <v>1828</v>
      </c>
      <c r="AF71" s="84">
        <f t="shared" si="32"/>
        <v>0</v>
      </c>
      <c r="AG71" s="262">
        <f t="shared" si="33"/>
        <v>0</v>
      </c>
      <c r="AH71" s="84">
        <f t="shared" si="34"/>
        <v>0</v>
      </c>
      <c r="AI71" s="84">
        <f t="shared" si="35"/>
        <v>0</v>
      </c>
      <c r="AJ71" s="84"/>
      <c r="AM71" s="254">
        <f t="shared" si="51"/>
        <v>41913</v>
      </c>
      <c r="AN71" s="84">
        <f t="shared" si="36"/>
        <v>0</v>
      </c>
      <c r="AO71" s="262">
        <f t="shared" si="1"/>
        <v>0</v>
      </c>
      <c r="AP71" s="84">
        <f t="shared" si="2"/>
        <v>0</v>
      </c>
      <c r="AQ71" s="84">
        <f t="shared" si="39"/>
        <v>1.1937117960769683E-12</v>
      </c>
      <c r="AR71" s="84"/>
      <c r="AU71" s="254">
        <f t="shared" si="37"/>
        <v>41730</v>
      </c>
      <c r="AV71" s="256">
        <f t="shared" si="3"/>
        <v>1991.4491973596987</v>
      </c>
      <c r="AW71" s="256">
        <f t="shared" si="4"/>
        <v>0</v>
      </c>
      <c r="AX71" s="256">
        <f t="shared" si="5"/>
        <v>0</v>
      </c>
      <c r="AY71" s="256">
        <f t="shared" si="6"/>
        <v>0</v>
      </c>
      <c r="AZ71" s="256">
        <f t="shared" si="7"/>
        <v>0</v>
      </c>
      <c r="BA71" s="256">
        <f t="shared" si="8"/>
        <v>1991.4491973596987</v>
      </c>
      <c r="BB71" s="256"/>
      <c r="BE71" s="254">
        <f t="shared" si="38"/>
        <v>41730</v>
      </c>
      <c r="BF71" s="256">
        <f t="shared" si="9"/>
        <v>3686.6822184710054</v>
      </c>
      <c r="BG71" s="256">
        <f t="shared" si="10"/>
        <v>0</v>
      </c>
      <c r="BH71" s="256">
        <f t="shared" si="11"/>
        <v>0</v>
      </c>
      <c r="BI71" s="256">
        <f t="shared" si="12"/>
        <v>0</v>
      </c>
      <c r="BJ71" s="256">
        <f t="shared" si="13"/>
        <v>0</v>
      </c>
      <c r="BK71" s="256">
        <f t="shared" si="14"/>
        <v>3686.6822184710054</v>
      </c>
      <c r="BL71" s="256"/>
      <c r="BM71" s="263"/>
    </row>
    <row r="72" spans="3:65" x14ac:dyDescent="0.2">
      <c r="C72" s="83">
        <v>62</v>
      </c>
      <c r="G72" s="254">
        <f t="shared" si="16"/>
        <v>41913</v>
      </c>
      <c r="H72" s="84">
        <f t="shared" si="17"/>
        <v>5678.1314158307041</v>
      </c>
      <c r="I72" s="262">
        <f t="shared" si="18"/>
        <v>1841.5021639428262</v>
      </c>
      <c r="J72" s="84">
        <f t="shared" si="19"/>
        <v>3836.6292518878777</v>
      </c>
      <c r="K72" s="84">
        <f t="shared" si="20"/>
        <v>272388.69533953589</v>
      </c>
      <c r="L72" s="84"/>
      <c r="O72" s="254">
        <f t="shared" si="21"/>
        <v>1859</v>
      </c>
      <c r="P72" s="84">
        <f t="shared" si="22"/>
        <v>0</v>
      </c>
      <c r="Q72" s="262">
        <f t="shared" si="23"/>
        <v>0</v>
      </c>
      <c r="R72" s="84">
        <f t="shared" si="24"/>
        <v>0</v>
      </c>
      <c r="S72" s="84">
        <f t="shared" si="25"/>
        <v>0</v>
      </c>
      <c r="T72" s="84"/>
      <c r="W72" s="254">
        <f t="shared" si="26"/>
        <v>1859</v>
      </c>
      <c r="X72" s="84">
        <f t="shared" si="27"/>
        <v>0</v>
      </c>
      <c r="Y72" s="262">
        <f t="shared" si="28"/>
        <v>0</v>
      </c>
      <c r="Z72" s="84">
        <f t="shared" si="29"/>
        <v>0</v>
      </c>
      <c r="AA72" s="84">
        <f t="shared" si="30"/>
        <v>0</v>
      </c>
      <c r="AB72" s="84"/>
      <c r="AE72" s="254">
        <f t="shared" si="31"/>
        <v>1859</v>
      </c>
      <c r="AF72" s="84">
        <f t="shared" si="32"/>
        <v>0</v>
      </c>
      <c r="AG72" s="262">
        <f t="shared" si="33"/>
        <v>0</v>
      </c>
      <c r="AH72" s="84">
        <f t="shared" si="34"/>
        <v>0</v>
      </c>
      <c r="AI72" s="84">
        <f t="shared" si="35"/>
        <v>0</v>
      </c>
      <c r="AJ72" s="84"/>
      <c r="AM72" s="254">
        <f t="shared" si="51"/>
        <v>41944</v>
      </c>
      <c r="AN72" s="84">
        <f t="shared" si="36"/>
        <v>0</v>
      </c>
      <c r="AO72" s="262">
        <f t="shared" si="1"/>
        <v>0</v>
      </c>
      <c r="AP72" s="84">
        <f t="shared" si="2"/>
        <v>0</v>
      </c>
      <c r="AQ72" s="84">
        <f t="shared" si="39"/>
        <v>1.1937117960769683E-12</v>
      </c>
      <c r="AR72" s="84"/>
      <c r="AU72" s="254">
        <f t="shared" si="37"/>
        <v>41760</v>
      </c>
      <c r="AV72" s="256">
        <f t="shared" si="3"/>
        <v>1966.8713159032256</v>
      </c>
      <c r="AW72" s="256">
        <f t="shared" si="4"/>
        <v>0</v>
      </c>
      <c r="AX72" s="256">
        <f t="shared" si="5"/>
        <v>0</v>
      </c>
      <c r="AY72" s="256">
        <f t="shared" si="6"/>
        <v>0</v>
      </c>
      <c r="AZ72" s="256">
        <f t="shared" si="7"/>
        <v>0</v>
      </c>
      <c r="BA72" s="256">
        <f t="shared" si="8"/>
        <v>1966.8713159032256</v>
      </c>
      <c r="BB72" s="256"/>
      <c r="BE72" s="254">
        <f t="shared" si="38"/>
        <v>41760</v>
      </c>
      <c r="BF72" s="256">
        <f t="shared" si="9"/>
        <v>3711.2600999274791</v>
      </c>
      <c r="BG72" s="256">
        <f t="shared" si="10"/>
        <v>0</v>
      </c>
      <c r="BH72" s="256">
        <f t="shared" si="11"/>
        <v>0</v>
      </c>
      <c r="BI72" s="256">
        <f t="shared" si="12"/>
        <v>0</v>
      </c>
      <c r="BJ72" s="256">
        <f t="shared" si="13"/>
        <v>0</v>
      </c>
      <c r="BK72" s="256">
        <f t="shared" si="14"/>
        <v>3711.2600999274791</v>
      </c>
      <c r="BL72" s="256"/>
      <c r="BM72" s="263"/>
    </row>
    <row r="73" spans="3:65" x14ac:dyDescent="0.2">
      <c r="C73" s="83">
        <v>63</v>
      </c>
      <c r="G73" s="254">
        <f t="shared" si="16"/>
        <v>41944</v>
      </c>
      <c r="H73" s="84">
        <f t="shared" si="17"/>
        <v>5678.1314158307041</v>
      </c>
      <c r="I73" s="262">
        <f t="shared" si="18"/>
        <v>1815.9246355969071</v>
      </c>
      <c r="J73" s="84">
        <f t="shared" si="19"/>
        <v>3862.206780233797</v>
      </c>
      <c r="K73" s="84">
        <f t="shared" si="20"/>
        <v>268526.48855930212</v>
      </c>
      <c r="L73" s="84"/>
      <c r="O73" s="254">
        <f t="shared" si="21"/>
        <v>1887</v>
      </c>
      <c r="P73" s="84">
        <f t="shared" si="22"/>
        <v>0</v>
      </c>
      <c r="Q73" s="262">
        <f t="shared" si="23"/>
        <v>0</v>
      </c>
      <c r="R73" s="84">
        <f t="shared" si="24"/>
        <v>0</v>
      </c>
      <c r="S73" s="84">
        <f t="shared" si="25"/>
        <v>0</v>
      </c>
      <c r="T73" s="84"/>
      <c r="W73" s="254">
        <f t="shared" si="26"/>
        <v>1887</v>
      </c>
      <c r="X73" s="84">
        <f t="shared" si="27"/>
        <v>0</v>
      </c>
      <c r="Y73" s="262">
        <f t="shared" si="28"/>
        <v>0</v>
      </c>
      <c r="Z73" s="84">
        <f t="shared" si="29"/>
        <v>0</v>
      </c>
      <c r="AA73" s="84">
        <f t="shared" si="30"/>
        <v>0</v>
      </c>
      <c r="AB73" s="84"/>
      <c r="AE73" s="254">
        <f t="shared" si="31"/>
        <v>1887</v>
      </c>
      <c r="AF73" s="84">
        <f t="shared" si="32"/>
        <v>0</v>
      </c>
      <c r="AG73" s="262">
        <f t="shared" si="33"/>
        <v>0</v>
      </c>
      <c r="AH73" s="84">
        <f t="shared" si="34"/>
        <v>0</v>
      </c>
      <c r="AI73" s="84">
        <f t="shared" si="35"/>
        <v>0</v>
      </c>
      <c r="AJ73" s="84"/>
      <c r="AM73" s="254">
        <f t="shared" si="51"/>
        <v>41974</v>
      </c>
      <c r="AN73" s="84">
        <f t="shared" si="36"/>
        <v>0</v>
      </c>
      <c r="AO73" s="262">
        <f t="shared" si="1"/>
        <v>0</v>
      </c>
      <c r="AP73" s="84">
        <f t="shared" si="2"/>
        <v>0</v>
      </c>
      <c r="AQ73" s="84">
        <f t="shared" si="39"/>
        <v>1.1937117960769683E-12</v>
      </c>
      <c r="AR73" s="84"/>
      <c r="AU73" s="254">
        <f t="shared" si="37"/>
        <v>41791</v>
      </c>
      <c r="AV73" s="256">
        <f t="shared" si="3"/>
        <v>1942.1295819037086</v>
      </c>
      <c r="AW73" s="256">
        <f t="shared" si="4"/>
        <v>0</v>
      </c>
      <c r="AX73" s="256">
        <f t="shared" si="5"/>
        <v>0</v>
      </c>
      <c r="AY73" s="256">
        <f t="shared" si="6"/>
        <v>0</v>
      </c>
      <c r="AZ73" s="256">
        <f t="shared" si="7"/>
        <v>0</v>
      </c>
      <c r="BA73" s="256">
        <f t="shared" si="8"/>
        <v>1942.1295819037086</v>
      </c>
      <c r="BB73" s="256"/>
      <c r="BE73" s="254">
        <f t="shared" si="38"/>
        <v>41791</v>
      </c>
      <c r="BF73" s="256">
        <f t="shared" si="9"/>
        <v>3736.001833926995</v>
      </c>
      <c r="BG73" s="256">
        <f t="shared" si="10"/>
        <v>0</v>
      </c>
      <c r="BH73" s="256">
        <f t="shared" si="11"/>
        <v>0</v>
      </c>
      <c r="BI73" s="256">
        <f t="shared" si="12"/>
        <v>0</v>
      </c>
      <c r="BJ73" s="256">
        <f t="shared" si="13"/>
        <v>0</v>
      </c>
      <c r="BK73" s="256">
        <f t="shared" si="14"/>
        <v>3736.001833926995</v>
      </c>
      <c r="BL73" s="256"/>
      <c r="BM73" s="263"/>
    </row>
    <row r="74" spans="3:65" x14ac:dyDescent="0.2">
      <c r="C74" s="83">
        <v>64</v>
      </c>
      <c r="G74" s="254">
        <f t="shared" si="16"/>
        <v>41974</v>
      </c>
      <c r="H74" s="84">
        <f t="shared" si="17"/>
        <v>5678.1314158307041</v>
      </c>
      <c r="I74" s="262">
        <f t="shared" si="18"/>
        <v>1790.1765903953483</v>
      </c>
      <c r="J74" s="84">
        <f t="shared" si="19"/>
        <v>3887.9548254353554</v>
      </c>
      <c r="K74" s="84">
        <f t="shared" si="20"/>
        <v>264638.53373386676</v>
      </c>
      <c r="L74" s="84"/>
      <c r="O74" s="254">
        <f t="shared" si="21"/>
        <v>1918</v>
      </c>
      <c r="P74" s="84">
        <f t="shared" si="22"/>
        <v>0</v>
      </c>
      <c r="Q74" s="262">
        <f t="shared" si="23"/>
        <v>0</v>
      </c>
      <c r="R74" s="84">
        <f t="shared" si="24"/>
        <v>0</v>
      </c>
      <c r="S74" s="84">
        <f t="shared" si="25"/>
        <v>0</v>
      </c>
      <c r="T74" s="84"/>
      <c r="W74" s="254">
        <f t="shared" si="26"/>
        <v>1918</v>
      </c>
      <c r="X74" s="84">
        <f t="shared" si="27"/>
        <v>0</v>
      </c>
      <c r="Y74" s="262">
        <f t="shared" si="28"/>
        <v>0</v>
      </c>
      <c r="Z74" s="84">
        <f t="shared" si="29"/>
        <v>0</v>
      </c>
      <c r="AA74" s="84">
        <f t="shared" si="30"/>
        <v>0</v>
      </c>
      <c r="AB74" s="84"/>
      <c r="AE74" s="254">
        <f t="shared" si="31"/>
        <v>1918</v>
      </c>
      <c r="AF74" s="84">
        <f t="shared" si="32"/>
        <v>0</v>
      </c>
      <c r="AG74" s="262">
        <f t="shared" si="33"/>
        <v>0</v>
      </c>
      <c r="AH74" s="84">
        <f t="shared" si="34"/>
        <v>0</v>
      </c>
      <c r="AI74" s="84">
        <f t="shared" si="35"/>
        <v>0</v>
      </c>
      <c r="AJ74" s="84"/>
      <c r="AM74" s="254">
        <f t="shared" si="51"/>
        <v>42005</v>
      </c>
      <c r="AN74" s="84">
        <f t="shared" si="36"/>
        <v>0</v>
      </c>
      <c r="AO74" s="262">
        <f t="shared" si="1"/>
        <v>0</v>
      </c>
      <c r="AP74" s="84">
        <f t="shared" si="2"/>
        <v>0</v>
      </c>
      <c r="AQ74" s="84">
        <f t="shared" si="39"/>
        <v>1.1937117960769683E-12</v>
      </c>
      <c r="AR74" s="84"/>
      <c r="AU74" s="254">
        <f t="shared" si="37"/>
        <v>41821</v>
      </c>
      <c r="AV74" s="256">
        <f t="shared" si="3"/>
        <v>1917.2229030108624</v>
      </c>
      <c r="AW74" s="256">
        <f t="shared" si="4"/>
        <v>0</v>
      </c>
      <c r="AX74" s="256">
        <f t="shared" si="5"/>
        <v>0</v>
      </c>
      <c r="AY74" s="256">
        <f t="shared" si="6"/>
        <v>0</v>
      </c>
      <c r="AZ74" s="256">
        <f t="shared" si="7"/>
        <v>0</v>
      </c>
      <c r="BA74" s="256">
        <f t="shared" si="8"/>
        <v>1917.2229030108624</v>
      </c>
      <c r="BB74" s="256"/>
      <c r="BE74" s="254">
        <f t="shared" si="38"/>
        <v>41821</v>
      </c>
      <c r="BF74" s="256">
        <f t="shared" si="9"/>
        <v>3760.9085128198417</v>
      </c>
      <c r="BG74" s="256">
        <f t="shared" si="10"/>
        <v>0</v>
      </c>
      <c r="BH74" s="256">
        <f t="shared" si="11"/>
        <v>0</v>
      </c>
      <c r="BI74" s="256">
        <f t="shared" si="12"/>
        <v>0</v>
      </c>
      <c r="BJ74" s="256">
        <f t="shared" si="13"/>
        <v>0</v>
      </c>
      <c r="BK74" s="256">
        <f t="shared" si="14"/>
        <v>3760.9085128198417</v>
      </c>
      <c r="BL74" s="256"/>
      <c r="BM74" s="263"/>
    </row>
    <row r="75" spans="3:65" x14ac:dyDescent="0.2">
      <c r="C75" s="83">
        <v>65</v>
      </c>
      <c r="G75" s="254">
        <f t="shared" si="16"/>
        <v>42005</v>
      </c>
      <c r="H75" s="84">
        <f t="shared" si="17"/>
        <v>5678.1314158307041</v>
      </c>
      <c r="I75" s="262">
        <f t="shared" si="18"/>
        <v>1764.2568915591125</v>
      </c>
      <c r="J75" s="84">
        <f t="shared" si="19"/>
        <v>3913.8745242715918</v>
      </c>
      <c r="K75" s="84">
        <f t="shared" si="20"/>
        <v>260724.65920959518</v>
      </c>
      <c r="L75" s="84"/>
      <c r="O75" s="254">
        <f t="shared" si="21"/>
        <v>1948</v>
      </c>
      <c r="P75" s="84">
        <f t="shared" si="22"/>
        <v>0</v>
      </c>
      <c r="Q75" s="262">
        <f t="shared" si="23"/>
        <v>0</v>
      </c>
      <c r="R75" s="84">
        <f t="shared" si="24"/>
        <v>0</v>
      </c>
      <c r="S75" s="84">
        <f t="shared" si="25"/>
        <v>0</v>
      </c>
      <c r="T75" s="84"/>
      <c r="W75" s="254">
        <f t="shared" si="26"/>
        <v>1948</v>
      </c>
      <c r="X75" s="84">
        <f t="shared" si="27"/>
        <v>0</v>
      </c>
      <c r="Y75" s="262">
        <f t="shared" si="28"/>
        <v>0</v>
      </c>
      <c r="Z75" s="84">
        <f t="shared" si="29"/>
        <v>0</v>
      </c>
      <c r="AA75" s="84">
        <f t="shared" si="30"/>
        <v>0</v>
      </c>
      <c r="AB75" s="84"/>
      <c r="AE75" s="254">
        <f t="shared" si="31"/>
        <v>1948</v>
      </c>
      <c r="AF75" s="84">
        <f t="shared" si="32"/>
        <v>0</v>
      </c>
      <c r="AG75" s="262">
        <f t="shared" si="33"/>
        <v>0</v>
      </c>
      <c r="AH75" s="84">
        <f t="shared" si="34"/>
        <v>0</v>
      </c>
      <c r="AI75" s="84">
        <f t="shared" si="35"/>
        <v>0</v>
      </c>
      <c r="AJ75" s="84"/>
      <c r="AM75" s="254">
        <f t="shared" si="51"/>
        <v>42036</v>
      </c>
      <c r="AN75" s="84">
        <f t="shared" si="36"/>
        <v>0</v>
      </c>
      <c r="AO75" s="262">
        <f t="shared" si="1"/>
        <v>0</v>
      </c>
      <c r="AP75" s="84">
        <f t="shared" si="2"/>
        <v>0</v>
      </c>
      <c r="AQ75" s="84">
        <f t="shared" si="39"/>
        <v>1.1937117960769683E-12</v>
      </c>
      <c r="AR75" s="84"/>
      <c r="AU75" s="254">
        <f t="shared" si="37"/>
        <v>41852</v>
      </c>
      <c r="AV75" s="256">
        <f t="shared" si="3"/>
        <v>1892.1501795920633</v>
      </c>
      <c r="AW75" s="256">
        <f t="shared" si="4"/>
        <v>0</v>
      </c>
      <c r="AX75" s="256">
        <f t="shared" si="5"/>
        <v>0</v>
      </c>
      <c r="AY75" s="256">
        <f t="shared" si="6"/>
        <v>0</v>
      </c>
      <c r="AZ75" s="256">
        <f t="shared" si="7"/>
        <v>0</v>
      </c>
      <c r="BA75" s="256">
        <f t="shared" si="8"/>
        <v>1892.1501795920633</v>
      </c>
      <c r="BB75" s="256"/>
      <c r="BE75" s="254">
        <f t="shared" si="38"/>
        <v>41852</v>
      </c>
      <c r="BF75" s="256">
        <f t="shared" si="9"/>
        <v>3785.9812362386415</v>
      </c>
      <c r="BG75" s="256">
        <f t="shared" si="10"/>
        <v>0</v>
      </c>
      <c r="BH75" s="256">
        <f t="shared" si="11"/>
        <v>0</v>
      </c>
      <c r="BI75" s="256">
        <f t="shared" si="12"/>
        <v>0</v>
      </c>
      <c r="BJ75" s="256">
        <f t="shared" si="13"/>
        <v>0</v>
      </c>
      <c r="BK75" s="256">
        <f t="shared" si="14"/>
        <v>3785.9812362386415</v>
      </c>
      <c r="BL75" s="256"/>
      <c r="BM75" s="263"/>
    </row>
    <row r="76" spans="3:65" x14ac:dyDescent="0.2">
      <c r="C76" s="83">
        <v>66</v>
      </c>
      <c r="G76" s="254">
        <f t="shared" si="16"/>
        <v>42036</v>
      </c>
      <c r="H76" s="84">
        <f t="shared" si="17"/>
        <v>5678.1314158307041</v>
      </c>
      <c r="I76" s="262">
        <f t="shared" si="18"/>
        <v>1738.1643947306354</v>
      </c>
      <c r="J76" s="84">
        <f t="shared" si="19"/>
        <v>3939.9670211000689</v>
      </c>
      <c r="K76" s="84">
        <f t="shared" si="20"/>
        <v>256784.6921884951</v>
      </c>
      <c r="L76" s="84"/>
      <c r="O76" s="254">
        <f t="shared" si="21"/>
        <v>1979</v>
      </c>
      <c r="P76" s="84">
        <f t="shared" si="22"/>
        <v>0</v>
      </c>
      <c r="Q76" s="262">
        <f t="shared" si="23"/>
        <v>0</v>
      </c>
      <c r="R76" s="84">
        <f t="shared" si="24"/>
        <v>0</v>
      </c>
      <c r="S76" s="84">
        <f t="shared" si="25"/>
        <v>0</v>
      </c>
      <c r="T76" s="84"/>
      <c r="W76" s="254">
        <f t="shared" si="26"/>
        <v>1979</v>
      </c>
      <c r="X76" s="84">
        <f t="shared" si="27"/>
        <v>0</v>
      </c>
      <c r="Y76" s="262">
        <f t="shared" si="28"/>
        <v>0</v>
      </c>
      <c r="Z76" s="84">
        <f t="shared" si="29"/>
        <v>0</v>
      </c>
      <c r="AA76" s="84">
        <f t="shared" si="30"/>
        <v>0</v>
      </c>
      <c r="AB76" s="84"/>
      <c r="AE76" s="254">
        <f t="shared" si="31"/>
        <v>1979</v>
      </c>
      <c r="AF76" s="84">
        <f t="shared" si="32"/>
        <v>0</v>
      </c>
      <c r="AG76" s="262">
        <f t="shared" si="33"/>
        <v>0</v>
      </c>
      <c r="AH76" s="84">
        <f t="shared" si="34"/>
        <v>0</v>
      </c>
      <c r="AI76" s="84">
        <f t="shared" si="35"/>
        <v>0</v>
      </c>
      <c r="AJ76" s="84"/>
      <c r="AM76" s="254">
        <f t="shared" ref="AM76:AM107" si="52">EDATE(AM75,$AQ$8)</f>
        <v>42064</v>
      </c>
      <c r="AN76" s="84">
        <f t="shared" si="36"/>
        <v>0</v>
      </c>
      <c r="AO76" s="262">
        <f t="shared" ref="AO76:AO130" si="53">IF($C76&lt;=$AN$7,IPMT($AQ$7,$C76,$AN$7,-$AQ$5),0)</f>
        <v>0</v>
      </c>
      <c r="AP76" s="84">
        <f t="shared" ref="AP76:AP130" si="54">IF($C76&lt;=$AN$7,PPMT($AQ$7,$C76,$AN$7,-$AQ$5),0)</f>
        <v>0</v>
      </c>
      <c r="AQ76" s="84">
        <f t="shared" si="39"/>
        <v>1.1937117960769683E-12</v>
      </c>
      <c r="AR76" s="84"/>
      <c r="AU76" s="254">
        <f t="shared" si="37"/>
        <v>41883</v>
      </c>
      <c r="AV76" s="256">
        <f t="shared" ref="AV76:AV130" si="55">IF(ISERROR(VLOOKUP($AU76,$G$11:$I$130,3,FALSE))=TRUE,0,VLOOKUP($AU76,$G$11:$I$130,3,FALSE))</f>
        <v>1866.9103046838059</v>
      </c>
      <c r="AW76" s="256">
        <f t="shared" ref="AW76:AW130" si="56">IF(ISERROR(VLOOKUP($AU76,$O$11:$Q$130,3,FALSE))=TRUE,0,VLOOKUP($AU76,$O$11:$Q$130,3,FALSE))</f>
        <v>0</v>
      </c>
      <c r="AX76" s="256">
        <f t="shared" ref="AX76:AX130" si="57">IF(ISERROR(VLOOKUP($AU76,$W$11:$Y$130,3,FALSE))=TRUE,0,VLOOKUP($AU76,$W$11:$Y$130,3,FALSE))</f>
        <v>0</v>
      </c>
      <c r="AY76" s="256">
        <f t="shared" ref="AY76:AY130" si="58">IF(ISERROR(VLOOKUP($AU76,$AE$11:$AG$130,3,FALSE))=TRUE,0,VLOOKUP($AU76,$AE$11:$AG$130,3,FALSE))</f>
        <v>0</v>
      </c>
      <c r="AZ76" s="256">
        <f t="shared" ref="AZ76:AZ130" si="59">IF(ISERROR(VLOOKUP($AU76,$AM$11:$AO$130,3,FALSE))=TRUE,0,VLOOKUP($AU76,$AM$11:$AO$130,3,FALSE))</f>
        <v>0</v>
      </c>
      <c r="BA76" s="256">
        <f t="shared" ref="BA76:BA130" si="60">SUM(AV76:AZ76)</f>
        <v>1866.9103046838059</v>
      </c>
      <c r="BB76" s="256"/>
      <c r="BE76" s="254">
        <f t="shared" si="38"/>
        <v>41883</v>
      </c>
      <c r="BF76" s="256">
        <f t="shared" ref="BF76:BF130" si="61">IF(ISERROR(VLOOKUP($BE76,$G$11:$J$130,4,FALSE))=TRUE,0,VLOOKUP($BE76,$G$11:$J$130,4,FALSE))</f>
        <v>3811.2211111468987</v>
      </c>
      <c r="BG76" s="256">
        <f t="shared" ref="BG76:BG130" si="62">IF(ISERROR(VLOOKUP($BE76,$O$11:$R$130,4,FALSE))=TRUE,0,VLOOKUP($BE76,$O$11:$R$130,4,FALSE))</f>
        <v>0</v>
      </c>
      <c r="BH76" s="256">
        <f t="shared" ref="BH76:BH130" si="63">IF(ISERROR(VLOOKUP($BE76,$W$11:$Z$130,4,FALSE))=TRUE,0,VLOOKUP($BE76,$W$11:$Z$130,4,FALSE))</f>
        <v>0</v>
      </c>
      <c r="BI76" s="256">
        <f t="shared" ref="BI76:BI130" si="64">IF(ISERROR(VLOOKUP($BE76,$AE$11:$AH$130,4,FALSE))=TRUE,0,VLOOKUP($BE76,$AE$11:$AH$130,4,FALSE))</f>
        <v>0</v>
      </c>
      <c r="BJ76" s="256">
        <f t="shared" ref="BJ76:BJ130" si="65">IF(ISERROR(VLOOKUP($BE76,$AM$11:$AP$130,4,FALSE))=TRUE,0,VLOOKUP($BE76,$AM$11:$AP$130,4,FALSE))</f>
        <v>0</v>
      </c>
      <c r="BK76" s="256">
        <f t="shared" ref="BK76:BK130" si="66">SUM(BF76:BJ76)</f>
        <v>3811.2211111468987</v>
      </c>
      <c r="BL76" s="256"/>
      <c r="BM76" s="263"/>
    </row>
    <row r="77" spans="3:65" x14ac:dyDescent="0.2">
      <c r="C77" s="83">
        <v>67</v>
      </c>
      <c r="G77" s="254">
        <f t="shared" ref="G77:G130" si="67">EDATE(G76,$K$8)</f>
        <v>42064</v>
      </c>
      <c r="H77" s="84">
        <f t="shared" ref="H77:H130" si="68">IF($C77&lt;=$H$7,H76,0)</f>
        <v>5678.1314158307041</v>
      </c>
      <c r="I77" s="262">
        <f t="shared" ref="I77:I130" si="69">IF($C77&lt;=$H$7,IPMT($K$7,C77,$H$7,-$K$5),0)</f>
        <v>1711.8979479233017</v>
      </c>
      <c r="J77" s="84">
        <f t="shared" ref="J77:J130" si="70">IF($C77&lt;=$H$7,PPMT($K$7,C77,$H$7,-$K$5),0)</f>
        <v>3966.2334679074029</v>
      </c>
      <c r="K77" s="84">
        <f t="shared" ref="K77:K130" si="71">K76-J77</f>
        <v>252818.45872058769</v>
      </c>
      <c r="L77" s="84"/>
      <c r="O77" s="254">
        <f t="shared" ref="O77:O130" si="72">EDATE(O76,$S$8)</f>
        <v>2009</v>
      </c>
      <c r="P77" s="84">
        <f t="shared" ref="P77:P130" si="73">IF($C77&lt;=$P$7,P76,0)</f>
        <v>0</v>
      </c>
      <c r="Q77" s="262">
        <f t="shared" ref="Q77:Q130" si="74">IF($C77&lt;=$P$7,IPMT($S$7,$C77,$P$7,-$S$5),0)</f>
        <v>0</v>
      </c>
      <c r="R77" s="84">
        <f t="shared" ref="R77:R130" si="75">IF($C77&lt;=$P$7,PPMT($S$7,$C77,$P$7,-$S$5),0)</f>
        <v>0</v>
      </c>
      <c r="S77" s="84">
        <f t="shared" ref="S77:S130" si="76">S76-R77</f>
        <v>0</v>
      </c>
      <c r="T77" s="84"/>
      <c r="W77" s="254">
        <f t="shared" ref="W77:W130" si="77">EDATE(W76,$AA$8)</f>
        <v>2009</v>
      </c>
      <c r="X77" s="84">
        <f t="shared" ref="X77:X130" si="78">IF($C77&lt;=$X$7,X76,0)</f>
        <v>0</v>
      </c>
      <c r="Y77" s="262">
        <f t="shared" ref="Y77:Y130" si="79">IF($C77&lt;=$X$7,IPMT($AA$7,$C77,$X$7,-$AA$5),0)</f>
        <v>0</v>
      </c>
      <c r="Z77" s="84">
        <f t="shared" ref="Z77:Z130" si="80">IF($C77&lt;=$X$7,PPMT($AA$7,$C77,$X$7,-$AA$5),0)</f>
        <v>0</v>
      </c>
      <c r="AA77" s="84">
        <f t="shared" ref="AA77:AA130" si="81">AA76-Z77</f>
        <v>0</v>
      </c>
      <c r="AB77" s="84"/>
      <c r="AE77" s="254">
        <f t="shared" ref="AE77:AE130" si="82">EDATE(AE76,$AI$8)</f>
        <v>2009</v>
      </c>
      <c r="AF77" s="84">
        <f t="shared" ref="AF77:AF130" si="83">IF($C77&lt;=$AF$7,AF76,0)</f>
        <v>0</v>
      </c>
      <c r="AG77" s="262">
        <f t="shared" ref="AG77:AG130" si="84">IF($C77&lt;=$AF$7,IPMT($AI$7,$C77,$AF$7,-$AI$5),0)</f>
        <v>0</v>
      </c>
      <c r="AH77" s="84">
        <f t="shared" ref="AH77:AH130" si="85">IF($C77&lt;=$AF$7,PPMT($AI$7,$C77,$AF$7,-$AI$5),0)</f>
        <v>0</v>
      </c>
      <c r="AI77" s="84">
        <f t="shared" ref="AI77:AI130" si="86">AI76-AH77</f>
        <v>0</v>
      </c>
      <c r="AJ77" s="84"/>
      <c r="AM77" s="254">
        <f t="shared" si="52"/>
        <v>42095</v>
      </c>
      <c r="AN77" s="84">
        <f t="shared" ref="AN77:AN130" si="87">IF($C77&lt;=$AN$7,AN76,0)</f>
        <v>0</v>
      </c>
      <c r="AO77" s="262">
        <f t="shared" si="53"/>
        <v>0</v>
      </c>
      <c r="AP77" s="84">
        <f t="shared" si="54"/>
        <v>0</v>
      </c>
      <c r="AQ77" s="84">
        <f t="shared" si="39"/>
        <v>1.1937117960769683E-12</v>
      </c>
      <c r="AR77" s="84"/>
      <c r="AU77" s="254">
        <f t="shared" ref="AU77:AU130" si="88">EDATE(AU76,1)</f>
        <v>41913</v>
      </c>
      <c r="AV77" s="256">
        <f t="shared" si="55"/>
        <v>1841.5021639428262</v>
      </c>
      <c r="AW77" s="256">
        <f t="shared" si="56"/>
        <v>0</v>
      </c>
      <c r="AX77" s="256">
        <f t="shared" si="57"/>
        <v>0</v>
      </c>
      <c r="AY77" s="256">
        <f t="shared" si="58"/>
        <v>0</v>
      </c>
      <c r="AZ77" s="256">
        <f t="shared" si="59"/>
        <v>0</v>
      </c>
      <c r="BA77" s="256">
        <f t="shared" si="60"/>
        <v>1841.5021639428262</v>
      </c>
      <c r="BB77" s="256"/>
      <c r="BE77" s="254">
        <f t="shared" ref="BE77:BE130" si="89">EDATE(BE76,1)</f>
        <v>41913</v>
      </c>
      <c r="BF77" s="256">
        <f t="shared" si="61"/>
        <v>3836.6292518878777</v>
      </c>
      <c r="BG77" s="256">
        <f t="shared" si="62"/>
        <v>0</v>
      </c>
      <c r="BH77" s="256">
        <f t="shared" si="63"/>
        <v>0</v>
      </c>
      <c r="BI77" s="256">
        <f t="shared" si="64"/>
        <v>0</v>
      </c>
      <c r="BJ77" s="256">
        <f t="shared" si="65"/>
        <v>0</v>
      </c>
      <c r="BK77" s="256">
        <f t="shared" si="66"/>
        <v>3836.6292518878777</v>
      </c>
      <c r="BL77" s="256"/>
      <c r="BM77" s="263"/>
    </row>
    <row r="78" spans="3:65" x14ac:dyDescent="0.2">
      <c r="C78" s="83">
        <v>68</v>
      </c>
      <c r="G78" s="254">
        <f t="shared" si="67"/>
        <v>42095</v>
      </c>
      <c r="H78" s="84">
        <f t="shared" si="68"/>
        <v>5678.1314158307041</v>
      </c>
      <c r="I78" s="262">
        <f t="shared" si="69"/>
        <v>1685.4563914705857</v>
      </c>
      <c r="J78" s="84">
        <f t="shared" si="70"/>
        <v>3992.6750243601191</v>
      </c>
      <c r="K78" s="84">
        <f t="shared" si="71"/>
        <v>248825.78369622756</v>
      </c>
      <c r="L78" s="84"/>
      <c r="O78" s="254">
        <f t="shared" si="72"/>
        <v>2040</v>
      </c>
      <c r="P78" s="84">
        <f t="shared" si="73"/>
        <v>0</v>
      </c>
      <c r="Q78" s="262">
        <f t="shared" si="74"/>
        <v>0</v>
      </c>
      <c r="R78" s="84">
        <f t="shared" si="75"/>
        <v>0</v>
      </c>
      <c r="S78" s="84">
        <f t="shared" si="76"/>
        <v>0</v>
      </c>
      <c r="T78" s="84"/>
      <c r="W78" s="254">
        <f t="shared" si="77"/>
        <v>2040</v>
      </c>
      <c r="X78" s="84">
        <f t="shared" si="78"/>
        <v>0</v>
      </c>
      <c r="Y78" s="262">
        <f t="shared" si="79"/>
        <v>0</v>
      </c>
      <c r="Z78" s="84">
        <f t="shared" si="80"/>
        <v>0</v>
      </c>
      <c r="AA78" s="84">
        <f t="shared" si="81"/>
        <v>0</v>
      </c>
      <c r="AB78" s="84"/>
      <c r="AE78" s="254">
        <f t="shared" si="82"/>
        <v>2040</v>
      </c>
      <c r="AF78" s="84">
        <f t="shared" si="83"/>
        <v>0</v>
      </c>
      <c r="AG78" s="262">
        <f t="shared" si="84"/>
        <v>0</v>
      </c>
      <c r="AH78" s="84">
        <f t="shared" si="85"/>
        <v>0</v>
      </c>
      <c r="AI78" s="84">
        <f t="shared" si="86"/>
        <v>0</v>
      </c>
      <c r="AJ78" s="84"/>
      <c r="AM78" s="254">
        <f t="shared" si="52"/>
        <v>42125</v>
      </c>
      <c r="AN78" s="84">
        <f t="shared" si="87"/>
        <v>0</v>
      </c>
      <c r="AO78" s="262">
        <f t="shared" si="53"/>
        <v>0</v>
      </c>
      <c r="AP78" s="84">
        <f t="shared" si="54"/>
        <v>0</v>
      </c>
      <c r="AQ78" s="84">
        <f t="shared" si="39"/>
        <v>1.1937117960769683E-12</v>
      </c>
      <c r="AR78" s="84"/>
      <c r="AU78" s="254">
        <f t="shared" si="88"/>
        <v>41944</v>
      </c>
      <c r="AV78" s="256">
        <f t="shared" si="55"/>
        <v>1815.9246355969071</v>
      </c>
      <c r="AW78" s="256">
        <f t="shared" si="56"/>
        <v>0</v>
      </c>
      <c r="AX78" s="256">
        <f t="shared" si="57"/>
        <v>0</v>
      </c>
      <c r="AY78" s="256">
        <f t="shared" si="58"/>
        <v>0</v>
      </c>
      <c r="AZ78" s="256">
        <f t="shared" si="59"/>
        <v>0</v>
      </c>
      <c r="BA78" s="256">
        <f t="shared" si="60"/>
        <v>1815.9246355969071</v>
      </c>
      <c r="BB78" s="256"/>
      <c r="BE78" s="254">
        <f t="shared" si="89"/>
        <v>41944</v>
      </c>
      <c r="BF78" s="256">
        <f t="shared" si="61"/>
        <v>3862.206780233797</v>
      </c>
      <c r="BG78" s="256">
        <f t="shared" si="62"/>
        <v>0</v>
      </c>
      <c r="BH78" s="256">
        <f t="shared" si="63"/>
        <v>0</v>
      </c>
      <c r="BI78" s="256">
        <f t="shared" si="64"/>
        <v>0</v>
      </c>
      <c r="BJ78" s="256">
        <f t="shared" si="65"/>
        <v>0</v>
      </c>
      <c r="BK78" s="256">
        <f t="shared" si="66"/>
        <v>3862.206780233797</v>
      </c>
      <c r="BL78" s="256"/>
      <c r="BM78" s="263"/>
    </row>
    <row r="79" spans="3:65" x14ac:dyDescent="0.2">
      <c r="C79" s="83">
        <v>69</v>
      </c>
      <c r="G79" s="254">
        <f t="shared" si="67"/>
        <v>42125</v>
      </c>
      <c r="H79" s="84">
        <f t="shared" si="68"/>
        <v>5678.1314158307041</v>
      </c>
      <c r="I79" s="262">
        <f t="shared" si="69"/>
        <v>1658.8385579748513</v>
      </c>
      <c r="J79" s="84">
        <f t="shared" si="70"/>
        <v>4019.2928578558526</v>
      </c>
      <c r="K79" s="84">
        <f t="shared" si="71"/>
        <v>244806.49083837171</v>
      </c>
      <c r="L79" s="84"/>
      <c r="O79" s="254">
        <f t="shared" si="72"/>
        <v>2071</v>
      </c>
      <c r="P79" s="84">
        <f t="shared" si="73"/>
        <v>0</v>
      </c>
      <c r="Q79" s="262">
        <f t="shared" si="74"/>
        <v>0</v>
      </c>
      <c r="R79" s="84">
        <f t="shared" si="75"/>
        <v>0</v>
      </c>
      <c r="S79" s="84">
        <f t="shared" si="76"/>
        <v>0</v>
      </c>
      <c r="T79" s="84"/>
      <c r="W79" s="254">
        <f t="shared" si="77"/>
        <v>2071</v>
      </c>
      <c r="X79" s="84">
        <f t="shared" si="78"/>
        <v>0</v>
      </c>
      <c r="Y79" s="262">
        <f t="shared" si="79"/>
        <v>0</v>
      </c>
      <c r="Z79" s="84">
        <f t="shared" si="80"/>
        <v>0</v>
      </c>
      <c r="AA79" s="84">
        <f t="shared" si="81"/>
        <v>0</v>
      </c>
      <c r="AB79" s="84"/>
      <c r="AE79" s="254">
        <f t="shared" si="82"/>
        <v>2071</v>
      </c>
      <c r="AF79" s="84">
        <f t="shared" si="83"/>
        <v>0</v>
      </c>
      <c r="AG79" s="262">
        <f t="shared" si="84"/>
        <v>0</v>
      </c>
      <c r="AH79" s="84">
        <f t="shared" si="85"/>
        <v>0</v>
      </c>
      <c r="AI79" s="84">
        <f t="shared" si="86"/>
        <v>0</v>
      </c>
      <c r="AJ79" s="84"/>
      <c r="AM79" s="254">
        <f t="shared" si="52"/>
        <v>42156</v>
      </c>
      <c r="AN79" s="84">
        <f t="shared" si="87"/>
        <v>0</v>
      </c>
      <c r="AO79" s="262">
        <f t="shared" si="53"/>
        <v>0</v>
      </c>
      <c r="AP79" s="84">
        <f t="shared" si="54"/>
        <v>0</v>
      </c>
      <c r="AQ79" s="84">
        <f t="shared" si="39"/>
        <v>1.1937117960769683E-12</v>
      </c>
      <c r="AR79" s="84"/>
      <c r="AU79" s="254">
        <f t="shared" si="88"/>
        <v>41974</v>
      </c>
      <c r="AV79" s="256">
        <f t="shared" si="55"/>
        <v>1790.1765903953483</v>
      </c>
      <c r="AW79" s="256">
        <f t="shared" si="56"/>
        <v>0</v>
      </c>
      <c r="AX79" s="256">
        <f t="shared" si="57"/>
        <v>0</v>
      </c>
      <c r="AY79" s="256">
        <f t="shared" si="58"/>
        <v>0</v>
      </c>
      <c r="AZ79" s="256">
        <f t="shared" si="59"/>
        <v>0</v>
      </c>
      <c r="BA79" s="256">
        <f t="shared" si="60"/>
        <v>1790.1765903953483</v>
      </c>
      <c r="BB79" s="256"/>
      <c r="BE79" s="254">
        <f t="shared" si="89"/>
        <v>41974</v>
      </c>
      <c r="BF79" s="256">
        <f t="shared" si="61"/>
        <v>3887.9548254353554</v>
      </c>
      <c r="BG79" s="256">
        <f t="shared" si="62"/>
        <v>0</v>
      </c>
      <c r="BH79" s="256">
        <f t="shared" si="63"/>
        <v>0</v>
      </c>
      <c r="BI79" s="256">
        <f t="shared" si="64"/>
        <v>0</v>
      </c>
      <c r="BJ79" s="256">
        <f t="shared" si="65"/>
        <v>0</v>
      </c>
      <c r="BK79" s="256">
        <f t="shared" si="66"/>
        <v>3887.9548254353554</v>
      </c>
      <c r="BL79" s="256"/>
      <c r="BM79" s="263"/>
    </row>
    <row r="80" spans="3:65" x14ac:dyDescent="0.2">
      <c r="C80" s="83">
        <v>70</v>
      </c>
      <c r="G80" s="254">
        <f t="shared" si="67"/>
        <v>42156</v>
      </c>
      <c r="H80" s="84">
        <f t="shared" si="68"/>
        <v>5678.1314158307041</v>
      </c>
      <c r="I80" s="262">
        <f t="shared" si="69"/>
        <v>1632.0432722558126</v>
      </c>
      <c r="J80" s="84">
        <f t="shared" si="70"/>
        <v>4046.0881435748915</v>
      </c>
      <c r="K80" s="84">
        <f t="shared" si="71"/>
        <v>240760.40269479682</v>
      </c>
      <c r="L80" s="84"/>
      <c r="O80" s="254">
        <f t="shared" si="72"/>
        <v>2101</v>
      </c>
      <c r="P80" s="84">
        <f t="shared" si="73"/>
        <v>0</v>
      </c>
      <c r="Q80" s="262">
        <f t="shared" si="74"/>
        <v>0</v>
      </c>
      <c r="R80" s="84">
        <f t="shared" si="75"/>
        <v>0</v>
      </c>
      <c r="S80" s="84">
        <f t="shared" si="76"/>
        <v>0</v>
      </c>
      <c r="T80" s="84"/>
      <c r="W80" s="254">
        <f t="shared" si="77"/>
        <v>2101</v>
      </c>
      <c r="X80" s="84">
        <f t="shared" si="78"/>
        <v>0</v>
      </c>
      <c r="Y80" s="262">
        <f t="shared" si="79"/>
        <v>0</v>
      </c>
      <c r="Z80" s="84">
        <f t="shared" si="80"/>
        <v>0</v>
      </c>
      <c r="AA80" s="84">
        <f t="shared" si="81"/>
        <v>0</v>
      </c>
      <c r="AB80" s="84"/>
      <c r="AE80" s="254">
        <f t="shared" si="82"/>
        <v>2101</v>
      </c>
      <c r="AF80" s="84">
        <f t="shared" si="83"/>
        <v>0</v>
      </c>
      <c r="AG80" s="262">
        <f t="shared" si="84"/>
        <v>0</v>
      </c>
      <c r="AH80" s="84">
        <f t="shared" si="85"/>
        <v>0</v>
      </c>
      <c r="AI80" s="84">
        <f t="shared" si="86"/>
        <v>0</v>
      </c>
      <c r="AJ80" s="84"/>
      <c r="AM80" s="254">
        <f t="shared" si="52"/>
        <v>42186</v>
      </c>
      <c r="AN80" s="84">
        <f t="shared" si="87"/>
        <v>0</v>
      </c>
      <c r="AO80" s="262">
        <f t="shared" si="53"/>
        <v>0</v>
      </c>
      <c r="AP80" s="84">
        <f t="shared" si="54"/>
        <v>0</v>
      </c>
      <c r="AQ80" s="84">
        <f t="shared" ref="AQ80:AQ127" si="90">+AQ79-AP80</f>
        <v>1.1937117960769683E-12</v>
      </c>
      <c r="AR80" s="84"/>
      <c r="AU80" s="254">
        <f t="shared" si="88"/>
        <v>42005</v>
      </c>
      <c r="AV80" s="256">
        <f t="shared" si="55"/>
        <v>1764.2568915591125</v>
      </c>
      <c r="AW80" s="256">
        <f t="shared" si="56"/>
        <v>0</v>
      </c>
      <c r="AX80" s="256">
        <f t="shared" si="57"/>
        <v>0</v>
      </c>
      <c r="AY80" s="256">
        <f t="shared" si="58"/>
        <v>0</v>
      </c>
      <c r="AZ80" s="256">
        <f t="shared" si="59"/>
        <v>0</v>
      </c>
      <c r="BA80" s="256">
        <f t="shared" si="60"/>
        <v>1764.2568915591125</v>
      </c>
      <c r="BB80" s="256"/>
      <c r="BE80" s="254">
        <f t="shared" si="89"/>
        <v>42005</v>
      </c>
      <c r="BF80" s="256">
        <f t="shared" si="61"/>
        <v>3913.8745242715918</v>
      </c>
      <c r="BG80" s="256">
        <f t="shared" si="62"/>
        <v>0</v>
      </c>
      <c r="BH80" s="256">
        <f t="shared" si="63"/>
        <v>0</v>
      </c>
      <c r="BI80" s="256">
        <f t="shared" si="64"/>
        <v>0</v>
      </c>
      <c r="BJ80" s="256">
        <f t="shared" si="65"/>
        <v>0</v>
      </c>
      <c r="BK80" s="256">
        <f t="shared" si="66"/>
        <v>3913.8745242715918</v>
      </c>
      <c r="BL80" s="256"/>
      <c r="BM80" s="263"/>
    </row>
    <row r="81" spans="3:65" x14ac:dyDescent="0.2">
      <c r="C81" s="83">
        <v>71</v>
      </c>
      <c r="G81" s="254">
        <f t="shared" si="67"/>
        <v>42186</v>
      </c>
      <c r="H81" s="84">
        <f t="shared" si="68"/>
        <v>5678.1314158307041</v>
      </c>
      <c r="I81" s="262">
        <f t="shared" si="69"/>
        <v>1605.0693512986466</v>
      </c>
      <c r="J81" s="84">
        <f t="shared" si="70"/>
        <v>4073.0620645320573</v>
      </c>
      <c r="K81" s="84">
        <f t="shared" si="71"/>
        <v>236687.34063026478</v>
      </c>
      <c r="L81" s="84"/>
      <c r="O81" s="254">
        <f t="shared" si="72"/>
        <v>2132</v>
      </c>
      <c r="P81" s="84">
        <f t="shared" si="73"/>
        <v>0</v>
      </c>
      <c r="Q81" s="262">
        <f t="shared" si="74"/>
        <v>0</v>
      </c>
      <c r="R81" s="84">
        <f t="shared" si="75"/>
        <v>0</v>
      </c>
      <c r="S81" s="84">
        <f t="shared" si="76"/>
        <v>0</v>
      </c>
      <c r="T81" s="84"/>
      <c r="W81" s="254">
        <f t="shared" si="77"/>
        <v>2132</v>
      </c>
      <c r="X81" s="84">
        <f t="shared" si="78"/>
        <v>0</v>
      </c>
      <c r="Y81" s="262">
        <f t="shared" si="79"/>
        <v>0</v>
      </c>
      <c r="Z81" s="84">
        <f t="shared" si="80"/>
        <v>0</v>
      </c>
      <c r="AA81" s="84">
        <f t="shared" si="81"/>
        <v>0</v>
      </c>
      <c r="AB81" s="84"/>
      <c r="AE81" s="254">
        <f t="shared" si="82"/>
        <v>2132</v>
      </c>
      <c r="AF81" s="84">
        <f t="shared" si="83"/>
        <v>0</v>
      </c>
      <c r="AG81" s="262">
        <f t="shared" si="84"/>
        <v>0</v>
      </c>
      <c r="AH81" s="84">
        <f t="shared" si="85"/>
        <v>0</v>
      </c>
      <c r="AI81" s="84">
        <f t="shared" si="86"/>
        <v>0</v>
      </c>
      <c r="AJ81" s="84"/>
      <c r="AM81" s="254">
        <f t="shared" si="52"/>
        <v>42217</v>
      </c>
      <c r="AN81" s="84">
        <f t="shared" si="87"/>
        <v>0</v>
      </c>
      <c r="AO81" s="262">
        <f t="shared" si="53"/>
        <v>0</v>
      </c>
      <c r="AP81" s="84">
        <f t="shared" si="54"/>
        <v>0</v>
      </c>
      <c r="AQ81" s="84">
        <f t="shared" si="90"/>
        <v>1.1937117960769683E-12</v>
      </c>
      <c r="AR81" s="84"/>
      <c r="AU81" s="254">
        <f t="shared" si="88"/>
        <v>42036</v>
      </c>
      <c r="AV81" s="256">
        <f t="shared" si="55"/>
        <v>1738.1643947306354</v>
      </c>
      <c r="AW81" s="256">
        <f t="shared" si="56"/>
        <v>0</v>
      </c>
      <c r="AX81" s="256">
        <f t="shared" si="57"/>
        <v>0</v>
      </c>
      <c r="AY81" s="256">
        <f t="shared" si="58"/>
        <v>0</v>
      </c>
      <c r="AZ81" s="256">
        <f t="shared" si="59"/>
        <v>0</v>
      </c>
      <c r="BA81" s="256">
        <f t="shared" si="60"/>
        <v>1738.1643947306354</v>
      </c>
      <c r="BB81" s="256"/>
      <c r="BE81" s="254">
        <f t="shared" si="89"/>
        <v>42036</v>
      </c>
      <c r="BF81" s="256">
        <f t="shared" si="61"/>
        <v>3939.9670211000689</v>
      </c>
      <c r="BG81" s="256">
        <f t="shared" si="62"/>
        <v>0</v>
      </c>
      <c r="BH81" s="256">
        <f t="shared" si="63"/>
        <v>0</v>
      </c>
      <c r="BI81" s="256">
        <f t="shared" si="64"/>
        <v>0</v>
      </c>
      <c r="BJ81" s="256">
        <f t="shared" si="65"/>
        <v>0</v>
      </c>
      <c r="BK81" s="256">
        <f t="shared" si="66"/>
        <v>3939.9670211000689</v>
      </c>
      <c r="BL81" s="256"/>
      <c r="BM81" s="263"/>
    </row>
    <row r="82" spans="3:65" x14ac:dyDescent="0.2">
      <c r="C82" s="83">
        <v>72</v>
      </c>
      <c r="G82" s="254">
        <f t="shared" si="67"/>
        <v>42217</v>
      </c>
      <c r="H82" s="84">
        <f t="shared" si="68"/>
        <v>5678.1314158307041</v>
      </c>
      <c r="I82" s="262">
        <f t="shared" si="69"/>
        <v>1577.9156042017662</v>
      </c>
      <c r="J82" s="84">
        <f t="shared" si="70"/>
        <v>4100.2158116289374</v>
      </c>
      <c r="K82" s="84">
        <f t="shared" si="71"/>
        <v>232587.12481863584</v>
      </c>
      <c r="L82" s="84"/>
      <c r="O82" s="254">
        <f t="shared" si="72"/>
        <v>2162</v>
      </c>
      <c r="P82" s="84">
        <f t="shared" si="73"/>
        <v>0</v>
      </c>
      <c r="Q82" s="262">
        <f t="shared" si="74"/>
        <v>0</v>
      </c>
      <c r="R82" s="84">
        <f t="shared" si="75"/>
        <v>0</v>
      </c>
      <c r="S82" s="84">
        <f t="shared" si="76"/>
        <v>0</v>
      </c>
      <c r="T82" s="84"/>
      <c r="W82" s="254">
        <f t="shared" si="77"/>
        <v>2162</v>
      </c>
      <c r="X82" s="84">
        <f t="shared" si="78"/>
        <v>0</v>
      </c>
      <c r="Y82" s="262">
        <f t="shared" si="79"/>
        <v>0</v>
      </c>
      <c r="Z82" s="84">
        <f t="shared" si="80"/>
        <v>0</v>
      </c>
      <c r="AA82" s="84">
        <f t="shared" si="81"/>
        <v>0</v>
      </c>
      <c r="AB82" s="84"/>
      <c r="AE82" s="254">
        <f t="shared" si="82"/>
        <v>2162</v>
      </c>
      <c r="AF82" s="84">
        <f t="shared" si="83"/>
        <v>0</v>
      </c>
      <c r="AG82" s="262">
        <f t="shared" si="84"/>
        <v>0</v>
      </c>
      <c r="AH82" s="84">
        <f t="shared" si="85"/>
        <v>0</v>
      </c>
      <c r="AI82" s="84">
        <f t="shared" si="86"/>
        <v>0</v>
      </c>
      <c r="AJ82" s="84"/>
      <c r="AM82" s="254">
        <f t="shared" si="52"/>
        <v>42248</v>
      </c>
      <c r="AN82" s="84">
        <f t="shared" si="87"/>
        <v>0</v>
      </c>
      <c r="AO82" s="262">
        <f t="shared" si="53"/>
        <v>0</v>
      </c>
      <c r="AP82" s="84">
        <f t="shared" si="54"/>
        <v>0</v>
      </c>
      <c r="AQ82" s="84">
        <f t="shared" si="90"/>
        <v>1.1937117960769683E-12</v>
      </c>
      <c r="AR82" s="84"/>
      <c r="AU82" s="254">
        <f t="shared" si="88"/>
        <v>42064</v>
      </c>
      <c r="AV82" s="256">
        <f t="shared" si="55"/>
        <v>1711.8979479233017</v>
      </c>
      <c r="AW82" s="256">
        <f t="shared" si="56"/>
        <v>0</v>
      </c>
      <c r="AX82" s="256">
        <f t="shared" si="57"/>
        <v>0</v>
      </c>
      <c r="AY82" s="256">
        <f t="shared" si="58"/>
        <v>0</v>
      </c>
      <c r="AZ82" s="256">
        <f t="shared" si="59"/>
        <v>0</v>
      </c>
      <c r="BA82" s="256">
        <f t="shared" si="60"/>
        <v>1711.8979479233017</v>
      </c>
      <c r="BB82" s="256"/>
      <c r="BE82" s="254">
        <f t="shared" si="89"/>
        <v>42064</v>
      </c>
      <c r="BF82" s="256">
        <f t="shared" si="61"/>
        <v>3966.2334679074029</v>
      </c>
      <c r="BG82" s="256">
        <f t="shared" si="62"/>
        <v>0</v>
      </c>
      <c r="BH82" s="256">
        <f t="shared" si="63"/>
        <v>0</v>
      </c>
      <c r="BI82" s="256">
        <f t="shared" si="64"/>
        <v>0</v>
      </c>
      <c r="BJ82" s="256">
        <f t="shared" si="65"/>
        <v>0</v>
      </c>
      <c r="BK82" s="256">
        <f t="shared" si="66"/>
        <v>3966.2334679074029</v>
      </c>
      <c r="BL82" s="256"/>
      <c r="BM82" s="263"/>
    </row>
    <row r="83" spans="3:65" x14ac:dyDescent="0.2">
      <c r="C83" s="83">
        <v>73</v>
      </c>
      <c r="G83" s="254">
        <f t="shared" si="67"/>
        <v>42248</v>
      </c>
      <c r="H83" s="84">
        <f t="shared" si="68"/>
        <v>5678.1314158307041</v>
      </c>
      <c r="I83" s="262">
        <f t="shared" si="69"/>
        <v>1550.5808321242398</v>
      </c>
      <c r="J83" s="84">
        <f t="shared" si="70"/>
        <v>4127.5505837064638</v>
      </c>
      <c r="K83" s="84">
        <f t="shared" si="71"/>
        <v>228459.57423492937</v>
      </c>
      <c r="L83" s="84"/>
      <c r="O83" s="254">
        <f t="shared" si="72"/>
        <v>2193</v>
      </c>
      <c r="P83" s="84">
        <f t="shared" si="73"/>
        <v>0</v>
      </c>
      <c r="Q83" s="262">
        <f t="shared" si="74"/>
        <v>0</v>
      </c>
      <c r="R83" s="84">
        <f t="shared" si="75"/>
        <v>0</v>
      </c>
      <c r="S83" s="84">
        <f t="shared" si="76"/>
        <v>0</v>
      </c>
      <c r="T83" s="84"/>
      <c r="W83" s="254">
        <f t="shared" si="77"/>
        <v>2193</v>
      </c>
      <c r="X83" s="84">
        <f t="shared" si="78"/>
        <v>0</v>
      </c>
      <c r="Y83" s="262">
        <f t="shared" si="79"/>
        <v>0</v>
      </c>
      <c r="Z83" s="84">
        <f t="shared" si="80"/>
        <v>0</v>
      </c>
      <c r="AA83" s="84">
        <f t="shared" si="81"/>
        <v>0</v>
      </c>
      <c r="AB83" s="84"/>
      <c r="AE83" s="254">
        <f t="shared" si="82"/>
        <v>2193</v>
      </c>
      <c r="AF83" s="84">
        <f t="shared" si="83"/>
        <v>0</v>
      </c>
      <c r="AG83" s="262">
        <f t="shared" si="84"/>
        <v>0</v>
      </c>
      <c r="AH83" s="84">
        <f t="shared" si="85"/>
        <v>0</v>
      </c>
      <c r="AI83" s="84">
        <f t="shared" si="86"/>
        <v>0</v>
      </c>
      <c r="AJ83" s="84"/>
      <c r="AM83" s="254">
        <f t="shared" si="52"/>
        <v>42278</v>
      </c>
      <c r="AN83" s="84">
        <f t="shared" si="87"/>
        <v>0</v>
      </c>
      <c r="AO83" s="262">
        <f t="shared" si="53"/>
        <v>0</v>
      </c>
      <c r="AP83" s="84">
        <f t="shared" si="54"/>
        <v>0</v>
      </c>
      <c r="AQ83" s="84">
        <f t="shared" si="90"/>
        <v>1.1937117960769683E-12</v>
      </c>
      <c r="AR83" s="84"/>
      <c r="AU83" s="254">
        <f t="shared" si="88"/>
        <v>42095</v>
      </c>
      <c r="AV83" s="256">
        <f t="shared" si="55"/>
        <v>1685.4563914705857</v>
      </c>
      <c r="AW83" s="256">
        <f t="shared" si="56"/>
        <v>0</v>
      </c>
      <c r="AX83" s="256">
        <f t="shared" si="57"/>
        <v>0</v>
      </c>
      <c r="AY83" s="256">
        <f t="shared" si="58"/>
        <v>0</v>
      </c>
      <c r="AZ83" s="256">
        <f t="shared" si="59"/>
        <v>0</v>
      </c>
      <c r="BA83" s="256">
        <f t="shared" si="60"/>
        <v>1685.4563914705857</v>
      </c>
      <c r="BB83" s="256"/>
      <c r="BE83" s="254">
        <f t="shared" si="89"/>
        <v>42095</v>
      </c>
      <c r="BF83" s="256">
        <f t="shared" si="61"/>
        <v>3992.6750243601191</v>
      </c>
      <c r="BG83" s="256">
        <f t="shared" si="62"/>
        <v>0</v>
      </c>
      <c r="BH83" s="256">
        <f t="shared" si="63"/>
        <v>0</v>
      </c>
      <c r="BI83" s="256">
        <f t="shared" si="64"/>
        <v>0</v>
      </c>
      <c r="BJ83" s="256">
        <f t="shared" si="65"/>
        <v>0</v>
      </c>
      <c r="BK83" s="256">
        <f t="shared" si="66"/>
        <v>3992.6750243601191</v>
      </c>
      <c r="BL83" s="256"/>
      <c r="BM83" s="263"/>
    </row>
    <row r="84" spans="3:65" x14ac:dyDescent="0.2">
      <c r="C84" s="83">
        <v>74</v>
      </c>
      <c r="G84" s="254">
        <f t="shared" si="67"/>
        <v>42278</v>
      </c>
      <c r="H84" s="84">
        <f t="shared" si="68"/>
        <v>5678.1314158307041</v>
      </c>
      <c r="I84" s="262">
        <f t="shared" si="69"/>
        <v>1523.0638282328634</v>
      </c>
      <c r="J84" s="84">
        <f t="shared" si="70"/>
        <v>4155.0675875978404</v>
      </c>
      <c r="K84" s="84">
        <f t="shared" si="71"/>
        <v>224304.50664733152</v>
      </c>
      <c r="L84" s="84"/>
      <c r="O84" s="254">
        <f t="shared" si="72"/>
        <v>2224</v>
      </c>
      <c r="P84" s="84">
        <f t="shared" si="73"/>
        <v>0</v>
      </c>
      <c r="Q84" s="262">
        <f t="shared" si="74"/>
        <v>0</v>
      </c>
      <c r="R84" s="84">
        <f t="shared" si="75"/>
        <v>0</v>
      </c>
      <c r="S84" s="84">
        <f t="shared" si="76"/>
        <v>0</v>
      </c>
      <c r="T84" s="84"/>
      <c r="W84" s="254">
        <f t="shared" si="77"/>
        <v>2224</v>
      </c>
      <c r="X84" s="84">
        <f t="shared" si="78"/>
        <v>0</v>
      </c>
      <c r="Y84" s="262">
        <f t="shared" si="79"/>
        <v>0</v>
      </c>
      <c r="Z84" s="84">
        <f t="shared" si="80"/>
        <v>0</v>
      </c>
      <c r="AA84" s="84">
        <f t="shared" si="81"/>
        <v>0</v>
      </c>
      <c r="AB84" s="84"/>
      <c r="AE84" s="254">
        <f t="shared" si="82"/>
        <v>2224</v>
      </c>
      <c r="AF84" s="84">
        <f t="shared" si="83"/>
        <v>0</v>
      </c>
      <c r="AG84" s="262">
        <f t="shared" si="84"/>
        <v>0</v>
      </c>
      <c r="AH84" s="84">
        <f t="shared" si="85"/>
        <v>0</v>
      </c>
      <c r="AI84" s="84">
        <f t="shared" si="86"/>
        <v>0</v>
      </c>
      <c r="AJ84" s="84"/>
      <c r="AM84" s="254">
        <f t="shared" si="52"/>
        <v>42309</v>
      </c>
      <c r="AN84" s="84">
        <f t="shared" si="87"/>
        <v>0</v>
      </c>
      <c r="AO84" s="262">
        <f t="shared" si="53"/>
        <v>0</v>
      </c>
      <c r="AP84" s="84">
        <f t="shared" si="54"/>
        <v>0</v>
      </c>
      <c r="AQ84" s="84">
        <f t="shared" si="90"/>
        <v>1.1937117960769683E-12</v>
      </c>
      <c r="AR84" s="84"/>
      <c r="AU84" s="254">
        <f t="shared" si="88"/>
        <v>42125</v>
      </c>
      <c r="AV84" s="256">
        <f t="shared" si="55"/>
        <v>1658.8385579748513</v>
      </c>
      <c r="AW84" s="256">
        <f t="shared" si="56"/>
        <v>0</v>
      </c>
      <c r="AX84" s="256">
        <f t="shared" si="57"/>
        <v>0</v>
      </c>
      <c r="AY84" s="256">
        <f t="shared" si="58"/>
        <v>0</v>
      </c>
      <c r="AZ84" s="256">
        <f t="shared" si="59"/>
        <v>0</v>
      </c>
      <c r="BA84" s="256">
        <f t="shared" si="60"/>
        <v>1658.8385579748513</v>
      </c>
      <c r="BB84" s="256"/>
      <c r="BE84" s="254">
        <f t="shared" si="89"/>
        <v>42125</v>
      </c>
      <c r="BF84" s="256">
        <f t="shared" si="61"/>
        <v>4019.2928578558526</v>
      </c>
      <c r="BG84" s="256">
        <f t="shared" si="62"/>
        <v>0</v>
      </c>
      <c r="BH84" s="256">
        <f t="shared" si="63"/>
        <v>0</v>
      </c>
      <c r="BI84" s="256">
        <f t="shared" si="64"/>
        <v>0</v>
      </c>
      <c r="BJ84" s="256">
        <f t="shared" si="65"/>
        <v>0</v>
      </c>
      <c r="BK84" s="256">
        <f t="shared" si="66"/>
        <v>4019.2928578558526</v>
      </c>
      <c r="BL84" s="256"/>
      <c r="BM84" s="263"/>
    </row>
    <row r="85" spans="3:65" x14ac:dyDescent="0.2">
      <c r="C85" s="83">
        <v>75</v>
      </c>
      <c r="G85" s="254">
        <f t="shared" si="67"/>
        <v>42309</v>
      </c>
      <c r="H85" s="84">
        <f t="shared" si="68"/>
        <v>5678.1314158307041</v>
      </c>
      <c r="I85" s="262">
        <f t="shared" si="69"/>
        <v>1495.363377648878</v>
      </c>
      <c r="J85" s="84">
        <f t="shared" si="70"/>
        <v>4182.7680381818254</v>
      </c>
      <c r="K85" s="84">
        <f t="shared" si="71"/>
        <v>220121.7386091497</v>
      </c>
      <c r="L85" s="84"/>
      <c r="O85" s="254">
        <f t="shared" si="72"/>
        <v>2252</v>
      </c>
      <c r="P85" s="84">
        <f t="shared" si="73"/>
        <v>0</v>
      </c>
      <c r="Q85" s="262">
        <f t="shared" si="74"/>
        <v>0</v>
      </c>
      <c r="R85" s="84">
        <f t="shared" si="75"/>
        <v>0</v>
      </c>
      <c r="S85" s="84">
        <f t="shared" si="76"/>
        <v>0</v>
      </c>
      <c r="T85" s="84"/>
      <c r="W85" s="254">
        <f t="shared" si="77"/>
        <v>2252</v>
      </c>
      <c r="X85" s="84">
        <f t="shared" si="78"/>
        <v>0</v>
      </c>
      <c r="Y85" s="262">
        <f t="shared" si="79"/>
        <v>0</v>
      </c>
      <c r="Z85" s="84">
        <f t="shared" si="80"/>
        <v>0</v>
      </c>
      <c r="AA85" s="84">
        <f t="shared" si="81"/>
        <v>0</v>
      </c>
      <c r="AB85" s="84"/>
      <c r="AE85" s="254">
        <f t="shared" si="82"/>
        <v>2252</v>
      </c>
      <c r="AF85" s="84">
        <f t="shared" si="83"/>
        <v>0</v>
      </c>
      <c r="AG85" s="262">
        <f t="shared" si="84"/>
        <v>0</v>
      </c>
      <c r="AH85" s="84">
        <f t="shared" si="85"/>
        <v>0</v>
      </c>
      <c r="AI85" s="84">
        <f t="shared" si="86"/>
        <v>0</v>
      </c>
      <c r="AJ85" s="84"/>
      <c r="AM85" s="254">
        <f t="shared" si="52"/>
        <v>42339</v>
      </c>
      <c r="AN85" s="84">
        <f t="shared" si="87"/>
        <v>0</v>
      </c>
      <c r="AO85" s="262">
        <f t="shared" si="53"/>
        <v>0</v>
      </c>
      <c r="AP85" s="84">
        <f t="shared" si="54"/>
        <v>0</v>
      </c>
      <c r="AQ85" s="84">
        <f t="shared" si="90"/>
        <v>1.1937117960769683E-12</v>
      </c>
      <c r="AR85" s="84"/>
      <c r="AU85" s="254">
        <f t="shared" si="88"/>
        <v>42156</v>
      </c>
      <c r="AV85" s="256">
        <f t="shared" si="55"/>
        <v>1632.0432722558126</v>
      </c>
      <c r="AW85" s="256">
        <f t="shared" si="56"/>
        <v>0</v>
      </c>
      <c r="AX85" s="256">
        <f t="shared" si="57"/>
        <v>0</v>
      </c>
      <c r="AY85" s="256">
        <f t="shared" si="58"/>
        <v>0</v>
      </c>
      <c r="AZ85" s="256">
        <f t="shared" si="59"/>
        <v>0</v>
      </c>
      <c r="BA85" s="256">
        <f t="shared" si="60"/>
        <v>1632.0432722558126</v>
      </c>
      <c r="BB85" s="256"/>
      <c r="BE85" s="254">
        <f t="shared" si="89"/>
        <v>42156</v>
      </c>
      <c r="BF85" s="256">
        <f t="shared" si="61"/>
        <v>4046.0881435748915</v>
      </c>
      <c r="BG85" s="256">
        <f t="shared" si="62"/>
        <v>0</v>
      </c>
      <c r="BH85" s="256">
        <f t="shared" si="63"/>
        <v>0</v>
      </c>
      <c r="BI85" s="256">
        <f t="shared" si="64"/>
        <v>0</v>
      </c>
      <c r="BJ85" s="256">
        <f t="shared" si="65"/>
        <v>0</v>
      </c>
      <c r="BK85" s="256">
        <f t="shared" si="66"/>
        <v>4046.0881435748915</v>
      </c>
      <c r="BL85" s="256"/>
      <c r="BM85" s="263"/>
    </row>
    <row r="86" spans="3:65" x14ac:dyDescent="0.2">
      <c r="C86" s="83">
        <v>76</v>
      </c>
      <c r="G86" s="254">
        <f t="shared" si="67"/>
        <v>42339</v>
      </c>
      <c r="H86" s="84">
        <f t="shared" si="68"/>
        <v>5678.1314158307041</v>
      </c>
      <c r="I86" s="262">
        <f t="shared" si="69"/>
        <v>1467.4782573943323</v>
      </c>
      <c r="J86" s="84">
        <f t="shared" si="70"/>
        <v>4210.6531584363711</v>
      </c>
      <c r="K86" s="84">
        <f t="shared" si="71"/>
        <v>215911.08545071332</v>
      </c>
      <c r="L86" s="84"/>
      <c r="O86" s="254">
        <f t="shared" si="72"/>
        <v>2283</v>
      </c>
      <c r="P86" s="84">
        <f t="shared" si="73"/>
        <v>0</v>
      </c>
      <c r="Q86" s="262">
        <f t="shared" si="74"/>
        <v>0</v>
      </c>
      <c r="R86" s="84">
        <f t="shared" si="75"/>
        <v>0</v>
      </c>
      <c r="S86" s="84">
        <f t="shared" si="76"/>
        <v>0</v>
      </c>
      <c r="T86" s="84"/>
      <c r="W86" s="254">
        <f t="shared" si="77"/>
        <v>2283</v>
      </c>
      <c r="X86" s="84">
        <f t="shared" si="78"/>
        <v>0</v>
      </c>
      <c r="Y86" s="262">
        <f t="shared" si="79"/>
        <v>0</v>
      </c>
      <c r="Z86" s="84">
        <f t="shared" si="80"/>
        <v>0</v>
      </c>
      <c r="AA86" s="84">
        <f t="shared" si="81"/>
        <v>0</v>
      </c>
      <c r="AB86" s="84"/>
      <c r="AE86" s="254">
        <f t="shared" si="82"/>
        <v>2283</v>
      </c>
      <c r="AF86" s="84">
        <f t="shared" si="83"/>
        <v>0</v>
      </c>
      <c r="AG86" s="262">
        <f t="shared" si="84"/>
        <v>0</v>
      </c>
      <c r="AH86" s="84">
        <f t="shared" si="85"/>
        <v>0</v>
      </c>
      <c r="AI86" s="84">
        <f t="shared" si="86"/>
        <v>0</v>
      </c>
      <c r="AJ86" s="84"/>
      <c r="AM86" s="254">
        <f t="shared" si="52"/>
        <v>42370</v>
      </c>
      <c r="AN86" s="84">
        <f t="shared" si="87"/>
        <v>0</v>
      </c>
      <c r="AO86" s="262">
        <f t="shared" si="53"/>
        <v>0</v>
      </c>
      <c r="AP86" s="84">
        <f t="shared" si="54"/>
        <v>0</v>
      </c>
      <c r="AQ86" s="84">
        <f t="shared" si="90"/>
        <v>1.1937117960769683E-12</v>
      </c>
      <c r="AR86" s="84"/>
      <c r="AU86" s="254">
        <f t="shared" si="88"/>
        <v>42186</v>
      </c>
      <c r="AV86" s="256">
        <f t="shared" si="55"/>
        <v>1605.0693512986466</v>
      </c>
      <c r="AW86" s="256">
        <f t="shared" si="56"/>
        <v>0</v>
      </c>
      <c r="AX86" s="256">
        <f t="shared" si="57"/>
        <v>0</v>
      </c>
      <c r="AY86" s="256">
        <f t="shared" si="58"/>
        <v>0</v>
      </c>
      <c r="AZ86" s="256">
        <f t="shared" si="59"/>
        <v>0</v>
      </c>
      <c r="BA86" s="256">
        <f t="shared" si="60"/>
        <v>1605.0693512986466</v>
      </c>
      <c r="BB86" s="256"/>
      <c r="BE86" s="254">
        <f t="shared" si="89"/>
        <v>42186</v>
      </c>
      <c r="BF86" s="256">
        <f t="shared" si="61"/>
        <v>4073.0620645320573</v>
      </c>
      <c r="BG86" s="256">
        <f t="shared" si="62"/>
        <v>0</v>
      </c>
      <c r="BH86" s="256">
        <f t="shared" si="63"/>
        <v>0</v>
      </c>
      <c r="BI86" s="256">
        <f t="shared" si="64"/>
        <v>0</v>
      </c>
      <c r="BJ86" s="256">
        <f t="shared" si="65"/>
        <v>0</v>
      </c>
      <c r="BK86" s="256">
        <f t="shared" si="66"/>
        <v>4073.0620645320573</v>
      </c>
      <c r="BL86" s="256"/>
      <c r="BM86" s="263"/>
    </row>
    <row r="87" spans="3:65" x14ac:dyDescent="0.2">
      <c r="C87" s="83">
        <v>77</v>
      </c>
      <c r="G87" s="254">
        <f t="shared" si="67"/>
        <v>42370</v>
      </c>
      <c r="H87" s="84">
        <f t="shared" si="68"/>
        <v>5678.1314158307041</v>
      </c>
      <c r="I87" s="262">
        <f t="shared" si="69"/>
        <v>1439.4072363380901</v>
      </c>
      <c r="J87" s="84">
        <f t="shared" si="70"/>
        <v>4238.724179492614</v>
      </c>
      <c r="K87" s="84">
        <f t="shared" si="71"/>
        <v>211672.3612712207</v>
      </c>
      <c r="L87" s="84"/>
      <c r="O87" s="254">
        <f t="shared" si="72"/>
        <v>2313</v>
      </c>
      <c r="P87" s="84">
        <f t="shared" si="73"/>
        <v>0</v>
      </c>
      <c r="Q87" s="262">
        <f t="shared" si="74"/>
        <v>0</v>
      </c>
      <c r="R87" s="84">
        <f t="shared" si="75"/>
        <v>0</v>
      </c>
      <c r="S87" s="84">
        <f t="shared" si="76"/>
        <v>0</v>
      </c>
      <c r="T87" s="84"/>
      <c r="W87" s="254">
        <f t="shared" si="77"/>
        <v>2313</v>
      </c>
      <c r="X87" s="84">
        <f t="shared" si="78"/>
        <v>0</v>
      </c>
      <c r="Y87" s="262">
        <f t="shared" si="79"/>
        <v>0</v>
      </c>
      <c r="Z87" s="84">
        <f t="shared" si="80"/>
        <v>0</v>
      </c>
      <c r="AA87" s="84">
        <f t="shared" si="81"/>
        <v>0</v>
      </c>
      <c r="AB87" s="84"/>
      <c r="AE87" s="254">
        <f t="shared" si="82"/>
        <v>2313</v>
      </c>
      <c r="AF87" s="84">
        <f t="shared" si="83"/>
        <v>0</v>
      </c>
      <c r="AG87" s="262">
        <f t="shared" si="84"/>
        <v>0</v>
      </c>
      <c r="AH87" s="84">
        <f t="shared" si="85"/>
        <v>0</v>
      </c>
      <c r="AI87" s="84">
        <f t="shared" si="86"/>
        <v>0</v>
      </c>
      <c r="AJ87" s="84"/>
      <c r="AM87" s="254">
        <f t="shared" si="52"/>
        <v>42401</v>
      </c>
      <c r="AN87" s="84">
        <f t="shared" si="87"/>
        <v>0</v>
      </c>
      <c r="AO87" s="262">
        <f t="shared" si="53"/>
        <v>0</v>
      </c>
      <c r="AP87" s="84">
        <f t="shared" si="54"/>
        <v>0</v>
      </c>
      <c r="AQ87" s="84">
        <f t="shared" si="90"/>
        <v>1.1937117960769683E-12</v>
      </c>
      <c r="AR87" s="84"/>
      <c r="AU87" s="254">
        <f t="shared" si="88"/>
        <v>42217</v>
      </c>
      <c r="AV87" s="256">
        <f t="shared" si="55"/>
        <v>1577.9156042017662</v>
      </c>
      <c r="AW87" s="256">
        <f t="shared" si="56"/>
        <v>0</v>
      </c>
      <c r="AX87" s="256">
        <f t="shared" si="57"/>
        <v>0</v>
      </c>
      <c r="AY87" s="256">
        <f t="shared" si="58"/>
        <v>0</v>
      </c>
      <c r="AZ87" s="256">
        <f t="shared" si="59"/>
        <v>0</v>
      </c>
      <c r="BA87" s="256">
        <f t="shared" si="60"/>
        <v>1577.9156042017662</v>
      </c>
      <c r="BB87" s="256"/>
      <c r="BE87" s="254">
        <f t="shared" si="89"/>
        <v>42217</v>
      </c>
      <c r="BF87" s="256">
        <f t="shared" si="61"/>
        <v>4100.2158116289374</v>
      </c>
      <c r="BG87" s="256">
        <f t="shared" si="62"/>
        <v>0</v>
      </c>
      <c r="BH87" s="256">
        <f t="shared" si="63"/>
        <v>0</v>
      </c>
      <c r="BI87" s="256">
        <f t="shared" si="64"/>
        <v>0</v>
      </c>
      <c r="BJ87" s="256">
        <f t="shared" si="65"/>
        <v>0</v>
      </c>
      <c r="BK87" s="256">
        <f t="shared" si="66"/>
        <v>4100.2158116289374</v>
      </c>
      <c r="BL87" s="256"/>
      <c r="BM87" s="263"/>
    </row>
    <row r="88" spans="3:65" x14ac:dyDescent="0.2">
      <c r="C88" s="83">
        <v>78</v>
      </c>
      <c r="G88" s="254">
        <f t="shared" si="67"/>
        <v>42401</v>
      </c>
      <c r="H88" s="84">
        <f t="shared" si="68"/>
        <v>5678.1314158307041</v>
      </c>
      <c r="I88" s="262">
        <f t="shared" si="69"/>
        <v>1411.1490751414728</v>
      </c>
      <c r="J88" s="84">
        <f t="shared" si="70"/>
        <v>4266.9823406892319</v>
      </c>
      <c r="K88" s="84">
        <f t="shared" si="71"/>
        <v>207405.37893053147</v>
      </c>
      <c r="L88" s="84"/>
      <c r="O88" s="254">
        <f t="shared" si="72"/>
        <v>2344</v>
      </c>
      <c r="P88" s="84">
        <f t="shared" si="73"/>
        <v>0</v>
      </c>
      <c r="Q88" s="262">
        <f t="shared" si="74"/>
        <v>0</v>
      </c>
      <c r="R88" s="84">
        <f t="shared" si="75"/>
        <v>0</v>
      </c>
      <c r="S88" s="84">
        <f t="shared" si="76"/>
        <v>0</v>
      </c>
      <c r="T88" s="84"/>
      <c r="W88" s="254">
        <f t="shared" si="77"/>
        <v>2344</v>
      </c>
      <c r="X88" s="84">
        <f t="shared" si="78"/>
        <v>0</v>
      </c>
      <c r="Y88" s="262">
        <f t="shared" si="79"/>
        <v>0</v>
      </c>
      <c r="Z88" s="84">
        <f t="shared" si="80"/>
        <v>0</v>
      </c>
      <c r="AA88" s="84">
        <f t="shared" si="81"/>
        <v>0</v>
      </c>
      <c r="AB88" s="84"/>
      <c r="AE88" s="254">
        <f t="shared" si="82"/>
        <v>2344</v>
      </c>
      <c r="AF88" s="84">
        <f t="shared" si="83"/>
        <v>0</v>
      </c>
      <c r="AG88" s="262">
        <f t="shared" si="84"/>
        <v>0</v>
      </c>
      <c r="AH88" s="84">
        <f t="shared" si="85"/>
        <v>0</v>
      </c>
      <c r="AI88" s="84">
        <f t="shared" si="86"/>
        <v>0</v>
      </c>
      <c r="AJ88" s="84"/>
      <c r="AM88" s="254">
        <f t="shared" si="52"/>
        <v>42430</v>
      </c>
      <c r="AN88" s="84">
        <f t="shared" si="87"/>
        <v>0</v>
      </c>
      <c r="AO88" s="262">
        <f t="shared" si="53"/>
        <v>0</v>
      </c>
      <c r="AP88" s="84">
        <f t="shared" si="54"/>
        <v>0</v>
      </c>
      <c r="AQ88" s="84">
        <f t="shared" si="90"/>
        <v>1.1937117960769683E-12</v>
      </c>
      <c r="AR88" s="84"/>
      <c r="AU88" s="254">
        <f t="shared" si="88"/>
        <v>42248</v>
      </c>
      <c r="AV88" s="256">
        <f t="shared" si="55"/>
        <v>1550.5808321242398</v>
      </c>
      <c r="AW88" s="256">
        <f t="shared" si="56"/>
        <v>0</v>
      </c>
      <c r="AX88" s="256">
        <f t="shared" si="57"/>
        <v>0</v>
      </c>
      <c r="AY88" s="256">
        <f t="shared" si="58"/>
        <v>0</v>
      </c>
      <c r="AZ88" s="256">
        <f t="shared" si="59"/>
        <v>0</v>
      </c>
      <c r="BA88" s="256">
        <f t="shared" si="60"/>
        <v>1550.5808321242398</v>
      </c>
      <c r="BB88" s="256"/>
      <c r="BE88" s="254">
        <f t="shared" si="89"/>
        <v>42248</v>
      </c>
      <c r="BF88" s="256">
        <f t="shared" si="61"/>
        <v>4127.5505837064638</v>
      </c>
      <c r="BG88" s="256">
        <f t="shared" si="62"/>
        <v>0</v>
      </c>
      <c r="BH88" s="256">
        <f t="shared" si="63"/>
        <v>0</v>
      </c>
      <c r="BI88" s="256">
        <f t="shared" si="64"/>
        <v>0</v>
      </c>
      <c r="BJ88" s="256">
        <f t="shared" si="65"/>
        <v>0</v>
      </c>
      <c r="BK88" s="256">
        <f t="shared" si="66"/>
        <v>4127.5505837064638</v>
      </c>
      <c r="BL88" s="256"/>
      <c r="BM88" s="263"/>
    </row>
    <row r="89" spans="3:65" x14ac:dyDescent="0.2">
      <c r="C89" s="83">
        <v>79</v>
      </c>
      <c r="G89" s="254">
        <f t="shared" si="67"/>
        <v>42430</v>
      </c>
      <c r="H89" s="84">
        <f t="shared" si="68"/>
        <v>5678.1314158307041</v>
      </c>
      <c r="I89" s="262">
        <f t="shared" si="69"/>
        <v>1382.7025262035445</v>
      </c>
      <c r="J89" s="84">
        <f t="shared" si="70"/>
        <v>4295.4288896271601</v>
      </c>
      <c r="K89" s="84">
        <f t="shared" si="71"/>
        <v>203109.95004090431</v>
      </c>
      <c r="L89" s="84"/>
      <c r="O89" s="254">
        <f t="shared" si="72"/>
        <v>2374</v>
      </c>
      <c r="P89" s="84">
        <f t="shared" si="73"/>
        <v>0</v>
      </c>
      <c r="Q89" s="262">
        <f t="shared" si="74"/>
        <v>0</v>
      </c>
      <c r="R89" s="84">
        <f t="shared" si="75"/>
        <v>0</v>
      </c>
      <c r="S89" s="84">
        <f t="shared" si="76"/>
        <v>0</v>
      </c>
      <c r="T89" s="84"/>
      <c r="W89" s="254">
        <f t="shared" si="77"/>
        <v>2374</v>
      </c>
      <c r="X89" s="84">
        <f t="shared" si="78"/>
        <v>0</v>
      </c>
      <c r="Y89" s="262">
        <f t="shared" si="79"/>
        <v>0</v>
      </c>
      <c r="Z89" s="84">
        <f t="shared" si="80"/>
        <v>0</v>
      </c>
      <c r="AA89" s="84">
        <f t="shared" si="81"/>
        <v>0</v>
      </c>
      <c r="AB89" s="84"/>
      <c r="AE89" s="254">
        <f t="shared" si="82"/>
        <v>2374</v>
      </c>
      <c r="AF89" s="84">
        <f t="shared" si="83"/>
        <v>0</v>
      </c>
      <c r="AG89" s="262">
        <f t="shared" si="84"/>
        <v>0</v>
      </c>
      <c r="AH89" s="84">
        <f t="shared" si="85"/>
        <v>0</v>
      </c>
      <c r="AI89" s="84">
        <f t="shared" si="86"/>
        <v>0</v>
      </c>
      <c r="AJ89" s="84"/>
      <c r="AM89" s="254">
        <f t="shared" si="52"/>
        <v>42461</v>
      </c>
      <c r="AN89" s="84">
        <f t="shared" si="87"/>
        <v>0</v>
      </c>
      <c r="AO89" s="262">
        <f t="shared" si="53"/>
        <v>0</v>
      </c>
      <c r="AP89" s="84">
        <f t="shared" si="54"/>
        <v>0</v>
      </c>
      <c r="AQ89" s="84">
        <f t="shared" si="90"/>
        <v>1.1937117960769683E-12</v>
      </c>
      <c r="AR89" s="84"/>
      <c r="AU89" s="254">
        <f t="shared" si="88"/>
        <v>42278</v>
      </c>
      <c r="AV89" s="256">
        <f t="shared" si="55"/>
        <v>1523.0638282328634</v>
      </c>
      <c r="AW89" s="256">
        <f t="shared" si="56"/>
        <v>0</v>
      </c>
      <c r="AX89" s="256">
        <f t="shared" si="57"/>
        <v>0</v>
      </c>
      <c r="AY89" s="256">
        <f t="shared" si="58"/>
        <v>0</v>
      </c>
      <c r="AZ89" s="256">
        <f t="shared" si="59"/>
        <v>0</v>
      </c>
      <c r="BA89" s="256">
        <f t="shared" si="60"/>
        <v>1523.0638282328634</v>
      </c>
      <c r="BB89" s="256"/>
      <c r="BE89" s="254">
        <f t="shared" si="89"/>
        <v>42278</v>
      </c>
      <c r="BF89" s="256">
        <f t="shared" si="61"/>
        <v>4155.0675875978404</v>
      </c>
      <c r="BG89" s="256">
        <f t="shared" si="62"/>
        <v>0</v>
      </c>
      <c r="BH89" s="256">
        <f t="shared" si="63"/>
        <v>0</v>
      </c>
      <c r="BI89" s="256">
        <f t="shared" si="64"/>
        <v>0</v>
      </c>
      <c r="BJ89" s="256">
        <f t="shared" si="65"/>
        <v>0</v>
      </c>
      <c r="BK89" s="256">
        <f t="shared" si="66"/>
        <v>4155.0675875978404</v>
      </c>
      <c r="BL89" s="256"/>
      <c r="BM89" s="263"/>
    </row>
    <row r="90" spans="3:65" x14ac:dyDescent="0.2">
      <c r="C90" s="83">
        <v>80</v>
      </c>
      <c r="G90" s="254">
        <f t="shared" si="67"/>
        <v>42461</v>
      </c>
      <c r="H90" s="84">
        <f t="shared" si="68"/>
        <v>5678.1314158307041</v>
      </c>
      <c r="I90" s="262">
        <f t="shared" si="69"/>
        <v>1354.0663336060302</v>
      </c>
      <c r="J90" s="84">
        <f t="shared" si="70"/>
        <v>4324.0650822246744</v>
      </c>
      <c r="K90" s="84">
        <f t="shared" si="71"/>
        <v>198785.88495867964</v>
      </c>
      <c r="L90" s="84"/>
      <c r="O90" s="254">
        <f t="shared" si="72"/>
        <v>2405</v>
      </c>
      <c r="P90" s="84">
        <f t="shared" si="73"/>
        <v>0</v>
      </c>
      <c r="Q90" s="262">
        <f t="shared" si="74"/>
        <v>0</v>
      </c>
      <c r="R90" s="84">
        <f t="shared" si="75"/>
        <v>0</v>
      </c>
      <c r="S90" s="84">
        <f t="shared" si="76"/>
        <v>0</v>
      </c>
      <c r="T90" s="84"/>
      <c r="W90" s="254">
        <f t="shared" si="77"/>
        <v>2405</v>
      </c>
      <c r="X90" s="84">
        <f t="shared" si="78"/>
        <v>0</v>
      </c>
      <c r="Y90" s="262">
        <f t="shared" si="79"/>
        <v>0</v>
      </c>
      <c r="Z90" s="84">
        <f t="shared" si="80"/>
        <v>0</v>
      </c>
      <c r="AA90" s="84">
        <f t="shared" si="81"/>
        <v>0</v>
      </c>
      <c r="AB90" s="84"/>
      <c r="AE90" s="254">
        <f t="shared" si="82"/>
        <v>2405</v>
      </c>
      <c r="AF90" s="84">
        <f t="shared" si="83"/>
        <v>0</v>
      </c>
      <c r="AG90" s="262">
        <f t="shared" si="84"/>
        <v>0</v>
      </c>
      <c r="AH90" s="84">
        <f t="shared" si="85"/>
        <v>0</v>
      </c>
      <c r="AI90" s="84">
        <f t="shared" si="86"/>
        <v>0</v>
      </c>
      <c r="AJ90" s="84"/>
      <c r="AM90" s="254">
        <f t="shared" si="52"/>
        <v>42491</v>
      </c>
      <c r="AN90" s="84">
        <f t="shared" si="87"/>
        <v>0</v>
      </c>
      <c r="AO90" s="262">
        <f t="shared" si="53"/>
        <v>0</v>
      </c>
      <c r="AP90" s="84">
        <f t="shared" si="54"/>
        <v>0</v>
      </c>
      <c r="AQ90" s="84">
        <f t="shared" si="90"/>
        <v>1.1937117960769683E-12</v>
      </c>
      <c r="AR90" s="84"/>
      <c r="AU90" s="254">
        <f t="shared" si="88"/>
        <v>42309</v>
      </c>
      <c r="AV90" s="256">
        <f t="shared" si="55"/>
        <v>1495.363377648878</v>
      </c>
      <c r="AW90" s="256">
        <f t="shared" si="56"/>
        <v>0</v>
      </c>
      <c r="AX90" s="256">
        <f t="shared" si="57"/>
        <v>0</v>
      </c>
      <c r="AY90" s="256">
        <f t="shared" si="58"/>
        <v>0</v>
      </c>
      <c r="AZ90" s="256">
        <f t="shared" si="59"/>
        <v>0</v>
      </c>
      <c r="BA90" s="256">
        <f t="shared" si="60"/>
        <v>1495.363377648878</v>
      </c>
      <c r="BB90" s="256"/>
      <c r="BE90" s="254">
        <f t="shared" si="89"/>
        <v>42309</v>
      </c>
      <c r="BF90" s="256">
        <f t="shared" si="61"/>
        <v>4182.7680381818254</v>
      </c>
      <c r="BG90" s="256">
        <f t="shared" si="62"/>
        <v>0</v>
      </c>
      <c r="BH90" s="256">
        <f t="shared" si="63"/>
        <v>0</v>
      </c>
      <c r="BI90" s="256">
        <f t="shared" si="64"/>
        <v>0</v>
      </c>
      <c r="BJ90" s="256">
        <f t="shared" si="65"/>
        <v>0</v>
      </c>
      <c r="BK90" s="256">
        <f t="shared" si="66"/>
        <v>4182.7680381818254</v>
      </c>
      <c r="BL90" s="256"/>
      <c r="BM90" s="263"/>
    </row>
    <row r="91" spans="3:65" x14ac:dyDescent="0.2">
      <c r="C91" s="83">
        <v>81</v>
      </c>
      <c r="G91" s="254">
        <f t="shared" si="67"/>
        <v>42491</v>
      </c>
      <c r="H91" s="84">
        <f t="shared" si="68"/>
        <v>5678.1314158307041</v>
      </c>
      <c r="I91" s="262">
        <f t="shared" si="69"/>
        <v>1325.2392330578652</v>
      </c>
      <c r="J91" s="84">
        <f t="shared" si="70"/>
        <v>4352.8921827728391</v>
      </c>
      <c r="K91" s="84">
        <f t="shared" si="71"/>
        <v>194432.99277590681</v>
      </c>
      <c r="L91" s="84"/>
      <c r="O91" s="254">
        <f t="shared" si="72"/>
        <v>2436</v>
      </c>
      <c r="P91" s="84">
        <f t="shared" si="73"/>
        <v>0</v>
      </c>
      <c r="Q91" s="262">
        <f t="shared" si="74"/>
        <v>0</v>
      </c>
      <c r="R91" s="84">
        <f t="shared" si="75"/>
        <v>0</v>
      </c>
      <c r="S91" s="84">
        <f t="shared" si="76"/>
        <v>0</v>
      </c>
      <c r="T91" s="84"/>
      <c r="W91" s="254">
        <f t="shared" si="77"/>
        <v>2436</v>
      </c>
      <c r="X91" s="84">
        <f t="shared" si="78"/>
        <v>0</v>
      </c>
      <c r="Y91" s="262">
        <f t="shared" si="79"/>
        <v>0</v>
      </c>
      <c r="Z91" s="84">
        <f t="shared" si="80"/>
        <v>0</v>
      </c>
      <c r="AA91" s="84">
        <f t="shared" si="81"/>
        <v>0</v>
      </c>
      <c r="AB91" s="84"/>
      <c r="AE91" s="254">
        <f t="shared" si="82"/>
        <v>2436</v>
      </c>
      <c r="AF91" s="84">
        <f t="shared" si="83"/>
        <v>0</v>
      </c>
      <c r="AG91" s="262">
        <f t="shared" si="84"/>
        <v>0</v>
      </c>
      <c r="AH91" s="84">
        <f t="shared" si="85"/>
        <v>0</v>
      </c>
      <c r="AI91" s="84">
        <f t="shared" si="86"/>
        <v>0</v>
      </c>
      <c r="AJ91" s="84"/>
      <c r="AM91" s="254">
        <f t="shared" si="52"/>
        <v>42522</v>
      </c>
      <c r="AN91" s="84">
        <f t="shared" si="87"/>
        <v>0</v>
      </c>
      <c r="AO91" s="262">
        <f t="shared" si="53"/>
        <v>0</v>
      </c>
      <c r="AP91" s="84">
        <f t="shared" si="54"/>
        <v>0</v>
      </c>
      <c r="AQ91" s="84">
        <f t="shared" si="90"/>
        <v>1.1937117960769683E-12</v>
      </c>
      <c r="AR91" s="84"/>
      <c r="AU91" s="254">
        <f t="shared" si="88"/>
        <v>42339</v>
      </c>
      <c r="AV91" s="256">
        <f t="shared" si="55"/>
        <v>1467.4782573943323</v>
      </c>
      <c r="AW91" s="256">
        <f t="shared" si="56"/>
        <v>0</v>
      </c>
      <c r="AX91" s="256">
        <f t="shared" si="57"/>
        <v>0</v>
      </c>
      <c r="AY91" s="256">
        <f t="shared" si="58"/>
        <v>0</v>
      </c>
      <c r="AZ91" s="256">
        <f t="shared" si="59"/>
        <v>0</v>
      </c>
      <c r="BA91" s="256">
        <f t="shared" si="60"/>
        <v>1467.4782573943323</v>
      </c>
      <c r="BB91" s="256"/>
      <c r="BE91" s="254">
        <f t="shared" si="89"/>
        <v>42339</v>
      </c>
      <c r="BF91" s="256">
        <f t="shared" si="61"/>
        <v>4210.6531584363711</v>
      </c>
      <c r="BG91" s="256">
        <f t="shared" si="62"/>
        <v>0</v>
      </c>
      <c r="BH91" s="256">
        <f t="shared" si="63"/>
        <v>0</v>
      </c>
      <c r="BI91" s="256">
        <f t="shared" si="64"/>
        <v>0</v>
      </c>
      <c r="BJ91" s="256">
        <f t="shared" si="65"/>
        <v>0</v>
      </c>
      <c r="BK91" s="256">
        <f t="shared" si="66"/>
        <v>4210.6531584363711</v>
      </c>
      <c r="BL91" s="256"/>
      <c r="BM91" s="263"/>
    </row>
    <row r="92" spans="3:65" x14ac:dyDescent="0.2">
      <c r="C92" s="83">
        <v>82</v>
      </c>
      <c r="G92" s="254">
        <f t="shared" si="67"/>
        <v>42522</v>
      </c>
      <c r="H92" s="84">
        <f t="shared" si="68"/>
        <v>5678.1314158307041</v>
      </c>
      <c r="I92" s="262">
        <f t="shared" si="69"/>
        <v>1296.2199518393795</v>
      </c>
      <c r="J92" s="84">
        <f t="shared" si="70"/>
        <v>4381.911463991325</v>
      </c>
      <c r="K92" s="84">
        <f t="shared" si="71"/>
        <v>190051.08131191548</v>
      </c>
      <c r="L92" s="84"/>
      <c r="O92" s="254">
        <f t="shared" si="72"/>
        <v>2466</v>
      </c>
      <c r="P92" s="84">
        <f t="shared" si="73"/>
        <v>0</v>
      </c>
      <c r="Q92" s="262">
        <f t="shared" si="74"/>
        <v>0</v>
      </c>
      <c r="R92" s="84">
        <f t="shared" si="75"/>
        <v>0</v>
      </c>
      <c r="S92" s="84">
        <f t="shared" si="76"/>
        <v>0</v>
      </c>
      <c r="T92" s="84"/>
      <c r="W92" s="254">
        <f t="shared" si="77"/>
        <v>2466</v>
      </c>
      <c r="X92" s="84">
        <f t="shared" si="78"/>
        <v>0</v>
      </c>
      <c r="Y92" s="262">
        <f t="shared" si="79"/>
        <v>0</v>
      </c>
      <c r="Z92" s="84">
        <f t="shared" si="80"/>
        <v>0</v>
      </c>
      <c r="AA92" s="84">
        <f t="shared" si="81"/>
        <v>0</v>
      </c>
      <c r="AB92" s="84"/>
      <c r="AE92" s="254">
        <f t="shared" si="82"/>
        <v>2466</v>
      </c>
      <c r="AF92" s="84">
        <f t="shared" si="83"/>
        <v>0</v>
      </c>
      <c r="AG92" s="262">
        <f t="shared" si="84"/>
        <v>0</v>
      </c>
      <c r="AH92" s="84">
        <f t="shared" si="85"/>
        <v>0</v>
      </c>
      <c r="AI92" s="84">
        <f t="shared" si="86"/>
        <v>0</v>
      </c>
      <c r="AJ92" s="84"/>
      <c r="AM92" s="254">
        <f t="shared" si="52"/>
        <v>42552</v>
      </c>
      <c r="AN92" s="84">
        <f t="shared" si="87"/>
        <v>0</v>
      </c>
      <c r="AO92" s="262">
        <f t="shared" si="53"/>
        <v>0</v>
      </c>
      <c r="AP92" s="84">
        <f t="shared" si="54"/>
        <v>0</v>
      </c>
      <c r="AQ92" s="84">
        <f t="shared" si="90"/>
        <v>1.1937117960769683E-12</v>
      </c>
      <c r="AR92" s="84"/>
      <c r="AU92" s="254">
        <f t="shared" si="88"/>
        <v>42370</v>
      </c>
      <c r="AV92" s="256">
        <f t="shared" si="55"/>
        <v>1439.4072363380901</v>
      </c>
      <c r="AW92" s="256">
        <f t="shared" si="56"/>
        <v>0</v>
      </c>
      <c r="AX92" s="256">
        <f t="shared" si="57"/>
        <v>0</v>
      </c>
      <c r="AY92" s="256">
        <f t="shared" si="58"/>
        <v>0</v>
      </c>
      <c r="AZ92" s="256">
        <f t="shared" si="59"/>
        <v>0</v>
      </c>
      <c r="BA92" s="256">
        <f t="shared" si="60"/>
        <v>1439.4072363380901</v>
      </c>
      <c r="BB92" s="256"/>
      <c r="BE92" s="254">
        <f t="shared" si="89"/>
        <v>42370</v>
      </c>
      <c r="BF92" s="256">
        <f t="shared" si="61"/>
        <v>4238.724179492614</v>
      </c>
      <c r="BG92" s="256">
        <f t="shared" si="62"/>
        <v>0</v>
      </c>
      <c r="BH92" s="256">
        <f t="shared" si="63"/>
        <v>0</v>
      </c>
      <c r="BI92" s="256">
        <f t="shared" si="64"/>
        <v>0</v>
      </c>
      <c r="BJ92" s="256">
        <f t="shared" si="65"/>
        <v>0</v>
      </c>
      <c r="BK92" s="256">
        <f t="shared" si="66"/>
        <v>4238.724179492614</v>
      </c>
      <c r="BL92" s="256"/>
      <c r="BM92" s="263"/>
    </row>
    <row r="93" spans="3:65" x14ac:dyDescent="0.2">
      <c r="C93" s="83">
        <v>83</v>
      </c>
      <c r="G93" s="254">
        <f t="shared" si="67"/>
        <v>42552</v>
      </c>
      <c r="H93" s="84">
        <f t="shared" si="68"/>
        <v>5678.1314158307041</v>
      </c>
      <c r="I93" s="262">
        <f t="shared" si="69"/>
        <v>1267.0072087461042</v>
      </c>
      <c r="J93" s="84">
        <f t="shared" si="70"/>
        <v>4411.124207084601</v>
      </c>
      <c r="K93" s="84">
        <f t="shared" si="71"/>
        <v>185639.95710483089</v>
      </c>
      <c r="L93" s="84"/>
      <c r="O93" s="254">
        <f t="shared" si="72"/>
        <v>2497</v>
      </c>
      <c r="P93" s="84">
        <f t="shared" si="73"/>
        <v>0</v>
      </c>
      <c r="Q93" s="262">
        <f t="shared" si="74"/>
        <v>0</v>
      </c>
      <c r="R93" s="84">
        <f t="shared" si="75"/>
        <v>0</v>
      </c>
      <c r="S93" s="84">
        <f t="shared" si="76"/>
        <v>0</v>
      </c>
      <c r="T93" s="84"/>
      <c r="W93" s="254">
        <f t="shared" si="77"/>
        <v>2497</v>
      </c>
      <c r="X93" s="84">
        <f t="shared" si="78"/>
        <v>0</v>
      </c>
      <c r="Y93" s="262">
        <f t="shared" si="79"/>
        <v>0</v>
      </c>
      <c r="Z93" s="84">
        <f t="shared" si="80"/>
        <v>0</v>
      </c>
      <c r="AA93" s="84">
        <f t="shared" si="81"/>
        <v>0</v>
      </c>
      <c r="AB93" s="84"/>
      <c r="AE93" s="254">
        <f t="shared" si="82"/>
        <v>2497</v>
      </c>
      <c r="AF93" s="84">
        <f t="shared" si="83"/>
        <v>0</v>
      </c>
      <c r="AG93" s="262">
        <f t="shared" si="84"/>
        <v>0</v>
      </c>
      <c r="AH93" s="84">
        <f t="shared" si="85"/>
        <v>0</v>
      </c>
      <c r="AI93" s="84">
        <f t="shared" si="86"/>
        <v>0</v>
      </c>
      <c r="AJ93" s="84"/>
      <c r="AM93" s="254">
        <f t="shared" si="52"/>
        <v>42583</v>
      </c>
      <c r="AN93" s="84">
        <f t="shared" si="87"/>
        <v>0</v>
      </c>
      <c r="AO93" s="262">
        <f t="shared" si="53"/>
        <v>0</v>
      </c>
      <c r="AP93" s="84">
        <f t="shared" si="54"/>
        <v>0</v>
      </c>
      <c r="AQ93" s="84">
        <f t="shared" si="90"/>
        <v>1.1937117960769683E-12</v>
      </c>
      <c r="AR93" s="84"/>
      <c r="AU93" s="254">
        <f t="shared" si="88"/>
        <v>42401</v>
      </c>
      <c r="AV93" s="256">
        <f t="shared" si="55"/>
        <v>1411.1490751414728</v>
      </c>
      <c r="AW93" s="256">
        <f t="shared" si="56"/>
        <v>0</v>
      </c>
      <c r="AX93" s="256">
        <f t="shared" si="57"/>
        <v>0</v>
      </c>
      <c r="AY93" s="256">
        <f t="shared" si="58"/>
        <v>0</v>
      </c>
      <c r="AZ93" s="256">
        <f t="shared" si="59"/>
        <v>0</v>
      </c>
      <c r="BA93" s="256">
        <f t="shared" si="60"/>
        <v>1411.1490751414728</v>
      </c>
      <c r="BB93" s="256"/>
      <c r="BE93" s="254">
        <f t="shared" si="89"/>
        <v>42401</v>
      </c>
      <c r="BF93" s="256">
        <f t="shared" si="61"/>
        <v>4266.9823406892319</v>
      </c>
      <c r="BG93" s="256">
        <f t="shared" si="62"/>
        <v>0</v>
      </c>
      <c r="BH93" s="256">
        <f t="shared" si="63"/>
        <v>0</v>
      </c>
      <c r="BI93" s="256">
        <f t="shared" si="64"/>
        <v>0</v>
      </c>
      <c r="BJ93" s="256">
        <f t="shared" si="65"/>
        <v>0</v>
      </c>
      <c r="BK93" s="256">
        <f t="shared" si="66"/>
        <v>4266.9823406892319</v>
      </c>
      <c r="BL93" s="256"/>
      <c r="BM93" s="263"/>
    </row>
    <row r="94" spans="3:65" x14ac:dyDescent="0.2">
      <c r="C94" s="83">
        <v>84</v>
      </c>
      <c r="G94" s="254">
        <f t="shared" si="67"/>
        <v>42583</v>
      </c>
      <c r="H94" s="84">
        <f t="shared" si="68"/>
        <v>5678.1314158307041</v>
      </c>
      <c r="I94" s="262">
        <f t="shared" si="69"/>
        <v>1237.5997140322067</v>
      </c>
      <c r="J94" s="84">
        <f t="shared" si="70"/>
        <v>4440.5317017984971</v>
      </c>
      <c r="K94" s="84">
        <f t="shared" si="71"/>
        <v>181199.42540303239</v>
      </c>
      <c r="L94" s="84"/>
      <c r="O94" s="254">
        <f t="shared" si="72"/>
        <v>2527</v>
      </c>
      <c r="P94" s="84">
        <f t="shared" si="73"/>
        <v>0</v>
      </c>
      <c r="Q94" s="262">
        <f t="shared" si="74"/>
        <v>0</v>
      </c>
      <c r="R94" s="84">
        <f t="shared" si="75"/>
        <v>0</v>
      </c>
      <c r="S94" s="84">
        <f t="shared" si="76"/>
        <v>0</v>
      </c>
      <c r="T94" s="84"/>
      <c r="W94" s="254">
        <f t="shared" si="77"/>
        <v>2527</v>
      </c>
      <c r="X94" s="84">
        <f t="shared" si="78"/>
        <v>0</v>
      </c>
      <c r="Y94" s="262">
        <f t="shared" si="79"/>
        <v>0</v>
      </c>
      <c r="Z94" s="84">
        <f t="shared" si="80"/>
        <v>0</v>
      </c>
      <c r="AA94" s="84">
        <f t="shared" si="81"/>
        <v>0</v>
      </c>
      <c r="AB94" s="84"/>
      <c r="AE94" s="254">
        <f t="shared" si="82"/>
        <v>2527</v>
      </c>
      <c r="AF94" s="84">
        <f t="shared" si="83"/>
        <v>0</v>
      </c>
      <c r="AG94" s="262">
        <f t="shared" si="84"/>
        <v>0</v>
      </c>
      <c r="AH94" s="84">
        <f t="shared" si="85"/>
        <v>0</v>
      </c>
      <c r="AI94" s="84">
        <f t="shared" si="86"/>
        <v>0</v>
      </c>
      <c r="AJ94" s="84"/>
      <c r="AM94" s="254">
        <f t="shared" si="52"/>
        <v>42614</v>
      </c>
      <c r="AN94" s="84">
        <f t="shared" si="87"/>
        <v>0</v>
      </c>
      <c r="AO94" s="262">
        <f t="shared" si="53"/>
        <v>0</v>
      </c>
      <c r="AP94" s="84">
        <f t="shared" si="54"/>
        <v>0</v>
      </c>
      <c r="AQ94" s="84">
        <f t="shared" si="90"/>
        <v>1.1937117960769683E-12</v>
      </c>
      <c r="AR94" s="84"/>
      <c r="AU94" s="254">
        <f t="shared" si="88"/>
        <v>42430</v>
      </c>
      <c r="AV94" s="256">
        <f t="shared" si="55"/>
        <v>1382.7025262035445</v>
      </c>
      <c r="AW94" s="256">
        <f t="shared" si="56"/>
        <v>0</v>
      </c>
      <c r="AX94" s="256">
        <f t="shared" si="57"/>
        <v>0</v>
      </c>
      <c r="AY94" s="256">
        <f t="shared" si="58"/>
        <v>0</v>
      </c>
      <c r="AZ94" s="256">
        <f t="shared" si="59"/>
        <v>0</v>
      </c>
      <c r="BA94" s="256">
        <f t="shared" si="60"/>
        <v>1382.7025262035445</v>
      </c>
      <c r="BB94" s="256"/>
      <c r="BE94" s="254">
        <f t="shared" si="89"/>
        <v>42430</v>
      </c>
      <c r="BF94" s="256">
        <f t="shared" si="61"/>
        <v>4295.4288896271601</v>
      </c>
      <c r="BG94" s="256">
        <f t="shared" si="62"/>
        <v>0</v>
      </c>
      <c r="BH94" s="256">
        <f t="shared" si="63"/>
        <v>0</v>
      </c>
      <c r="BI94" s="256">
        <f t="shared" si="64"/>
        <v>0</v>
      </c>
      <c r="BJ94" s="256">
        <f t="shared" si="65"/>
        <v>0</v>
      </c>
      <c r="BK94" s="256">
        <f t="shared" si="66"/>
        <v>4295.4288896271601</v>
      </c>
      <c r="BL94" s="256"/>
      <c r="BM94" s="263"/>
    </row>
    <row r="95" spans="3:65" x14ac:dyDescent="0.2">
      <c r="C95" s="83">
        <v>85</v>
      </c>
      <c r="G95" s="254">
        <f t="shared" si="67"/>
        <v>42614</v>
      </c>
      <c r="H95" s="84">
        <f t="shared" si="68"/>
        <v>5678.1314158307041</v>
      </c>
      <c r="I95" s="262">
        <f t="shared" si="69"/>
        <v>1207.9961693535504</v>
      </c>
      <c r="J95" s="84">
        <f t="shared" si="70"/>
        <v>4470.1352464771544</v>
      </c>
      <c r="K95" s="84">
        <f t="shared" si="71"/>
        <v>176729.29015655525</v>
      </c>
      <c r="L95" s="84"/>
      <c r="O95" s="254">
        <f t="shared" si="72"/>
        <v>2558</v>
      </c>
      <c r="P95" s="84">
        <f t="shared" si="73"/>
        <v>0</v>
      </c>
      <c r="Q95" s="262">
        <f t="shared" si="74"/>
        <v>0</v>
      </c>
      <c r="R95" s="84">
        <f t="shared" si="75"/>
        <v>0</v>
      </c>
      <c r="S95" s="84">
        <f t="shared" si="76"/>
        <v>0</v>
      </c>
      <c r="T95" s="84"/>
      <c r="W95" s="254">
        <f t="shared" si="77"/>
        <v>2558</v>
      </c>
      <c r="X95" s="84">
        <f t="shared" si="78"/>
        <v>0</v>
      </c>
      <c r="Y95" s="262">
        <f t="shared" si="79"/>
        <v>0</v>
      </c>
      <c r="Z95" s="84">
        <f t="shared" si="80"/>
        <v>0</v>
      </c>
      <c r="AA95" s="84">
        <f t="shared" si="81"/>
        <v>0</v>
      </c>
      <c r="AB95" s="84"/>
      <c r="AE95" s="254">
        <f t="shared" si="82"/>
        <v>2558</v>
      </c>
      <c r="AF95" s="84">
        <f t="shared" si="83"/>
        <v>0</v>
      </c>
      <c r="AG95" s="262">
        <f t="shared" si="84"/>
        <v>0</v>
      </c>
      <c r="AH95" s="84">
        <f t="shared" si="85"/>
        <v>0</v>
      </c>
      <c r="AI95" s="84">
        <f t="shared" si="86"/>
        <v>0</v>
      </c>
      <c r="AJ95" s="84"/>
      <c r="AM95" s="254">
        <f t="shared" si="52"/>
        <v>42644</v>
      </c>
      <c r="AN95" s="84">
        <f t="shared" si="87"/>
        <v>0</v>
      </c>
      <c r="AO95" s="262">
        <f t="shared" si="53"/>
        <v>0</v>
      </c>
      <c r="AP95" s="84">
        <f t="shared" si="54"/>
        <v>0</v>
      </c>
      <c r="AQ95" s="84">
        <f t="shared" si="90"/>
        <v>1.1937117960769683E-12</v>
      </c>
      <c r="AR95" s="84"/>
      <c r="AU95" s="254">
        <f t="shared" si="88"/>
        <v>42461</v>
      </c>
      <c r="AV95" s="256">
        <f t="shared" si="55"/>
        <v>1354.0663336060302</v>
      </c>
      <c r="AW95" s="256">
        <f t="shared" si="56"/>
        <v>0</v>
      </c>
      <c r="AX95" s="256">
        <f t="shared" si="57"/>
        <v>0</v>
      </c>
      <c r="AY95" s="256">
        <f t="shared" si="58"/>
        <v>0</v>
      </c>
      <c r="AZ95" s="256">
        <f t="shared" si="59"/>
        <v>0</v>
      </c>
      <c r="BA95" s="256">
        <f t="shared" si="60"/>
        <v>1354.0663336060302</v>
      </c>
      <c r="BB95" s="256"/>
      <c r="BE95" s="254">
        <f t="shared" si="89"/>
        <v>42461</v>
      </c>
      <c r="BF95" s="256">
        <f t="shared" si="61"/>
        <v>4324.0650822246744</v>
      </c>
      <c r="BG95" s="256">
        <f t="shared" si="62"/>
        <v>0</v>
      </c>
      <c r="BH95" s="256">
        <f t="shared" si="63"/>
        <v>0</v>
      </c>
      <c r="BI95" s="256">
        <f t="shared" si="64"/>
        <v>0</v>
      </c>
      <c r="BJ95" s="256">
        <f t="shared" si="65"/>
        <v>0</v>
      </c>
      <c r="BK95" s="256">
        <f t="shared" si="66"/>
        <v>4324.0650822246744</v>
      </c>
      <c r="BL95" s="256"/>
      <c r="BM95" s="263"/>
    </row>
    <row r="96" spans="3:65" x14ac:dyDescent="0.2">
      <c r="C96" s="83">
        <v>86</v>
      </c>
      <c r="G96" s="254">
        <f t="shared" si="67"/>
        <v>42644</v>
      </c>
      <c r="H96" s="84">
        <f t="shared" si="68"/>
        <v>5678.1314158307041</v>
      </c>
      <c r="I96" s="262">
        <f t="shared" si="69"/>
        <v>1178.1952677103693</v>
      </c>
      <c r="J96" s="84">
        <f t="shared" si="70"/>
        <v>4499.936148120335</v>
      </c>
      <c r="K96" s="84">
        <f t="shared" si="71"/>
        <v>172229.35400843492</v>
      </c>
      <c r="L96" s="84"/>
      <c r="O96" s="254">
        <f t="shared" si="72"/>
        <v>2589</v>
      </c>
      <c r="P96" s="84">
        <f t="shared" si="73"/>
        <v>0</v>
      </c>
      <c r="Q96" s="262">
        <f t="shared" si="74"/>
        <v>0</v>
      </c>
      <c r="R96" s="84">
        <f t="shared" si="75"/>
        <v>0</v>
      </c>
      <c r="S96" s="84">
        <f t="shared" si="76"/>
        <v>0</v>
      </c>
      <c r="T96" s="84"/>
      <c r="W96" s="254">
        <f t="shared" si="77"/>
        <v>2589</v>
      </c>
      <c r="X96" s="84">
        <f t="shared" si="78"/>
        <v>0</v>
      </c>
      <c r="Y96" s="262">
        <f t="shared" si="79"/>
        <v>0</v>
      </c>
      <c r="Z96" s="84">
        <f t="shared" si="80"/>
        <v>0</v>
      </c>
      <c r="AA96" s="84">
        <f t="shared" si="81"/>
        <v>0</v>
      </c>
      <c r="AB96" s="84"/>
      <c r="AE96" s="254">
        <f t="shared" si="82"/>
        <v>2589</v>
      </c>
      <c r="AF96" s="84">
        <f t="shared" si="83"/>
        <v>0</v>
      </c>
      <c r="AG96" s="262">
        <f t="shared" si="84"/>
        <v>0</v>
      </c>
      <c r="AH96" s="84">
        <f t="shared" si="85"/>
        <v>0</v>
      </c>
      <c r="AI96" s="84">
        <f t="shared" si="86"/>
        <v>0</v>
      </c>
      <c r="AJ96" s="84"/>
      <c r="AM96" s="254">
        <f t="shared" si="52"/>
        <v>42675</v>
      </c>
      <c r="AN96" s="84">
        <f t="shared" si="87"/>
        <v>0</v>
      </c>
      <c r="AO96" s="262">
        <f t="shared" si="53"/>
        <v>0</v>
      </c>
      <c r="AP96" s="84">
        <f t="shared" si="54"/>
        <v>0</v>
      </c>
      <c r="AQ96" s="84">
        <f t="shared" si="90"/>
        <v>1.1937117960769683E-12</v>
      </c>
      <c r="AR96" s="84"/>
      <c r="AU96" s="254">
        <f t="shared" si="88"/>
        <v>42491</v>
      </c>
      <c r="AV96" s="256">
        <f t="shared" si="55"/>
        <v>1325.2392330578652</v>
      </c>
      <c r="AW96" s="256">
        <f t="shared" si="56"/>
        <v>0</v>
      </c>
      <c r="AX96" s="256">
        <f t="shared" si="57"/>
        <v>0</v>
      </c>
      <c r="AY96" s="256">
        <f t="shared" si="58"/>
        <v>0</v>
      </c>
      <c r="AZ96" s="256">
        <f t="shared" si="59"/>
        <v>0</v>
      </c>
      <c r="BA96" s="256">
        <f t="shared" si="60"/>
        <v>1325.2392330578652</v>
      </c>
      <c r="BB96" s="256"/>
      <c r="BE96" s="254">
        <f t="shared" si="89"/>
        <v>42491</v>
      </c>
      <c r="BF96" s="256">
        <f t="shared" si="61"/>
        <v>4352.8921827728391</v>
      </c>
      <c r="BG96" s="256">
        <f t="shared" si="62"/>
        <v>0</v>
      </c>
      <c r="BH96" s="256">
        <f t="shared" si="63"/>
        <v>0</v>
      </c>
      <c r="BI96" s="256">
        <f t="shared" si="64"/>
        <v>0</v>
      </c>
      <c r="BJ96" s="256">
        <f t="shared" si="65"/>
        <v>0</v>
      </c>
      <c r="BK96" s="256">
        <f t="shared" si="66"/>
        <v>4352.8921827728391</v>
      </c>
      <c r="BL96" s="256"/>
      <c r="BM96" s="263"/>
    </row>
    <row r="97" spans="3:65" x14ac:dyDescent="0.2">
      <c r="C97" s="83">
        <v>87</v>
      </c>
      <c r="G97" s="254">
        <f t="shared" si="67"/>
        <v>42675</v>
      </c>
      <c r="H97" s="84">
        <f t="shared" si="68"/>
        <v>5678.1314158307041</v>
      </c>
      <c r="I97" s="262">
        <f t="shared" si="69"/>
        <v>1148.1956933895669</v>
      </c>
      <c r="J97" s="84">
        <f t="shared" si="70"/>
        <v>4529.9357224411369</v>
      </c>
      <c r="K97" s="84">
        <f t="shared" si="71"/>
        <v>167699.41828599377</v>
      </c>
      <c r="L97" s="84"/>
      <c r="O97" s="254">
        <f t="shared" si="72"/>
        <v>2617</v>
      </c>
      <c r="P97" s="84">
        <f t="shared" si="73"/>
        <v>0</v>
      </c>
      <c r="Q97" s="262">
        <f t="shared" si="74"/>
        <v>0</v>
      </c>
      <c r="R97" s="84">
        <f t="shared" si="75"/>
        <v>0</v>
      </c>
      <c r="S97" s="84">
        <f t="shared" si="76"/>
        <v>0</v>
      </c>
      <c r="T97" s="84"/>
      <c r="W97" s="254">
        <f t="shared" si="77"/>
        <v>2617</v>
      </c>
      <c r="X97" s="84">
        <f t="shared" si="78"/>
        <v>0</v>
      </c>
      <c r="Y97" s="262">
        <f t="shared" si="79"/>
        <v>0</v>
      </c>
      <c r="Z97" s="84">
        <f t="shared" si="80"/>
        <v>0</v>
      </c>
      <c r="AA97" s="84">
        <f t="shared" si="81"/>
        <v>0</v>
      </c>
      <c r="AB97" s="84"/>
      <c r="AE97" s="254">
        <f t="shared" si="82"/>
        <v>2617</v>
      </c>
      <c r="AF97" s="84">
        <f t="shared" si="83"/>
        <v>0</v>
      </c>
      <c r="AG97" s="262">
        <f t="shared" si="84"/>
        <v>0</v>
      </c>
      <c r="AH97" s="84">
        <f t="shared" si="85"/>
        <v>0</v>
      </c>
      <c r="AI97" s="84">
        <f t="shared" si="86"/>
        <v>0</v>
      </c>
      <c r="AJ97" s="84"/>
      <c r="AM97" s="254">
        <f t="shared" si="52"/>
        <v>42705</v>
      </c>
      <c r="AN97" s="84">
        <f t="shared" si="87"/>
        <v>0</v>
      </c>
      <c r="AO97" s="262">
        <f t="shared" si="53"/>
        <v>0</v>
      </c>
      <c r="AP97" s="84">
        <f t="shared" si="54"/>
        <v>0</v>
      </c>
      <c r="AQ97" s="84">
        <f t="shared" si="90"/>
        <v>1.1937117960769683E-12</v>
      </c>
      <c r="AR97" s="84"/>
      <c r="AU97" s="254">
        <f t="shared" si="88"/>
        <v>42522</v>
      </c>
      <c r="AV97" s="256">
        <f t="shared" si="55"/>
        <v>1296.2199518393795</v>
      </c>
      <c r="AW97" s="256">
        <f t="shared" si="56"/>
        <v>0</v>
      </c>
      <c r="AX97" s="256">
        <f t="shared" si="57"/>
        <v>0</v>
      </c>
      <c r="AY97" s="256">
        <f t="shared" si="58"/>
        <v>0</v>
      </c>
      <c r="AZ97" s="256">
        <f t="shared" si="59"/>
        <v>0</v>
      </c>
      <c r="BA97" s="256">
        <f t="shared" si="60"/>
        <v>1296.2199518393795</v>
      </c>
      <c r="BB97" s="256"/>
      <c r="BE97" s="254">
        <f t="shared" si="89"/>
        <v>42522</v>
      </c>
      <c r="BF97" s="256">
        <f t="shared" si="61"/>
        <v>4381.911463991325</v>
      </c>
      <c r="BG97" s="256">
        <f t="shared" si="62"/>
        <v>0</v>
      </c>
      <c r="BH97" s="256">
        <f t="shared" si="63"/>
        <v>0</v>
      </c>
      <c r="BI97" s="256">
        <f t="shared" si="64"/>
        <v>0</v>
      </c>
      <c r="BJ97" s="256">
        <f t="shared" si="65"/>
        <v>0</v>
      </c>
      <c r="BK97" s="256">
        <f t="shared" si="66"/>
        <v>4381.911463991325</v>
      </c>
      <c r="BL97" s="256"/>
      <c r="BM97" s="263"/>
    </row>
    <row r="98" spans="3:65" x14ac:dyDescent="0.2">
      <c r="C98" s="83">
        <v>88</v>
      </c>
      <c r="G98" s="254">
        <f t="shared" si="67"/>
        <v>42705</v>
      </c>
      <c r="H98" s="84">
        <f t="shared" si="68"/>
        <v>5678.1314158307041</v>
      </c>
      <c r="I98" s="262">
        <f t="shared" si="69"/>
        <v>1117.9961219066261</v>
      </c>
      <c r="J98" s="84">
        <f t="shared" si="70"/>
        <v>4560.1352939240778</v>
      </c>
      <c r="K98" s="84">
        <f t="shared" si="71"/>
        <v>163139.2829920697</v>
      </c>
      <c r="L98" s="84"/>
      <c r="O98" s="254">
        <f t="shared" si="72"/>
        <v>2648</v>
      </c>
      <c r="P98" s="84">
        <f t="shared" si="73"/>
        <v>0</v>
      </c>
      <c r="Q98" s="262">
        <f t="shared" si="74"/>
        <v>0</v>
      </c>
      <c r="R98" s="84">
        <f t="shared" si="75"/>
        <v>0</v>
      </c>
      <c r="S98" s="84">
        <f t="shared" si="76"/>
        <v>0</v>
      </c>
      <c r="T98" s="84"/>
      <c r="W98" s="254">
        <f t="shared" si="77"/>
        <v>2648</v>
      </c>
      <c r="X98" s="84">
        <f t="shared" si="78"/>
        <v>0</v>
      </c>
      <c r="Y98" s="262">
        <f t="shared" si="79"/>
        <v>0</v>
      </c>
      <c r="Z98" s="84">
        <f t="shared" si="80"/>
        <v>0</v>
      </c>
      <c r="AA98" s="84">
        <f t="shared" si="81"/>
        <v>0</v>
      </c>
      <c r="AB98" s="84"/>
      <c r="AE98" s="254">
        <f t="shared" si="82"/>
        <v>2648</v>
      </c>
      <c r="AF98" s="84">
        <f t="shared" si="83"/>
        <v>0</v>
      </c>
      <c r="AG98" s="262">
        <f t="shared" si="84"/>
        <v>0</v>
      </c>
      <c r="AH98" s="84">
        <f t="shared" si="85"/>
        <v>0</v>
      </c>
      <c r="AI98" s="84">
        <f t="shared" si="86"/>
        <v>0</v>
      </c>
      <c r="AJ98" s="84"/>
      <c r="AM98" s="254">
        <f t="shared" si="52"/>
        <v>42736</v>
      </c>
      <c r="AN98" s="84">
        <f t="shared" si="87"/>
        <v>0</v>
      </c>
      <c r="AO98" s="262">
        <f t="shared" si="53"/>
        <v>0</v>
      </c>
      <c r="AP98" s="84">
        <f t="shared" si="54"/>
        <v>0</v>
      </c>
      <c r="AQ98" s="84">
        <f t="shared" si="90"/>
        <v>1.1937117960769683E-12</v>
      </c>
      <c r="AR98" s="84"/>
      <c r="AU98" s="254">
        <f t="shared" si="88"/>
        <v>42552</v>
      </c>
      <c r="AV98" s="256">
        <f t="shared" si="55"/>
        <v>1267.0072087461042</v>
      </c>
      <c r="AW98" s="256">
        <f t="shared" si="56"/>
        <v>0</v>
      </c>
      <c r="AX98" s="256">
        <f t="shared" si="57"/>
        <v>0</v>
      </c>
      <c r="AY98" s="256">
        <f t="shared" si="58"/>
        <v>0</v>
      </c>
      <c r="AZ98" s="256">
        <f t="shared" si="59"/>
        <v>0</v>
      </c>
      <c r="BA98" s="256">
        <f t="shared" si="60"/>
        <v>1267.0072087461042</v>
      </c>
      <c r="BB98" s="256"/>
      <c r="BE98" s="254">
        <f t="shared" si="89"/>
        <v>42552</v>
      </c>
      <c r="BF98" s="256">
        <f t="shared" si="61"/>
        <v>4411.124207084601</v>
      </c>
      <c r="BG98" s="256">
        <f t="shared" si="62"/>
        <v>0</v>
      </c>
      <c r="BH98" s="256">
        <f t="shared" si="63"/>
        <v>0</v>
      </c>
      <c r="BI98" s="256">
        <f t="shared" si="64"/>
        <v>0</v>
      </c>
      <c r="BJ98" s="256">
        <f t="shared" si="65"/>
        <v>0</v>
      </c>
      <c r="BK98" s="256">
        <f t="shared" si="66"/>
        <v>4411.124207084601</v>
      </c>
      <c r="BL98" s="256"/>
      <c r="BM98" s="263"/>
    </row>
    <row r="99" spans="3:65" x14ac:dyDescent="0.2">
      <c r="C99" s="83">
        <v>89</v>
      </c>
      <c r="G99" s="254">
        <f t="shared" si="67"/>
        <v>42736</v>
      </c>
      <c r="H99" s="84">
        <f t="shared" si="68"/>
        <v>5678.1314158307041</v>
      </c>
      <c r="I99" s="262">
        <f t="shared" si="69"/>
        <v>1087.5952199471321</v>
      </c>
      <c r="J99" s="84">
        <f t="shared" si="70"/>
        <v>4590.536195883572</v>
      </c>
      <c r="K99" s="84">
        <f t="shared" si="71"/>
        <v>158548.74679618611</v>
      </c>
      <c r="L99" s="84"/>
      <c r="O99" s="254">
        <f t="shared" si="72"/>
        <v>2678</v>
      </c>
      <c r="P99" s="84">
        <f t="shared" si="73"/>
        <v>0</v>
      </c>
      <c r="Q99" s="262">
        <f t="shared" si="74"/>
        <v>0</v>
      </c>
      <c r="R99" s="84">
        <f t="shared" si="75"/>
        <v>0</v>
      </c>
      <c r="S99" s="84">
        <f t="shared" si="76"/>
        <v>0</v>
      </c>
      <c r="T99" s="84"/>
      <c r="W99" s="254">
        <f t="shared" si="77"/>
        <v>2678</v>
      </c>
      <c r="X99" s="84">
        <f t="shared" si="78"/>
        <v>0</v>
      </c>
      <c r="Y99" s="262">
        <f t="shared" si="79"/>
        <v>0</v>
      </c>
      <c r="Z99" s="84">
        <f t="shared" si="80"/>
        <v>0</v>
      </c>
      <c r="AA99" s="84">
        <f t="shared" si="81"/>
        <v>0</v>
      </c>
      <c r="AB99" s="84"/>
      <c r="AE99" s="254">
        <f t="shared" si="82"/>
        <v>2678</v>
      </c>
      <c r="AF99" s="84">
        <f t="shared" si="83"/>
        <v>0</v>
      </c>
      <c r="AG99" s="262">
        <f t="shared" si="84"/>
        <v>0</v>
      </c>
      <c r="AH99" s="84">
        <f t="shared" si="85"/>
        <v>0</v>
      </c>
      <c r="AI99" s="84">
        <f t="shared" si="86"/>
        <v>0</v>
      </c>
      <c r="AJ99" s="84"/>
      <c r="AM99" s="254">
        <f t="shared" si="52"/>
        <v>42767</v>
      </c>
      <c r="AN99" s="84">
        <f t="shared" si="87"/>
        <v>0</v>
      </c>
      <c r="AO99" s="262">
        <f t="shared" si="53"/>
        <v>0</v>
      </c>
      <c r="AP99" s="84">
        <f t="shared" si="54"/>
        <v>0</v>
      </c>
      <c r="AQ99" s="84">
        <f t="shared" si="90"/>
        <v>1.1937117960769683E-12</v>
      </c>
      <c r="AR99" s="84"/>
      <c r="AU99" s="254">
        <f t="shared" si="88"/>
        <v>42583</v>
      </c>
      <c r="AV99" s="256">
        <f t="shared" si="55"/>
        <v>1237.5997140322067</v>
      </c>
      <c r="AW99" s="256">
        <f t="shared" si="56"/>
        <v>0</v>
      </c>
      <c r="AX99" s="256">
        <f t="shared" si="57"/>
        <v>0</v>
      </c>
      <c r="AY99" s="256">
        <f t="shared" si="58"/>
        <v>0</v>
      </c>
      <c r="AZ99" s="256">
        <f t="shared" si="59"/>
        <v>0</v>
      </c>
      <c r="BA99" s="256">
        <f t="shared" si="60"/>
        <v>1237.5997140322067</v>
      </c>
      <c r="BB99" s="256"/>
      <c r="BE99" s="254">
        <f t="shared" si="89"/>
        <v>42583</v>
      </c>
      <c r="BF99" s="256">
        <f t="shared" si="61"/>
        <v>4440.5317017984971</v>
      </c>
      <c r="BG99" s="256">
        <f t="shared" si="62"/>
        <v>0</v>
      </c>
      <c r="BH99" s="256">
        <f t="shared" si="63"/>
        <v>0</v>
      </c>
      <c r="BI99" s="256">
        <f t="shared" si="64"/>
        <v>0</v>
      </c>
      <c r="BJ99" s="256">
        <f t="shared" si="65"/>
        <v>0</v>
      </c>
      <c r="BK99" s="256">
        <f t="shared" si="66"/>
        <v>4440.5317017984971</v>
      </c>
      <c r="BL99" s="256"/>
      <c r="BM99" s="263"/>
    </row>
    <row r="100" spans="3:65" x14ac:dyDescent="0.2">
      <c r="C100" s="83">
        <v>90</v>
      </c>
      <c r="G100" s="254">
        <f t="shared" si="67"/>
        <v>42767</v>
      </c>
      <c r="H100" s="84">
        <f t="shared" si="68"/>
        <v>5678.1314158307041</v>
      </c>
      <c r="I100" s="262">
        <f t="shared" si="69"/>
        <v>1056.9916453079084</v>
      </c>
      <c r="J100" s="84">
        <f t="shared" si="70"/>
        <v>4621.1397705227955</v>
      </c>
      <c r="K100" s="84">
        <f t="shared" si="71"/>
        <v>153927.60702566331</v>
      </c>
      <c r="L100" s="84"/>
      <c r="O100" s="254">
        <f t="shared" si="72"/>
        <v>2709</v>
      </c>
      <c r="P100" s="84">
        <f t="shared" si="73"/>
        <v>0</v>
      </c>
      <c r="Q100" s="262">
        <f t="shared" si="74"/>
        <v>0</v>
      </c>
      <c r="R100" s="84">
        <f t="shared" si="75"/>
        <v>0</v>
      </c>
      <c r="S100" s="84">
        <f t="shared" si="76"/>
        <v>0</v>
      </c>
      <c r="T100" s="84"/>
      <c r="W100" s="254">
        <f t="shared" si="77"/>
        <v>2709</v>
      </c>
      <c r="X100" s="84">
        <f t="shared" si="78"/>
        <v>0</v>
      </c>
      <c r="Y100" s="262">
        <f t="shared" si="79"/>
        <v>0</v>
      </c>
      <c r="Z100" s="84">
        <f t="shared" si="80"/>
        <v>0</v>
      </c>
      <c r="AA100" s="84">
        <f t="shared" si="81"/>
        <v>0</v>
      </c>
      <c r="AB100" s="84"/>
      <c r="AE100" s="254">
        <f t="shared" si="82"/>
        <v>2709</v>
      </c>
      <c r="AF100" s="84">
        <f t="shared" si="83"/>
        <v>0</v>
      </c>
      <c r="AG100" s="262">
        <f t="shared" si="84"/>
        <v>0</v>
      </c>
      <c r="AH100" s="84">
        <f t="shared" si="85"/>
        <v>0</v>
      </c>
      <c r="AI100" s="84">
        <f t="shared" si="86"/>
        <v>0</v>
      </c>
      <c r="AJ100" s="84"/>
      <c r="AM100" s="254">
        <f t="shared" si="52"/>
        <v>42795</v>
      </c>
      <c r="AN100" s="84">
        <f t="shared" si="87"/>
        <v>0</v>
      </c>
      <c r="AO100" s="262">
        <f t="shared" si="53"/>
        <v>0</v>
      </c>
      <c r="AP100" s="84">
        <f t="shared" si="54"/>
        <v>0</v>
      </c>
      <c r="AQ100" s="84">
        <f t="shared" si="90"/>
        <v>1.1937117960769683E-12</v>
      </c>
      <c r="AR100" s="84"/>
      <c r="AU100" s="254">
        <f t="shared" si="88"/>
        <v>42614</v>
      </c>
      <c r="AV100" s="256">
        <f t="shared" si="55"/>
        <v>1207.9961693535504</v>
      </c>
      <c r="AW100" s="256">
        <f t="shared" si="56"/>
        <v>0</v>
      </c>
      <c r="AX100" s="256">
        <f t="shared" si="57"/>
        <v>0</v>
      </c>
      <c r="AY100" s="256">
        <f t="shared" si="58"/>
        <v>0</v>
      </c>
      <c r="AZ100" s="256">
        <f t="shared" si="59"/>
        <v>0</v>
      </c>
      <c r="BA100" s="256">
        <f t="shared" si="60"/>
        <v>1207.9961693535504</v>
      </c>
      <c r="BB100" s="256"/>
      <c r="BE100" s="254">
        <f t="shared" si="89"/>
        <v>42614</v>
      </c>
      <c r="BF100" s="256">
        <f t="shared" si="61"/>
        <v>4470.1352464771544</v>
      </c>
      <c r="BG100" s="256">
        <f t="shared" si="62"/>
        <v>0</v>
      </c>
      <c r="BH100" s="256">
        <f t="shared" si="63"/>
        <v>0</v>
      </c>
      <c r="BI100" s="256">
        <f t="shared" si="64"/>
        <v>0</v>
      </c>
      <c r="BJ100" s="256">
        <f t="shared" si="65"/>
        <v>0</v>
      </c>
      <c r="BK100" s="256">
        <f t="shared" si="66"/>
        <v>4470.1352464771544</v>
      </c>
      <c r="BL100" s="256"/>
      <c r="BM100" s="263"/>
    </row>
    <row r="101" spans="3:65" x14ac:dyDescent="0.2">
      <c r="C101" s="83">
        <v>91</v>
      </c>
      <c r="G101" s="254">
        <f t="shared" si="67"/>
        <v>42795</v>
      </c>
      <c r="H101" s="84">
        <f t="shared" si="68"/>
        <v>5678.1314158307041</v>
      </c>
      <c r="I101" s="262">
        <f t="shared" si="69"/>
        <v>1026.1840468377563</v>
      </c>
      <c r="J101" s="84">
        <f t="shared" si="70"/>
        <v>4651.9473689929473</v>
      </c>
      <c r="K101" s="84">
        <f t="shared" si="71"/>
        <v>149275.65965667035</v>
      </c>
      <c r="L101" s="84"/>
      <c r="O101" s="254">
        <f t="shared" si="72"/>
        <v>2739</v>
      </c>
      <c r="P101" s="84">
        <f t="shared" si="73"/>
        <v>0</v>
      </c>
      <c r="Q101" s="262">
        <f t="shared" si="74"/>
        <v>0</v>
      </c>
      <c r="R101" s="84">
        <f t="shared" si="75"/>
        <v>0</v>
      </c>
      <c r="S101" s="84">
        <f t="shared" si="76"/>
        <v>0</v>
      </c>
      <c r="T101" s="84"/>
      <c r="W101" s="254">
        <f t="shared" si="77"/>
        <v>2739</v>
      </c>
      <c r="X101" s="84">
        <f t="shared" si="78"/>
        <v>0</v>
      </c>
      <c r="Y101" s="262">
        <f t="shared" si="79"/>
        <v>0</v>
      </c>
      <c r="Z101" s="84">
        <f t="shared" si="80"/>
        <v>0</v>
      </c>
      <c r="AA101" s="84">
        <f t="shared" si="81"/>
        <v>0</v>
      </c>
      <c r="AB101" s="84"/>
      <c r="AE101" s="254">
        <f t="shared" si="82"/>
        <v>2739</v>
      </c>
      <c r="AF101" s="84">
        <f t="shared" si="83"/>
        <v>0</v>
      </c>
      <c r="AG101" s="262">
        <f t="shared" si="84"/>
        <v>0</v>
      </c>
      <c r="AH101" s="84">
        <f t="shared" si="85"/>
        <v>0</v>
      </c>
      <c r="AI101" s="84">
        <f t="shared" si="86"/>
        <v>0</v>
      </c>
      <c r="AJ101" s="84"/>
      <c r="AM101" s="254">
        <f t="shared" si="52"/>
        <v>42826</v>
      </c>
      <c r="AN101" s="84">
        <f t="shared" si="87"/>
        <v>0</v>
      </c>
      <c r="AO101" s="262">
        <f t="shared" si="53"/>
        <v>0</v>
      </c>
      <c r="AP101" s="84">
        <f t="shared" si="54"/>
        <v>0</v>
      </c>
      <c r="AQ101" s="84">
        <f t="shared" si="90"/>
        <v>1.1937117960769683E-12</v>
      </c>
      <c r="AR101" s="84"/>
      <c r="AU101" s="254">
        <f t="shared" si="88"/>
        <v>42644</v>
      </c>
      <c r="AV101" s="256">
        <f t="shared" si="55"/>
        <v>1178.1952677103693</v>
      </c>
      <c r="AW101" s="256">
        <f t="shared" si="56"/>
        <v>0</v>
      </c>
      <c r="AX101" s="256">
        <f t="shared" si="57"/>
        <v>0</v>
      </c>
      <c r="AY101" s="256">
        <f t="shared" si="58"/>
        <v>0</v>
      </c>
      <c r="AZ101" s="256">
        <f t="shared" si="59"/>
        <v>0</v>
      </c>
      <c r="BA101" s="256">
        <f t="shared" si="60"/>
        <v>1178.1952677103693</v>
      </c>
      <c r="BB101" s="256"/>
      <c r="BE101" s="254">
        <f t="shared" si="89"/>
        <v>42644</v>
      </c>
      <c r="BF101" s="256">
        <f t="shared" si="61"/>
        <v>4499.936148120335</v>
      </c>
      <c r="BG101" s="256">
        <f t="shared" si="62"/>
        <v>0</v>
      </c>
      <c r="BH101" s="256">
        <f t="shared" si="63"/>
        <v>0</v>
      </c>
      <c r="BI101" s="256">
        <f t="shared" si="64"/>
        <v>0</v>
      </c>
      <c r="BJ101" s="256">
        <f t="shared" si="65"/>
        <v>0</v>
      </c>
      <c r="BK101" s="256">
        <f t="shared" si="66"/>
        <v>4499.936148120335</v>
      </c>
      <c r="BL101" s="256"/>
      <c r="BM101" s="263"/>
    </row>
    <row r="102" spans="3:65" x14ac:dyDescent="0.2">
      <c r="C102" s="83">
        <v>92</v>
      </c>
      <c r="G102" s="254">
        <f t="shared" si="67"/>
        <v>42826</v>
      </c>
      <c r="H102" s="84">
        <f t="shared" si="68"/>
        <v>5678.1314158307041</v>
      </c>
      <c r="I102" s="262">
        <f t="shared" si="69"/>
        <v>995.17106437780342</v>
      </c>
      <c r="J102" s="84">
        <f t="shared" si="70"/>
        <v>4682.9603514529017</v>
      </c>
      <c r="K102" s="84">
        <f t="shared" si="71"/>
        <v>144592.69930521745</v>
      </c>
      <c r="L102" s="84"/>
      <c r="O102" s="254">
        <f t="shared" si="72"/>
        <v>2770</v>
      </c>
      <c r="P102" s="84">
        <f t="shared" si="73"/>
        <v>0</v>
      </c>
      <c r="Q102" s="262">
        <f t="shared" si="74"/>
        <v>0</v>
      </c>
      <c r="R102" s="84">
        <f t="shared" si="75"/>
        <v>0</v>
      </c>
      <c r="S102" s="84">
        <f t="shared" si="76"/>
        <v>0</v>
      </c>
      <c r="T102" s="84"/>
      <c r="W102" s="254">
        <f t="shared" si="77"/>
        <v>2770</v>
      </c>
      <c r="X102" s="84">
        <f t="shared" si="78"/>
        <v>0</v>
      </c>
      <c r="Y102" s="262">
        <f t="shared" si="79"/>
        <v>0</v>
      </c>
      <c r="Z102" s="84">
        <f t="shared" si="80"/>
        <v>0</v>
      </c>
      <c r="AA102" s="84">
        <f t="shared" si="81"/>
        <v>0</v>
      </c>
      <c r="AB102" s="84"/>
      <c r="AE102" s="254">
        <f t="shared" si="82"/>
        <v>2770</v>
      </c>
      <c r="AF102" s="84">
        <f t="shared" si="83"/>
        <v>0</v>
      </c>
      <c r="AG102" s="262">
        <f t="shared" si="84"/>
        <v>0</v>
      </c>
      <c r="AH102" s="84">
        <f t="shared" si="85"/>
        <v>0</v>
      </c>
      <c r="AI102" s="84">
        <f t="shared" si="86"/>
        <v>0</v>
      </c>
      <c r="AJ102" s="84"/>
      <c r="AM102" s="254">
        <f t="shared" si="52"/>
        <v>42856</v>
      </c>
      <c r="AN102" s="84">
        <f t="shared" si="87"/>
        <v>0</v>
      </c>
      <c r="AO102" s="262">
        <f t="shared" si="53"/>
        <v>0</v>
      </c>
      <c r="AP102" s="84">
        <f t="shared" si="54"/>
        <v>0</v>
      </c>
      <c r="AQ102" s="84">
        <f t="shared" si="90"/>
        <v>1.1937117960769683E-12</v>
      </c>
      <c r="AR102" s="84"/>
      <c r="AU102" s="254">
        <f t="shared" si="88"/>
        <v>42675</v>
      </c>
      <c r="AV102" s="256">
        <f t="shared" si="55"/>
        <v>1148.1956933895669</v>
      </c>
      <c r="AW102" s="256">
        <f t="shared" si="56"/>
        <v>0</v>
      </c>
      <c r="AX102" s="256">
        <f t="shared" si="57"/>
        <v>0</v>
      </c>
      <c r="AY102" s="256">
        <f t="shared" si="58"/>
        <v>0</v>
      </c>
      <c r="AZ102" s="256">
        <f t="shared" si="59"/>
        <v>0</v>
      </c>
      <c r="BA102" s="256">
        <f t="shared" si="60"/>
        <v>1148.1956933895669</v>
      </c>
      <c r="BB102" s="256"/>
      <c r="BE102" s="254">
        <f t="shared" si="89"/>
        <v>42675</v>
      </c>
      <c r="BF102" s="256">
        <f t="shared" si="61"/>
        <v>4529.9357224411369</v>
      </c>
      <c r="BG102" s="256">
        <f t="shared" si="62"/>
        <v>0</v>
      </c>
      <c r="BH102" s="256">
        <f t="shared" si="63"/>
        <v>0</v>
      </c>
      <c r="BI102" s="256">
        <f t="shared" si="64"/>
        <v>0</v>
      </c>
      <c r="BJ102" s="256">
        <f t="shared" si="65"/>
        <v>0</v>
      </c>
      <c r="BK102" s="256">
        <f t="shared" si="66"/>
        <v>4529.9357224411369</v>
      </c>
      <c r="BL102" s="256"/>
      <c r="BM102" s="263"/>
    </row>
    <row r="103" spans="3:65" x14ac:dyDescent="0.2">
      <c r="C103" s="83">
        <v>93</v>
      </c>
      <c r="G103" s="254">
        <f t="shared" si="67"/>
        <v>42856</v>
      </c>
      <c r="H103" s="84">
        <f t="shared" si="68"/>
        <v>5678.1314158307041</v>
      </c>
      <c r="I103" s="262">
        <f t="shared" si="69"/>
        <v>963.95132870145085</v>
      </c>
      <c r="J103" s="84">
        <f t="shared" si="70"/>
        <v>4714.1800871292535</v>
      </c>
      <c r="K103" s="84">
        <f t="shared" si="71"/>
        <v>139878.51921808819</v>
      </c>
      <c r="L103" s="84"/>
      <c r="O103" s="254">
        <f t="shared" si="72"/>
        <v>2801</v>
      </c>
      <c r="P103" s="84">
        <f t="shared" si="73"/>
        <v>0</v>
      </c>
      <c r="Q103" s="262">
        <f t="shared" si="74"/>
        <v>0</v>
      </c>
      <c r="R103" s="84">
        <f t="shared" si="75"/>
        <v>0</v>
      </c>
      <c r="S103" s="84">
        <f t="shared" si="76"/>
        <v>0</v>
      </c>
      <c r="T103" s="84"/>
      <c r="W103" s="254">
        <f t="shared" si="77"/>
        <v>2801</v>
      </c>
      <c r="X103" s="84">
        <f t="shared" si="78"/>
        <v>0</v>
      </c>
      <c r="Y103" s="262">
        <f t="shared" si="79"/>
        <v>0</v>
      </c>
      <c r="Z103" s="84">
        <f t="shared" si="80"/>
        <v>0</v>
      </c>
      <c r="AA103" s="84">
        <f t="shared" si="81"/>
        <v>0</v>
      </c>
      <c r="AB103" s="84"/>
      <c r="AE103" s="254">
        <f t="shared" si="82"/>
        <v>2801</v>
      </c>
      <c r="AF103" s="84">
        <f t="shared" si="83"/>
        <v>0</v>
      </c>
      <c r="AG103" s="262">
        <f t="shared" si="84"/>
        <v>0</v>
      </c>
      <c r="AH103" s="84">
        <f t="shared" si="85"/>
        <v>0</v>
      </c>
      <c r="AI103" s="84">
        <f t="shared" si="86"/>
        <v>0</v>
      </c>
      <c r="AJ103" s="84"/>
      <c r="AM103" s="254">
        <f t="shared" si="52"/>
        <v>42887</v>
      </c>
      <c r="AN103" s="84">
        <f t="shared" si="87"/>
        <v>0</v>
      </c>
      <c r="AO103" s="262">
        <f t="shared" si="53"/>
        <v>0</v>
      </c>
      <c r="AP103" s="84">
        <f t="shared" si="54"/>
        <v>0</v>
      </c>
      <c r="AQ103" s="84">
        <f t="shared" si="90"/>
        <v>1.1937117960769683E-12</v>
      </c>
      <c r="AR103" s="84"/>
      <c r="AU103" s="254">
        <f t="shared" si="88"/>
        <v>42705</v>
      </c>
      <c r="AV103" s="256">
        <f t="shared" si="55"/>
        <v>1117.9961219066261</v>
      </c>
      <c r="AW103" s="256">
        <f t="shared" si="56"/>
        <v>0</v>
      </c>
      <c r="AX103" s="256">
        <f t="shared" si="57"/>
        <v>0</v>
      </c>
      <c r="AY103" s="256">
        <f t="shared" si="58"/>
        <v>0</v>
      </c>
      <c r="AZ103" s="256">
        <f t="shared" si="59"/>
        <v>0</v>
      </c>
      <c r="BA103" s="256">
        <f t="shared" si="60"/>
        <v>1117.9961219066261</v>
      </c>
      <c r="BB103" s="256"/>
      <c r="BE103" s="254">
        <f t="shared" si="89"/>
        <v>42705</v>
      </c>
      <c r="BF103" s="256">
        <f t="shared" si="61"/>
        <v>4560.1352939240778</v>
      </c>
      <c r="BG103" s="256">
        <f t="shared" si="62"/>
        <v>0</v>
      </c>
      <c r="BH103" s="256">
        <f t="shared" si="63"/>
        <v>0</v>
      </c>
      <c r="BI103" s="256">
        <f t="shared" si="64"/>
        <v>0</v>
      </c>
      <c r="BJ103" s="256">
        <f t="shared" si="65"/>
        <v>0</v>
      </c>
      <c r="BK103" s="256">
        <f t="shared" si="66"/>
        <v>4560.1352939240778</v>
      </c>
      <c r="BL103" s="256"/>
      <c r="BM103" s="263"/>
    </row>
    <row r="104" spans="3:65" x14ac:dyDescent="0.2">
      <c r="C104" s="83">
        <v>94</v>
      </c>
      <c r="G104" s="254">
        <f t="shared" si="67"/>
        <v>42887</v>
      </c>
      <c r="H104" s="84">
        <f t="shared" si="68"/>
        <v>5678.1314158307041</v>
      </c>
      <c r="I104" s="262">
        <f t="shared" si="69"/>
        <v>932.52346145392244</v>
      </c>
      <c r="J104" s="84">
        <f t="shared" si="70"/>
        <v>4745.6079543767819</v>
      </c>
      <c r="K104" s="84">
        <f t="shared" si="71"/>
        <v>135132.9112637114</v>
      </c>
      <c r="L104" s="84"/>
      <c r="O104" s="254">
        <f t="shared" si="72"/>
        <v>2831</v>
      </c>
      <c r="P104" s="84">
        <f t="shared" si="73"/>
        <v>0</v>
      </c>
      <c r="Q104" s="262">
        <f t="shared" si="74"/>
        <v>0</v>
      </c>
      <c r="R104" s="84">
        <f t="shared" si="75"/>
        <v>0</v>
      </c>
      <c r="S104" s="84">
        <f t="shared" si="76"/>
        <v>0</v>
      </c>
      <c r="T104" s="84"/>
      <c r="W104" s="254">
        <f t="shared" si="77"/>
        <v>2831</v>
      </c>
      <c r="X104" s="84">
        <f t="shared" si="78"/>
        <v>0</v>
      </c>
      <c r="Y104" s="262">
        <f t="shared" si="79"/>
        <v>0</v>
      </c>
      <c r="Z104" s="84">
        <f t="shared" si="80"/>
        <v>0</v>
      </c>
      <c r="AA104" s="84">
        <f t="shared" si="81"/>
        <v>0</v>
      </c>
      <c r="AB104" s="84"/>
      <c r="AE104" s="254">
        <f t="shared" si="82"/>
        <v>2831</v>
      </c>
      <c r="AF104" s="84">
        <f t="shared" si="83"/>
        <v>0</v>
      </c>
      <c r="AG104" s="262">
        <f t="shared" si="84"/>
        <v>0</v>
      </c>
      <c r="AH104" s="84">
        <f t="shared" si="85"/>
        <v>0</v>
      </c>
      <c r="AI104" s="84">
        <f t="shared" si="86"/>
        <v>0</v>
      </c>
      <c r="AJ104" s="84"/>
      <c r="AM104" s="254">
        <f t="shared" si="52"/>
        <v>42917</v>
      </c>
      <c r="AN104" s="84">
        <f t="shared" si="87"/>
        <v>0</v>
      </c>
      <c r="AO104" s="262">
        <f t="shared" si="53"/>
        <v>0</v>
      </c>
      <c r="AP104" s="84">
        <f t="shared" si="54"/>
        <v>0</v>
      </c>
      <c r="AQ104" s="84">
        <f t="shared" si="90"/>
        <v>1.1937117960769683E-12</v>
      </c>
      <c r="AR104" s="84"/>
      <c r="AU104" s="254">
        <f t="shared" si="88"/>
        <v>42736</v>
      </c>
      <c r="AV104" s="256">
        <f t="shared" si="55"/>
        <v>1087.5952199471321</v>
      </c>
      <c r="AW104" s="256">
        <f t="shared" si="56"/>
        <v>0</v>
      </c>
      <c r="AX104" s="256">
        <f t="shared" si="57"/>
        <v>0</v>
      </c>
      <c r="AY104" s="256">
        <f t="shared" si="58"/>
        <v>0</v>
      </c>
      <c r="AZ104" s="256">
        <f t="shared" si="59"/>
        <v>0</v>
      </c>
      <c r="BA104" s="256">
        <f t="shared" si="60"/>
        <v>1087.5952199471321</v>
      </c>
      <c r="BB104" s="256"/>
      <c r="BE104" s="254">
        <f t="shared" si="89"/>
        <v>42736</v>
      </c>
      <c r="BF104" s="256">
        <f t="shared" si="61"/>
        <v>4590.536195883572</v>
      </c>
      <c r="BG104" s="256">
        <f t="shared" si="62"/>
        <v>0</v>
      </c>
      <c r="BH104" s="256">
        <f t="shared" si="63"/>
        <v>0</v>
      </c>
      <c r="BI104" s="256">
        <f t="shared" si="64"/>
        <v>0</v>
      </c>
      <c r="BJ104" s="256">
        <f t="shared" si="65"/>
        <v>0</v>
      </c>
      <c r="BK104" s="256">
        <f t="shared" si="66"/>
        <v>4590.536195883572</v>
      </c>
      <c r="BL104" s="256"/>
      <c r="BM104" s="263"/>
    </row>
    <row r="105" spans="3:65" x14ac:dyDescent="0.2">
      <c r="C105" s="83">
        <v>95</v>
      </c>
      <c r="G105" s="254">
        <f t="shared" si="67"/>
        <v>42917</v>
      </c>
      <c r="H105" s="84">
        <f t="shared" si="68"/>
        <v>5678.1314158307041</v>
      </c>
      <c r="I105" s="262">
        <f t="shared" si="69"/>
        <v>900.88607509141059</v>
      </c>
      <c r="J105" s="84">
        <f t="shared" si="70"/>
        <v>4777.2453407392941</v>
      </c>
      <c r="K105" s="84">
        <f t="shared" si="71"/>
        <v>130355.66592297211</v>
      </c>
      <c r="L105" s="84"/>
      <c r="O105" s="254">
        <f t="shared" si="72"/>
        <v>2862</v>
      </c>
      <c r="P105" s="84">
        <f t="shared" si="73"/>
        <v>0</v>
      </c>
      <c r="Q105" s="262">
        <f t="shared" si="74"/>
        <v>0</v>
      </c>
      <c r="R105" s="84">
        <f t="shared" si="75"/>
        <v>0</v>
      </c>
      <c r="S105" s="84">
        <f t="shared" si="76"/>
        <v>0</v>
      </c>
      <c r="T105" s="84"/>
      <c r="W105" s="254">
        <f t="shared" si="77"/>
        <v>2862</v>
      </c>
      <c r="X105" s="84">
        <f t="shared" si="78"/>
        <v>0</v>
      </c>
      <c r="Y105" s="262">
        <f t="shared" si="79"/>
        <v>0</v>
      </c>
      <c r="Z105" s="84">
        <f t="shared" si="80"/>
        <v>0</v>
      </c>
      <c r="AA105" s="84">
        <f t="shared" si="81"/>
        <v>0</v>
      </c>
      <c r="AB105" s="84"/>
      <c r="AE105" s="254">
        <f t="shared" si="82"/>
        <v>2862</v>
      </c>
      <c r="AF105" s="84">
        <f t="shared" si="83"/>
        <v>0</v>
      </c>
      <c r="AG105" s="262">
        <f t="shared" si="84"/>
        <v>0</v>
      </c>
      <c r="AH105" s="84">
        <f t="shared" si="85"/>
        <v>0</v>
      </c>
      <c r="AI105" s="84">
        <f t="shared" si="86"/>
        <v>0</v>
      </c>
      <c r="AJ105" s="84"/>
      <c r="AM105" s="254">
        <f t="shared" si="52"/>
        <v>42948</v>
      </c>
      <c r="AN105" s="84">
        <f t="shared" si="87"/>
        <v>0</v>
      </c>
      <c r="AO105" s="262">
        <f t="shared" si="53"/>
        <v>0</v>
      </c>
      <c r="AP105" s="84">
        <f t="shared" si="54"/>
        <v>0</v>
      </c>
      <c r="AQ105" s="84">
        <f t="shared" si="90"/>
        <v>1.1937117960769683E-12</v>
      </c>
      <c r="AR105" s="84"/>
      <c r="AU105" s="254">
        <f t="shared" si="88"/>
        <v>42767</v>
      </c>
      <c r="AV105" s="256">
        <f t="shared" si="55"/>
        <v>1056.9916453079084</v>
      </c>
      <c r="AW105" s="256">
        <f t="shared" si="56"/>
        <v>0</v>
      </c>
      <c r="AX105" s="256">
        <f t="shared" si="57"/>
        <v>0</v>
      </c>
      <c r="AY105" s="256">
        <f t="shared" si="58"/>
        <v>0</v>
      </c>
      <c r="AZ105" s="256">
        <f t="shared" si="59"/>
        <v>0</v>
      </c>
      <c r="BA105" s="256">
        <f t="shared" si="60"/>
        <v>1056.9916453079084</v>
      </c>
      <c r="BB105" s="256"/>
      <c r="BE105" s="254">
        <f t="shared" si="89"/>
        <v>42767</v>
      </c>
      <c r="BF105" s="256">
        <f t="shared" si="61"/>
        <v>4621.1397705227955</v>
      </c>
      <c r="BG105" s="256">
        <f t="shared" si="62"/>
        <v>0</v>
      </c>
      <c r="BH105" s="256">
        <f t="shared" si="63"/>
        <v>0</v>
      </c>
      <c r="BI105" s="256">
        <f t="shared" si="64"/>
        <v>0</v>
      </c>
      <c r="BJ105" s="256">
        <f t="shared" si="65"/>
        <v>0</v>
      </c>
      <c r="BK105" s="256">
        <f t="shared" si="66"/>
        <v>4621.1397705227955</v>
      </c>
      <c r="BL105" s="256"/>
      <c r="BM105" s="263"/>
    </row>
    <row r="106" spans="3:65" x14ac:dyDescent="0.2">
      <c r="C106" s="83">
        <v>96</v>
      </c>
      <c r="G106" s="254">
        <f t="shared" si="67"/>
        <v>42948</v>
      </c>
      <c r="H106" s="84">
        <f t="shared" si="68"/>
        <v>5678.1314158307041</v>
      </c>
      <c r="I106" s="262">
        <f t="shared" si="69"/>
        <v>869.03777281981525</v>
      </c>
      <c r="J106" s="84">
        <f t="shared" si="70"/>
        <v>4809.0936430108895</v>
      </c>
      <c r="K106" s="84">
        <f t="shared" si="71"/>
        <v>125546.57227996123</v>
      </c>
      <c r="L106" s="84"/>
      <c r="O106" s="254">
        <f t="shared" si="72"/>
        <v>2892</v>
      </c>
      <c r="P106" s="84">
        <f t="shared" si="73"/>
        <v>0</v>
      </c>
      <c r="Q106" s="262">
        <f t="shared" si="74"/>
        <v>0</v>
      </c>
      <c r="R106" s="84">
        <f t="shared" si="75"/>
        <v>0</v>
      </c>
      <c r="S106" s="84">
        <f t="shared" si="76"/>
        <v>0</v>
      </c>
      <c r="T106" s="84"/>
      <c r="W106" s="254">
        <f t="shared" si="77"/>
        <v>2892</v>
      </c>
      <c r="X106" s="84">
        <f t="shared" si="78"/>
        <v>0</v>
      </c>
      <c r="Y106" s="262">
        <f t="shared" si="79"/>
        <v>0</v>
      </c>
      <c r="Z106" s="84">
        <f t="shared" si="80"/>
        <v>0</v>
      </c>
      <c r="AA106" s="84">
        <f t="shared" si="81"/>
        <v>0</v>
      </c>
      <c r="AB106" s="84"/>
      <c r="AE106" s="254">
        <f t="shared" si="82"/>
        <v>2892</v>
      </c>
      <c r="AF106" s="84">
        <f t="shared" si="83"/>
        <v>0</v>
      </c>
      <c r="AG106" s="262">
        <f t="shared" si="84"/>
        <v>0</v>
      </c>
      <c r="AH106" s="84">
        <f t="shared" si="85"/>
        <v>0</v>
      </c>
      <c r="AI106" s="84">
        <f t="shared" si="86"/>
        <v>0</v>
      </c>
      <c r="AJ106" s="84"/>
      <c r="AM106" s="254">
        <f t="shared" si="52"/>
        <v>42979</v>
      </c>
      <c r="AN106" s="84">
        <f t="shared" si="87"/>
        <v>0</v>
      </c>
      <c r="AO106" s="262">
        <f t="shared" si="53"/>
        <v>0</v>
      </c>
      <c r="AP106" s="84">
        <f t="shared" si="54"/>
        <v>0</v>
      </c>
      <c r="AQ106" s="84">
        <f t="shared" si="90"/>
        <v>1.1937117960769683E-12</v>
      </c>
      <c r="AR106" s="84"/>
      <c r="AU106" s="254">
        <f t="shared" si="88"/>
        <v>42795</v>
      </c>
      <c r="AV106" s="256">
        <f t="shared" si="55"/>
        <v>1026.1840468377563</v>
      </c>
      <c r="AW106" s="256">
        <f t="shared" si="56"/>
        <v>0</v>
      </c>
      <c r="AX106" s="256">
        <f t="shared" si="57"/>
        <v>0</v>
      </c>
      <c r="AY106" s="256">
        <f t="shared" si="58"/>
        <v>0</v>
      </c>
      <c r="AZ106" s="256">
        <f t="shared" si="59"/>
        <v>0</v>
      </c>
      <c r="BA106" s="256">
        <f t="shared" si="60"/>
        <v>1026.1840468377563</v>
      </c>
      <c r="BB106" s="256"/>
      <c r="BE106" s="254">
        <f t="shared" si="89"/>
        <v>42795</v>
      </c>
      <c r="BF106" s="256">
        <f t="shared" si="61"/>
        <v>4651.9473689929473</v>
      </c>
      <c r="BG106" s="256">
        <f t="shared" si="62"/>
        <v>0</v>
      </c>
      <c r="BH106" s="256">
        <f t="shared" si="63"/>
        <v>0</v>
      </c>
      <c r="BI106" s="256">
        <f t="shared" si="64"/>
        <v>0</v>
      </c>
      <c r="BJ106" s="256">
        <f t="shared" si="65"/>
        <v>0</v>
      </c>
      <c r="BK106" s="256">
        <f t="shared" si="66"/>
        <v>4651.9473689929473</v>
      </c>
      <c r="BL106" s="256"/>
      <c r="BM106" s="263"/>
    </row>
    <row r="107" spans="3:65" x14ac:dyDescent="0.2">
      <c r="C107" s="83">
        <v>97</v>
      </c>
      <c r="G107" s="254">
        <f t="shared" si="67"/>
        <v>42979</v>
      </c>
      <c r="H107" s="84">
        <f t="shared" si="68"/>
        <v>5678.1314158307041</v>
      </c>
      <c r="I107" s="262">
        <f t="shared" si="69"/>
        <v>836.97714853307605</v>
      </c>
      <c r="J107" s="84">
        <f t="shared" si="70"/>
        <v>4841.1542672976284</v>
      </c>
      <c r="K107" s="84">
        <f t="shared" si="71"/>
        <v>120705.41801266361</v>
      </c>
      <c r="L107" s="84"/>
      <c r="O107" s="254">
        <f t="shared" si="72"/>
        <v>2923</v>
      </c>
      <c r="P107" s="84">
        <f t="shared" si="73"/>
        <v>0</v>
      </c>
      <c r="Q107" s="262">
        <f t="shared" si="74"/>
        <v>0</v>
      </c>
      <c r="R107" s="84">
        <f t="shared" si="75"/>
        <v>0</v>
      </c>
      <c r="S107" s="84">
        <f t="shared" si="76"/>
        <v>0</v>
      </c>
      <c r="T107" s="84"/>
      <c r="W107" s="254">
        <f t="shared" si="77"/>
        <v>2923</v>
      </c>
      <c r="X107" s="84">
        <f t="shared" si="78"/>
        <v>0</v>
      </c>
      <c r="Y107" s="262">
        <f t="shared" si="79"/>
        <v>0</v>
      </c>
      <c r="Z107" s="84">
        <f t="shared" si="80"/>
        <v>0</v>
      </c>
      <c r="AA107" s="84">
        <f t="shared" si="81"/>
        <v>0</v>
      </c>
      <c r="AB107" s="84"/>
      <c r="AE107" s="254">
        <f t="shared" si="82"/>
        <v>2923</v>
      </c>
      <c r="AF107" s="84">
        <f t="shared" si="83"/>
        <v>0</v>
      </c>
      <c r="AG107" s="262">
        <f t="shared" si="84"/>
        <v>0</v>
      </c>
      <c r="AH107" s="84">
        <f t="shared" si="85"/>
        <v>0</v>
      </c>
      <c r="AI107" s="84">
        <f t="shared" si="86"/>
        <v>0</v>
      </c>
      <c r="AJ107" s="84"/>
      <c r="AM107" s="254">
        <f t="shared" si="52"/>
        <v>43009</v>
      </c>
      <c r="AN107" s="84">
        <f t="shared" si="87"/>
        <v>0</v>
      </c>
      <c r="AO107" s="262">
        <f t="shared" si="53"/>
        <v>0</v>
      </c>
      <c r="AP107" s="84">
        <f t="shared" si="54"/>
        <v>0</v>
      </c>
      <c r="AQ107" s="84">
        <f t="shared" si="90"/>
        <v>1.1937117960769683E-12</v>
      </c>
      <c r="AR107" s="84"/>
      <c r="AU107" s="254">
        <f t="shared" si="88"/>
        <v>42826</v>
      </c>
      <c r="AV107" s="256">
        <f t="shared" si="55"/>
        <v>995.17106437780342</v>
      </c>
      <c r="AW107" s="256">
        <f t="shared" si="56"/>
        <v>0</v>
      </c>
      <c r="AX107" s="256">
        <f t="shared" si="57"/>
        <v>0</v>
      </c>
      <c r="AY107" s="256">
        <f t="shared" si="58"/>
        <v>0</v>
      </c>
      <c r="AZ107" s="256">
        <f t="shared" si="59"/>
        <v>0</v>
      </c>
      <c r="BA107" s="256">
        <f t="shared" si="60"/>
        <v>995.17106437780342</v>
      </c>
      <c r="BB107" s="256"/>
      <c r="BE107" s="254">
        <f t="shared" si="89"/>
        <v>42826</v>
      </c>
      <c r="BF107" s="256">
        <f t="shared" si="61"/>
        <v>4682.9603514529017</v>
      </c>
      <c r="BG107" s="256">
        <f t="shared" si="62"/>
        <v>0</v>
      </c>
      <c r="BH107" s="256">
        <f t="shared" si="63"/>
        <v>0</v>
      </c>
      <c r="BI107" s="256">
        <f t="shared" si="64"/>
        <v>0</v>
      </c>
      <c r="BJ107" s="256">
        <f t="shared" si="65"/>
        <v>0</v>
      </c>
      <c r="BK107" s="256">
        <f t="shared" si="66"/>
        <v>4682.9603514529017</v>
      </c>
      <c r="BL107" s="256"/>
      <c r="BM107" s="263"/>
    </row>
    <row r="108" spans="3:65" x14ac:dyDescent="0.2">
      <c r="C108" s="83">
        <v>98</v>
      </c>
      <c r="G108" s="254">
        <f t="shared" si="67"/>
        <v>43009</v>
      </c>
      <c r="H108" s="84">
        <f t="shared" si="68"/>
        <v>5678.1314158307041</v>
      </c>
      <c r="I108" s="262">
        <f t="shared" si="69"/>
        <v>804.70278675109171</v>
      </c>
      <c r="J108" s="84">
        <f t="shared" si="70"/>
        <v>4873.4286290796117</v>
      </c>
      <c r="K108" s="84">
        <f t="shared" si="71"/>
        <v>115831.98938358399</v>
      </c>
      <c r="L108" s="84"/>
      <c r="O108" s="254">
        <f t="shared" si="72"/>
        <v>2954</v>
      </c>
      <c r="P108" s="84">
        <f t="shared" si="73"/>
        <v>0</v>
      </c>
      <c r="Q108" s="262">
        <f t="shared" si="74"/>
        <v>0</v>
      </c>
      <c r="R108" s="84">
        <f t="shared" si="75"/>
        <v>0</v>
      </c>
      <c r="S108" s="84">
        <f t="shared" si="76"/>
        <v>0</v>
      </c>
      <c r="T108" s="84"/>
      <c r="W108" s="254">
        <f t="shared" si="77"/>
        <v>2954</v>
      </c>
      <c r="X108" s="84">
        <f t="shared" si="78"/>
        <v>0</v>
      </c>
      <c r="Y108" s="262">
        <f t="shared" si="79"/>
        <v>0</v>
      </c>
      <c r="Z108" s="84">
        <f t="shared" si="80"/>
        <v>0</v>
      </c>
      <c r="AA108" s="84">
        <f t="shared" si="81"/>
        <v>0</v>
      </c>
      <c r="AB108" s="84"/>
      <c r="AE108" s="254">
        <f t="shared" si="82"/>
        <v>2954</v>
      </c>
      <c r="AF108" s="84">
        <f t="shared" si="83"/>
        <v>0</v>
      </c>
      <c r="AG108" s="262">
        <f t="shared" si="84"/>
        <v>0</v>
      </c>
      <c r="AH108" s="84">
        <f t="shared" si="85"/>
        <v>0</v>
      </c>
      <c r="AI108" s="84">
        <f t="shared" si="86"/>
        <v>0</v>
      </c>
      <c r="AJ108" s="84"/>
      <c r="AM108" s="254">
        <f t="shared" ref="AM108:AM130" si="91">EDATE(AM107,$AQ$8)</f>
        <v>43040</v>
      </c>
      <c r="AN108" s="84">
        <f t="shared" si="87"/>
        <v>0</v>
      </c>
      <c r="AO108" s="262">
        <f t="shared" si="53"/>
        <v>0</v>
      </c>
      <c r="AP108" s="84">
        <f t="shared" si="54"/>
        <v>0</v>
      </c>
      <c r="AQ108" s="84">
        <f t="shared" si="90"/>
        <v>1.1937117960769683E-12</v>
      </c>
      <c r="AR108" s="84"/>
      <c r="AU108" s="254">
        <f t="shared" si="88"/>
        <v>42856</v>
      </c>
      <c r="AV108" s="256">
        <f t="shared" si="55"/>
        <v>963.95132870145085</v>
      </c>
      <c r="AW108" s="256">
        <f t="shared" si="56"/>
        <v>0</v>
      </c>
      <c r="AX108" s="256">
        <f t="shared" si="57"/>
        <v>0</v>
      </c>
      <c r="AY108" s="256">
        <f t="shared" si="58"/>
        <v>0</v>
      </c>
      <c r="AZ108" s="256">
        <f t="shared" si="59"/>
        <v>0</v>
      </c>
      <c r="BA108" s="256">
        <f t="shared" si="60"/>
        <v>963.95132870145085</v>
      </c>
      <c r="BB108" s="256"/>
      <c r="BE108" s="254">
        <f t="shared" si="89"/>
        <v>42856</v>
      </c>
      <c r="BF108" s="256">
        <f t="shared" si="61"/>
        <v>4714.1800871292535</v>
      </c>
      <c r="BG108" s="256">
        <f t="shared" si="62"/>
        <v>0</v>
      </c>
      <c r="BH108" s="256">
        <f t="shared" si="63"/>
        <v>0</v>
      </c>
      <c r="BI108" s="256">
        <f t="shared" si="64"/>
        <v>0</v>
      </c>
      <c r="BJ108" s="256">
        <f t="shared" si="65"/>
        <v>0</v>
      </c>
      <c r="BK108" s="256">
        <f t="shared" si="66"/>
        <v>4714.1800871292535</v>
      </c>
      <c r="BL108" s="256"/>
      <c r="BM108" s="263"/>
    </row>
    <row r="109" spans="3:65" x14ac:dyDescent="0.2">
      <c r="C109" s="83">
        <v>99</v>
      </c>
      <c r="G109" s="254">
        <f t="shared" si="67"/>
        <v>43040</v>
      </c>
      <c r="H109" s="84">
        <f t="shared" si="68"/>
        <v>5678.1314158307041</v>
      </c>
      <c r="I109" s="262">
        <f t="shared" si="69"/>
        <v>772.21326255722784</v>
      </c>
      <c r="J109" s="84">
        <f t="shared" si="70"/>
        <v>4905.9181532734765</v>
      </c>
      <c r="K109" s="84">
        <f t="shared" si="71"/>
        <v>110926.07123031051</v>
      </c>
      <c r="L109" s="84"/>
      <c r="O109" s="254">
        <f t="shared" si="72"/>
        <v>2983</v>
      </c>
      <c r="P109" s="84">
        <f t="shared" si="73"/>
        <v>0</v>
      </c>
      <c r="Q109" s="262">
        <f t="shared" si="74"/>
        <v>0</v>
      </c>
      <c r="R109" s="84">
        <f t="shared" si="75"/>
        <v>0</v>
      </c>
      <c r="S109" s="84">
        <f t="shared" si="76"/>
        <v>0</v>
      </c>
      <c r="T109" s="84"/>
      <c r="W109" s="254">
        <f t="shared" si="77"/>
        <v>2983</v>
      </c>
      <c r="X109" s="84">
        <f t="shared" si="78"/>
        <v>0</v>
      </c>
      <c r="Y109" s="262">
        <f t="shared" si="79"/>
        <v>0</v>
      </c>
      <c r="Z109" s="84">
        <f t="shared" si="80"/>
        <v>0</v>
      </c>
      <c r="AA109" s="84">
        <f t="shared" si="81"/>
        <v>0</v>
      </c>
      <c r="AB109" s="84"/>
      <c r="AE109" s="254">
        <f t="shared" si="82"/>
        <v>2983</v>
      </c>
      <c r="AF109" s="84">
        <f t="shared" si="83"/>
        <v>0</v>
      </c>
      <c r="AG109" s="262">
        <f t="shared" si="84"/>
        <v>0</v>
      </c>
      <c r="AH109" s="84">
        <f t="shared" si="85"/>
        <v>0</v>
      </c>
      <c r="AI109" s="84">
        <f t="shared" si="86"/>
        <v>0</v>
      </c>
      <c r="AJ109" s="84"/>
      <c r="AM109" s="254">
        <f t="shared" si="91"/>
        <v>43070</v>
      </c>
      <c r="AN109" s="84">
        <f t="shared" si="87"/>
        <v>0</v>
      </c>
      <c r="AO109" s="262">
        <f t="shared" si="53"/>
        <v>0</v>
      </c>
      <c r="AP109" s="84">
        <f t="shared" si="54"/>
        <v>0</v>
      </c>
      <c r="AQ109" s="84">
        <f t="shared" si="90"/>
        <v>1.1937117960769683E-12</v>
      </c>
      <c r="AR109" s="84"/>
      <c r="AU109" s="254">
        <f t="shared" si="88"/>
        <v>42887</v>
      </c>
      <c r="AV109" s="256">
        <f t="shared" si="55"/>
        <v>932.52346145392244</v>
      </c>
      <c r="AW109" s="256">
        <f t="shared" si="56"/>
        <v>0</v>
      </c>
      <c r="AX109" s="256">
        <f t="shared" si="57"/>
        <v>0</v>
      </c>
      <c r="AY109" s="256">
        <f t="shared" si="58"/>
        <v>0</v>
      </c>
      <c r="AZ109" s="256">
        <f t="shared" si="59"/>
        <v>0</v>
      </c>
      <c r="BA109" s="256">
        <f t="shared" si="60"/>
        <v>932.52346145392244</v>
      </c>
      <c r="BB109" s="256"/>
      <c r="BE109" s="254">
        <f t="shared" si="89"/>
        <v>42887</v>
      </c>
      <c r="BF109" s="256">
        <f t="shared" si="61"/>
        <v>4745.6079543767819</v>
      </c>
      <c r="BG109" s="256">
        <f t="shared" si="62"/>
        <v>0</v>
      </c>
      <c r="BH109" s="256">
        <f t="shared" si="63"/>
        <v>0</v>
      </c>
      <c r="BI109" s="256">
        <f t="shared" si="64"/>
        <v>0</v>
      </c>
      <c r="BJ109" s="256">
        <f t="shared" si="65"/>
        <v>0</v>
      </c>
      <c r="BK109" s="256">
        <f t="shared" si="66"/>
        <v>4745.6079543767819</v>
      </c>
      <c r="BL109" s="256"/>
      <c r="BM109" s="263"/>
    </row>
    <row r="110" spans="3:65" x14ac:dyDescent="0.2">
      <c r="C110" s="83">
        <v>100</v>
      </c>
      <c r="G110" s="254">
        <f t="shared" si="67"/>
        <v>43070</v>
      </c>
      <c r="H110" s="84">
        <f t="shared" si="68"/>
        <v>5678.1314158307041</v>
      </c>
      <c r="I110" s="262">
        <f t="shared" si="69"/>
        <v>739.50714153540457</v>
      </c>
      <c r="J110" s="84">
        <f t="shared" si="70"/>
        <v>4938.6242742953</v>
      </c>
      <c r="K110" s="84">
        <f t="shared" si="71"/>
        <v>105987.44695601521</v>
      </c>
      <c r="L110" s="84"/>
      <c r="O110" s="254">
        <f t="shared" si="72"/>
        <v>3014</v>
      </c>
      <c r="P110" s="84">
        <f t="shared" si="73"/>
        <v>0</v>
      </c>
      <c r="Q110" s="262">
        <f t="shared" si="74"/>
        <v>0</v>
      </c>
      <c r="R110" s="84">
        <f t="shared" si="75"/>
        <v>0</v>
      </c>
      <c r="S110" s="84">
        <f t="shared" si="76"/>
        <v>0</v>
      </c>
      <c r="T110" s="84"/>
      <c r="W110" s="254">
        <f t="shared" si="77"/>
        <v>3014</v>
      </c>
      <c r="X110" s="84">
        <f t="shared" si="78"/>
        <v>0</v>
      </c>
      <c r="Y110" s="262">
        <f t="shared" si="79"/>
        <v>0</v>
      </c>
      <c r="Z110" s="84">
        <f t="shared" si="80"/>
        <v>0</v>
      </c>
      <c r="AA110" s="84">
        <f t="shared" si="81"/>
        <v>0</v>
      </c>
      <c r="AB110" s="84"/>
      <c r="AE110" s="254">
        <f t="shared" si="82"/>
        <v>3014</v>
      </c>
      <c r="AF110" s="84">
        <f t="shared" si="83"/>
        <v>0</v>
      </c>
      <c r="AG110" s="262">
        <f t="shared" si="84"/>
        <v>0</v>
      </c>
      <c r="AH110" s="84">
        <f t="shared" si="85"/>
        <v>0</v>
      </c>
      <c r="AI110" s="84">
        <f t="shared" si="86"/>
        <v>0</v>
      </c>
      <c r="AJ110" s="84"/>
      <c r="AM110" s="254">
        <f t="shared" si="91"/>
        <v>43101</v>
      </c>
      <c r="AN110" s="84">
        <f t="shared" si="87"/>
        <v>0</v>
      </c>
      <c r="AO110" s="262">
        <f t="shared" si="53"/>
        <v>0</v>
      </c>
      <c r="AP110" s="84">
        <f t="shared" si="54"/>
        <v>0</v>
      </c>
      <c r="AQ110" s="84">
        <f t="shared" si="90"/>
        <v>1.1937117960769683E-12</v>
      </c>
      <c r="AR110" s="84"/>
      <c r="AU110" s="254">
        <f t="shared" si="88"/>
        <v>42917</v>
      </c>
      <c r="AV110" s="256">
        <f t="shared" si="55"/>
        <v>900.88607509141059</v>
      </c>
      <c r="AW110" s="256">
        <f t="shared" si="56"/>
        <v>0</v>
      </c>
      <c r="AX110" s="256">
        <f t="shared" si="57"/>
        <v>0</v>
      </c>
      <c r="AY110" s="256">
        <f t="shared" si="58"/>
        <v>0</v>
      </c>
      <c r="AZ110" s="256">
        <f t="shared" si="59"/>
        <v>0</v>
      </c>
      <c r="BA110" s="256">
        <f t="shared" si="60"/>
        <v>900.88607509141059</v>
      </c>
      <c r="BB110" s="256"/>
      <c r="BE110" s="254">
        <f t="shared" si="89"/>
        <v>42917</v>
      </c>
      <c r="BF110" s="256">
        <f t="shared" si="61"/>
        <v>4777.2453407392941</v>
      </c>
      <c r="BG110" s="256">
        <f t="shared" si="62"/>
        <v>0</v>
      </c>
      <c r="BH110" s="256">
        <f t="shared" si="63"/>
        <v>0</v>
      </c>
      <c r="BI110" s="256">
        <f t="shared" si="64"/>
        <v>0</v>
      </c>
      <c r="BJ110" s="256">
        <f t="shared" si="65"/>
        <v>0</v>
      </c>
      <c r="BK110" s="256">
        <f t="shared" si="66"/>
        <v>4777.2453407392941</v>
      </c>
      <c r="BL110" s="256"/>
      <c r="BM110" s="263"/>
    </row>
    <row r="111" spans="3:65" x14ac:dyDescent="0.2">
      <c r="C111" s="83">
        <v>101</v>
      </c>
      <c r="G111" s="254">
        <f t="shared" si="67"/>
        <v>43101</v>
      </c>
      <c r="H111" s="84">
        <f t="shared" si="68"/>
        <v>5678.1314158307041</v>
      </c>
      <c r="I111" s="262">
        <f t="shared" si="69"/>
        <v>706.58297970676927</v>
      </c>
      <c r="J111" s="84">
        <f t="shared" si="70"/>
        <v>4971.5484361239351</v>
      </c>
      <c r="K111" s="84">
        <f t="shared" si="71"/>
        <v>101015.89851989127</v>
      </c>
      <c r="L111" s="84"/>
      <c r="O111" s="254">
        <f t="shared" si="72"/>
        <v>3044</v>
      </c>
      <c r="P111" s="84">
        <f t="shared" si="73"/>
        <v>0</v>
      </c>
      <c r="Q111" s="262">
        <f t="shared" si="74"/>
        <v>0</v>
      </c>
      <c r="R111" s="84">
        <f t="shared" si="75"/>
        <v>0</v>
      </c>
      <c r="S111" s="84">
        <f t="shared" si="76"/>
        <v>0</v>
      </c>
      <c r="T111" s="84"/>
      <c r="W111" s="254">
        <f t="shared" si="77"/>
        <v>3044</v>
      </c>
      <c r="X111" s="84">
        <f t="shared" si="78"/>
        <v>0</v>
      </c>
      <c r="Y111" s="262">
        <f t="shared" si="79"/>
        <v>0</v>
      </c>
      <c r="Z111" s="84">
        <f t="shared" si="80"/>
        <v>0</v>
      </c>
      <c r="AA111" s="84">
        <f t="shared" si="81"/>
        <v>0</v>
      </c>
      <c r="AB111" s="84"/>
      <c r="AE111" s="254">
        <f t="shared" si="82"/>
        <v>3044</v>
      </c>
      <c r="AF111" s="84">
        <f t="shared" si="83"/>
        <v>0</v>
      </c>
      <c r="AG111" s="262">
        <f t="shared" si="84"/>
        <v>0</v>
      </c>
      <c r="AH111" s="84">
        <f t="shared" si="85"/>
        <v>0</v>
      </c>
      <c r="AI111" s="84">
        <f t="shared" si="86"/>
        <v>0</v>
      </c>
      <c r="AJ111" s="84"/>
      <c r="AM111" s="254">
        <f t="shared" si="91"/>
        <v>43132</v>
      </c>
      <c r="AN111" s="84">
        <f t="shared" si="87"/>
        <v>0</v>
      </c>
      <c r="AO111" s="262">
        <f t="shared" si="53"/>
        <v>0</v>
      </c>
      <c r="AP111" s="84">
        <f t="shared" si="54"/>
        <v>0</v>
      </c>
      <c r="AQ111" s="84">
        <f t="shared" si="90"/>
        <v>1.1937117960769683E-12</v>
      </c>
      <c r="AR111" s="84"/>
      <c r="AU111" s="254">
        <f t="shared" si="88"/>
        <v>42948</v>
      </c>
      <c r="AV111" s="256">
        <f t="shared" si="55"/>
        <v>869.03777281981525</v>
      </c>
      <c r="AW111" s="256">
        <f t="shared" si="56"/>
        <v>0</v>
      </c>
      <c r="AX111" s="256">
        <f t="shared" si="57"/>
        <v>0</v>
      </c>
      <c r="AY111" s="256">
        <f t="shared" si="58"/>
        <v>0</v>
      </c>
      <c r="AZ111" s="256">
        <f t="shared" si="59"/>
        <v>0</v>
      </c>
      <c r="BA111" s="256">
        <f t="shared" si="60"/>
        <v>869.03777281981525</v>
      </c>
      <c r="BB111" s="256"/>
      <c r="BE111" s="254">
        <f t="shared" si="89"/>
        <v>42948</v>
      </c>
      <c r="BF111" s="256">
        <f t="shared" si="61"/>
        <v>4809.0936430108895</v>
      </c>
      <c r="BG111" s="256">
        <f t="shared" si="62"/>
        <v>0</v>
      </c>
      <c r="BH111" s="256">
        <f t="shared" si="63"/>
        <v>0</v>
      </c>
      <c r="BI111" s="256">
        <f t="shared" si="64"/>
        <v>0</v>
      </c>
      <c r="BJ111" s="256">
        <f t="shared" si="65"/>
        <v>0</v>
      </c>
      <c r="BK111" s="256">
        <f t="shared" si="66"/>
        <v>4809.0936430108895</v>
      </c>
      <c r="BL111" s="256"/>
      <c r="BM111" s="263"/>
    </row>
    <row r="112" spans="3:65" x14ac:dyDescent="0.2">
      <c r="C112" s="83">
        <v>102</v>
      </c>
      <c r="G112" s="254">
        <f t="shared" si="67"/>
        <v>43132</v>
      </c>
      <c r="H112" s="84">
        <f t="shared" si="68"/>
        <v>5678.1314158307041</v>
      </c>
      <c r="I112" s="262">
        <f t="shared" si="69"/>
        <v>673.43932346594306</v>
      </c>
      <c r="J112" s="84">
        <f t="shared" si="70"/>
        <v>5004.6920923647613</v>
      </c>
      <c r="K112" s="84">
        <f t="shared" si="71"/>
        <v>96011.206427526515</v>
      </c>
      <c r="L112" s="84"/>
      <c r="O112" s="254">
        <f t="shared" si="72"/>
        <v>3075</v>
      </c>
      <c r="P112" s="84">
        <f t="shared" si="73"/>
        <v>0</v>
      </c>
      <c r="Q112" s="262">
        <f t="shared" si="74"/>
        <v>0</v>
      </c>
      <c r="R112" s="84">
        <f t="shared" si="75"/>
        <v>0</v>
      </c>
      <c r="S112" s="84">
        <f t="shared" si="76"/>
        <v>0</v>
      </c>
      <c r="T112" s="84"/>
      <c r="W112" s="254">
        <f t="shared" si="77"/>
        <v>3075</v>
      </c>
      <c r="X112" s="84">
        <f t="shared" si="78"/>
        <v>0</v>
      </c>
      <c r="Y112" s="262">
        <f t="shared" si="79"/>
        <v>0</v>
      </c>
      <c r="Z112" s="84">
        <f t="shared" si="80"/>
        <v>0</v>
      </c>
      <c r="AA112" s="84">
        <f t="shared" si="81"/>
        <v>0</v>
      </c>
      <c r="AB112" s="84"/>
      <c r="AE112" s="254">
        <f t="shared" si="82"/>
        <v>3075</v>
      </c>
      <c r="AF112" s="84">
        <f t="shared" si="83"/>
        <v>0</v>
      </c>
      <c r="AG112" s="262">
        <f t="shared" si="84"/>
        <v>0</v>
      </c>
      <c r="AH112" s="84">
        <f t="shared" si="85"/>
        <v>0</v>
      </c>
      <c r="AI112" s="84">
        <f t="shared" si="86"/>
        <v>0</v>
      </c>
      <c r="AJ112" s="84"/>
      <c r="AM112" s="254">
        <f t="shared" si="91"/>
        <v>43160</v>
      </c>
      <c r="AN112" s="84">
        <f t="shared" si="87"/>
        <v>0</v>
      </c>
      <c r="AO112" s="262">
        <f t="shared" si="53"/>
        <v>0</v>
      </c>
      <c r="AP112" s="84">
        <f t="shared" si="54"/>
        <v>0</v>
      </c>
      <c r="AQ112" s="84">
        <f t="shared" si="90"/>
        <v>1.1937117960769683E-12</v>
      </c>
      <c r="AR112" s="84"/>
      <c r="AU112" s="254">
        <f t="shared" si="88"/>
        <v>42979</v>
      </c>
      <c r="AV112" s="256">
        <f t="shared" si="55"/>
        <v>836.97714853307605</v>
      </c>
      <c r="AW112" s="256">
        <f t="shared" si="56"/>
        <v>0</v>
      </c>
      <c r="AX112" s="256">
        <f t="shared" si="57"/>
        <v>0</v>
      </c>
      <c r="AY112" s="256">
        <f t="shared" si="58"/>
        <v>0</v>
      </c>
      <c r="AZ112" s="256">
        <f t="shared" si="59"/>
        <v>0</v>
      </c>
      <c r="BA112" s="256">
        <f t="shared" si="60"/>
        <v>836.97714853307605</v>
      </c>
      <c r="BB112" s="256"/>
      <c r="BE112" s="254">
        <f t="shared" si="89"/>
        <v>42979</v>
      </c>
      <c r="BF112" s="256">
        <f t="shared" si="61"/>
        <v>4841.1542672976284</v>
      </c>
      <c r="BG112" s="256">
        <f t="shared" si="62"/>
        <v>0</v>
      </c>
      <c r="BH112" s="256">
        <f t="shared" si="63"/>
        <v>0</v>
      </c>
      <c r="BI112" s="256">
        <f t="shared" si="64"/>
        <v>0</v>
      </c>
      <c r="BJ112" s="256">
        <f t="shared" si="65"/>
        <v>0</v>
      </c>
      <c r="BK112" s="256">
        <f t="shared" si="66"/>
        <v>4841.1542672976284</v>
      </c>
      <c r="BL112" s="256"/>
      <c r="BM112" s="263"/>
    </row>
    <row r="113" spans="3:65" x14ac:dyDescent="0.2">
      <c r="C113" s="83">
        <v>103</v>
      </c>
      <c r="G113" s="254">
        <f t="shared" si="67"/>
        <v>43160</v>
      </c>
      <c r="H113" s="84">
        <f t="shared" si="68"/>
        <v>5678.1314158307041</v>
      </c>
      <c r="I113" s="262">
        <f t="shared" si="69"/>
        <v>640.07470951684456</v>
      </c>
      <c r="J113" s="84">
        <f t="shared" si="70"/>
        <v>5038.0567063138596</v>
      </c>
      <c r="K113" s="84">
        <f t="shared" si="71"/>
        <v>90973.149721212656</v>
      </c>
      <c r="L113" s="84"/>
      <c r="O113" s="254">
        <f t="shared" si="72"/>
        <v>3105</v>
      </c>
      <c r="P113" s="84">
        <f t="shared" si="73"/>
        <v>0</v>
      </c>
      <c r="Q113" s="262">
        <f t="shared" si="74"/>
        <v>0</v>
      </c>
      <c r="R113" s="84">
        <f t="shared" si="75"/>
        <v>0</v>
      </c>
      <c r="S113" s="84">
        <f t="shared" si="76"/>
        <v>0</v>
      </c>
      <c r="T113" s="84"/>
      <c r="W113" s="254">
        <f t="shared" si="77"/>
        <v>3105</v>
      </c>
      <c r="X113" s="84">
        <f t="shared" si="78"/>
        <v>0</v>
      </c>
      <c r="Y113" s="262">
        <f t="shared" si="79"/>
        <v>0</v>
      </c>
      <c r="Z113" s="84">
        <f t="shared" si="80"/>
        <v>0</v>
      </c>
      <c r="AA113" s="84">
        <f t="shared" si="81"/>
        <v>0</v>
      </c>
      <c r="AB113" s="84"/>
      <c r="AE113" s="254">
        <f t="shared" si="82"/>
        <v>3105</v>
      </c>
      <c r="AF113" s="84">
        <f t="shared" si="83"/>
        <v>0</v>
      </c>
      <c r="AG113" s="262">
        <f t="shared" si="84"/>
        <v>0</v>
      </c>
      <c r="AH113" s="84">
        <f t="shared" si="85"/>
        <v>0</v>
      </c>
      <c r="AI113" s="84">
        <f t="shared" si="86"/>
        <v>0</v>
      </c>
      <c r="AJ113" s="84"/>
      <c r="AM113" s="254">
        <f t="shared" si="91"/>
        <v>43191</v>
      </c>
      <c r="AN113" s="84">
        <f t="shared" si="87"/>
        <v>0</v>
      </c>
      <c r="AO113" s="262">
        <f t="shared" si="53"/>
        <v>0</v>
      </c>
      <c r="AP113" s="84">
        <f t="shared" si="54"/>
        <v>0</v>
      </c>
      <c r="AQ113" s="84">
        <f t="shared" si="90"/>
        <v>1.1937117960769683E-12</v>
      </c>
      <c r="AR113" s="84"/>
      <c r="AU113" s="254">
        <f t="shared" si="88"/>
        <v>43009</v>
      </c>
      <c r="AV113" s="256">
        <f t="shared" si="55"/>
        <v>804.70278675109171</v>
      </c>
      <c r="AW113" s="256">
        <f t="shared" si="56"/>
        <v>0</v>
      </c>
      <c r="AX113" s="256">
        <f t="shared" si="57"/>
        <v>0</v>
      </c>
      <c r="AY113" s="256">
        <f t="shared" si="58"/>
        <v>0</v>
      </c>
      <c r="AZ113" s="256">
        <f t="shared" si="59"/>
        <v>0</v>
      </c>
      <c r="BA113" s="256">
        <f t="shared" si="60"/>
        <v>804.70278675109171</v>
      </c>
      <c r="BB113" s="256"/>
      <c r="BE113" s="254">
        <f t="shared" si="89"/>
        <v>43009</v>
      </c>
      <c r="BF113" s="256">
        <f t="shared" si="61"/>
        <v>4873.4286290796117</v>
      </c>
      <c r="BG113" s="256">
        <f t="shared" si="62"/>
        <v>0</v>
      </c>
      <c r="BH113" s="256">
        <f t="shared" si="63"/>
        <v>0</v>
      </c>
      <c r="BI113" s="256">
        <f t="shared" si="64"/>
        <v>0</v>
      </c>
      <c r="BJ113" s="256">
        <f t="shared" si="65"/>
        <v>0</v>
      </c>
      <c r="BK113" s="256">
        <f t="shared" si="66"/>
        <v>4873.4286290796117</v>
      </c>
      <c r="BL113" s="256"/>
      <c r="BM113" s="263"/>
    </row>
    <row r="114" spans="3:65" x14ac:dyDescent="0.2">
      <c r="C114" s="83">
        <v>104</v>
      </c>
      <c r="G114" s="254">
        <f t="shared" si="67"/>
        <v>43191</v>
      </c>
      <c r="H114" s="84">
        <f t="shared" si="68"/>
        <v>5678.1314158307041</v>
      </c>
      <c r="I114" s="262">
        <f t="shared" si="69"/>
        <v>606.48766480808547</v>
      </c>
      <c r="J114" s="84">
        <f t="shared" si="70"/>
        <v>5071.6437510226187</v>
      </c>
      <c r="K114" s="84">
        <f t="shared" si="71"/>
        <v>85901.505970190032</v>
      </c>
      <c r="L114" s="84"/>
      <c r="O114" s="254">
        <f t="shared" si="72"/>
        <v>3136</v>
      </c>
      <c r="P114" s="84">
        <f t="shared" si="73"/>
        <v>0</v>
      </c>
      <c r="Q114" s="262">
        <f t="shared" si="74"/>
        <v>0</v>
      </c>
      <c r="R114" s="84">
        <f t="shared" si="75"/>
        <v>0</v>
      </c>
      <c r="S114" s="84">
        <f t="shared" si="76"/>
        <v>0</v>
      </c>
      <c r="T114" s="84"/>
      <c r="W114" s="254">
        <f t="shared" si="77"/>
        <v>3136</v>
      </c>
      <c r="X114" s="84">
        <f t="shared" si="78"/>
        <v>0</v>
      </c>
      <c r="Y114" s="262">
        <f t="shared" si="79"/>
        <v>0</v>
      </c>
      <c r="Z114" s="84">
        <f t="shared" si="80"/>
        <v>0</v>
      </c>
      <c r="AA114" s="84">
        <f t="shared" si="81"/>
        <v>0</v>
      </c>
      <c r="AB114" s="84"/>
      <c r="AE114" s="254">
        <f t="shared" si="82"/>
        <v>3136</v>
      </c>
      <c r="AF114" s="84">
        <f t="shared" si="83"/>
        <v>0</v>
      </c>
      <c r="AG114" s="262">
        <f t="shared" si="84"/>
        <v>0</v>
      </c>
      <c r="AH114" s="84">
        <f t="shared" si="85"/>
        <v>0</v>
      </c>
      <c r="AI114" s="84">
        <f t="shared" si="86"/>
        <v>0</v>
      </c>
      <c r="AJ114" s="84"/>
      <c r="AM114" s="254">
        <f t="shared" si="91"/>
        <v>43221</v>
      </c>
      <c r="AN114" s="84">
        <f t="shared" si="87"/>
        <v>0</v>
      </c>
      <c r="AO114" s="262">
        <f t="shared" si="53"/>
        <v>0</v>
      </c>
      <c r="AP114" s="84">
        <f t="shared" si="54"/>
        <v>0</v>
      </c>
      <c r="AQ114" s="84">
        <f t="shared" si="90"/>
        <v>1.1937117960769683E-12</v>
      </c>
      <c r="AR114" s="84"/>
      <c r="AU114" s="254">
        <f t="shared" si="88"/>
        <v>43040</v>
      </c>
      <c r="AV114" s="256">
        <f t="shared" si="55"/>
        <v>772.21326255722784</v>
      </c>
      <c r="AW114" s="256">
        <f t="shared" si="56"/>
        <v>0</v>
      </c>
      <c r="AX114" s="256">
        <f t="shared" si="57"/>
        <v>0</v>
      </c>
      <c r="AY114" s="256">
        <f t="shared" si="58"/>
        <v>0</v>
      </c>
      <c r="AZ114" s="256">
        <f t="shared" si="59"/>
        <v>0</v>
      </c>
      <c r="BA114" s="256">
        <f t="shared" si="60"/>
        <v>772.21326255722784</v>
      </c>
      <c r="BB114" s="256"/>
      <c r="BE114" s="254">
        <f t="shared" si="89"/>
        <v>43040</v>
      </c>
      <c r="BF114" s="256">
        <f t="shared" si="61"/>
        <v>4905.9181532734765</v>
      </c>
      <c r="BG114" s="256">
        <f t="shared" si="62"/>
        <v>0</v>
      </c>
      <c r="BH114" s="256">
        <f t="shared" si="63"/>
        <v>0</v>
      </c>
      <c r="BI114" s="256">
        <f t="shared" si="64"/>
        <v>0</v>
      </c>
      <c r="BJ114" s="256">
        <f t="shared" si="65"/>
        <v>0</v>
      </c>
      <c r="BK114" s="256">
        <f t="shared" si="66"/>
        <v>4905.9181532734765</v>
      </c>
      <c r="BL114" s="256"/>
      <c r="BM114" s="263"/>
    </row>
    <row r="115" spans="3:65" x14ac:dyDescent="0.2">
      <c r="C115" s="83">
        <v>105</v>
      </c>
      <c r="G115" s="254">
        <f t="shared" si="67"/>
        <v>43221</v>
      </c>
      <c r="H115" s="84">
        <f t="shared" si="68"/>
        <v>5678.1314158307041</v>
      </c>
      <c r="I115" s="262">
        <f t="shared" si="69"/>
        <v>572.67670646793476</v>
      </c>
      <c r="J115" s="84">
        <f t="shared" si="70"/>
        <v>5105.4547093627698</v>
      </c>
      <c r="K115" s="84">
        <f t="shared" si="71"/>
        <v>80796.051260827255</v>
      </c>
      <c r="L115" s="84"/>
      <c r="O115" s="254">
        <f t="shared" si="72"/>
        <v>3167</v>
      </c>
      <c r="P115" s="84">
        <f t="shared" si="73"/>
        <v>0</v>
      </c>
      <c r="Q115" s="262">
        <f t="shared" si="74"/>
        <v>0</v>
      </c>
      <c r="R115" s="84">
        <f t="shared" si="75"/>
        <v>0</v>
      </c>
      <c r="S115" s="84">
        <f t="shared" si="76"/>
        <v>0</v>
      </c>
      <c r="T115" s="84"/>
      <c r="W115" s="254">
        <f t="shared" si="77"/>
        <v>3167</v>
      </c>
      <c r="X115" s="84">
        <f t="shared" si="78"/>
        <v>0</v>
      </c>
      <c r="Y115" s="262">
        <f t="shared" si="79"/>
        <v>0</v>
      </c>
      <c r="Z115" s="84">
        <f t="shared" si="80"/>
        <v>0</v>
      </c>
      <c r="AA115" s="84">
        <f t="shared" si="81"/>
        <v>0</v>
      </c>
      <c r="AB115" s="84"/>
      <c r="AE115" s="254">
        <f t="shared" si="82"/>
        <v>3167</v>
      </c>
      <c r="AF115" s="84">
        <f t="shared" si="83"/>
        <v>0</v>
      </c>
      <c r="AG115" s="262">
        <f t="shared" si="84"/>
        <v>0</v>
      </c>
      <c r="AH115" s="84">
        <f t="shared" si="85"/>
        <v>0</v>
      </c>
      <c r="AI115" s="84">
        <f t="shared" si="86"/>
        <v>0</v>
      </c>
      <c r="AJ115" s="84"/>
      <c r="AM115" s="254">
        <f t="shared" si="91"/>
        <v>43252</v>
      </c>
      <c r="AN115" s="84">
        <f t="shared" si="87"/>
        <v>0</v>
      </c>
      <c r="AO115" s="262">
        <f t="shared" si="53"/>
        <v>0</v>
      </c>
      <c r="AP115" s="84">
        <f t="shared" si="54"/>
        <v>0</v>
      </c>
      <c r="AQ115" s="84">
        <f t="shared" si="90"/>
        <v>1.1937117960769683E-12</v>
      </c>
      <c r="AR115" s="84"/>
      <c r="AU115" s="254">
        <f t="shared" si="88"/>
        <v>43070</v>
      </c>
      <c r="AV115" s="256">
        <f t="shared" si="55"/>
        <v>739.50714153540457</v>
      </c>
      <c r="AW115" s="256">
        <f t="shared" si="56"/>
        <v>0</v>
      </c>
      <c r="AX115" s="256">
        <f t="shared" si="57"/>
        <v>0</v>
      </c>
      <c r="AY115" s="256">
        <f t="shared" si="58"/>
        <v>0</v>
      </c>
      <c r="AZ115" s="256">
        <f t="shared" si="59"/>
        <v>0</v>
      </c>
      <c r="BA115" s="256">
        <f t="shared" si="60"/>
        <v>739.50714153540457</v>
      </c>
      <c r="BB115" s="256"/>
      <c r="BE115" s="254">
        <f t="shared" si="89"/>
        <v>43070</v>
      </c>
      <c r="BF115" s="256">
        <f t="shared" si="61"/>
        <v>4938.6242742953</v>
      </c>
      <c r="BG115" s="256">
        <f t="shared" si="62"/>
        <v>0</v>
      </c>
      <c r="BH115" s="256">
        <f t="shared" si="63"/>
        <v>0</v>
      </c>
      <c r="BI115" s="256">
        <f t="shared" si="64"/>
        <v>0</v>
      </c>
      <c r="BJ115" s="256">
        <f t="shared" si="65"/>
        <v>0</v>
      </c>
      <c r="BK115" s="256">
        <f t="shared" si="66"/>
        <v>4938.6242742953</v>
      </c>
      <c r="BL115" s="256"/>
      <c r="BM115" s="263"/>
    </row>
    <row r="116" spans="3:65" x14ac:dyDescent="0.2">
      <c r="C116" s="83">
        <v>106</v>
      </c>
      <c r="G116" s="254">
        <f t="shared" si="67"/>
        <v>43252</v>
      </c>
      <c r="H116" s="84">
        <f t="shared" si="68"/>
        <v>5678.1314158307041</v>
      </c>
      <c r="I116" s="262">
        <f t="shared" si="69"/>
        <v>538.64034173884954</v>
      </c>
      <c r="J116" s="84">
        <f t="shared" si="70"/>
        <v>5139.4910740918549</v>
      </c>
      <c r="K116" s="84">
        <f t="shared" si="71"/>
        <v>75656.560186735398</v>
      </c>
      <c r="L116" s="84"/>
      <c r="O116" s="254">
        <f t="shared" si="72"/>
        <v>3197</v>
      </c>
      <c r="P116" s="84">
        <f t="shared" si="73"/>
        <v>0</v>
      </c>
      <c r="Q116" s="262">
        <f t="shared" si="74"/>
        <v>0</v>
      </c>
      <c r="R116" s="84">
        <f t="shared" si="75"/>
        <v>0</v>
      </c>
      <c r="S116" s="84">
        <f t="shared" si="76"/>
        <v>0</v>
      </c>
      <c r="T116" s="84"/>
      <c r="W116" s="254">
        <f t="shared" si="77"/>
        <v>3197</v>
      </c>
      <c r="X116" s="84">
        <f t="shared" si="78"/>
        <v>0</v>
      </c>
      <c r="Y116" s="262">
        <f t="shared" si="79"/>
        <v>0</v>
      </c>
      <c r="Z116" s="84">
        <f t="shared" si="80"/>
        <v>0</v>
      </c>
      <c r="AA116" s="84">
        <f t="shared" si="81"/>
        <v>0</v>
      </c>
      <c r="AB116" s="84"/>
      <c r="AE116" s="254">
        <f t="shared" si="82"/>
        <v>3197</v>
      </c>
      <c r="AF116" s="84">
        <f t="shared" si="83"/>
        <v>0</v>
      </c>
      <c r="AG116" s="262">
        <f t="shared" si="84"/>
        <v>0</v>
      </c>
      <c r="AH116" s="84">
        <f t="shared" si="85"/>
        <v>0</v>
      </c>
      <c r="AI116" s="84">
        <f t="shared" si="86"/>
        <v>0</v>
      </c>
      <c r="AJ116" s="84"/>
      <c r="AM116" s="254">
        <f t="shared" si="91"/>
        <v>43282</v>
      </c>
      <c r="AN116" s="84">
        <f t="shared" si="87"/>
        <v>0</v>
      </c>
      <c r="AO116" s="262">
        <f t="shared" si="53"/>
        <v>0</v>
      </c>
      <c r="AP116" s="84">
        <f t="shared" si="54"/>
        <v>0</v>
      </c>
      <c r="AQ116" s="84">
        <f t="shared" si="90"/>
        <v>1.1937117960769683E-12</v>
      </c>
      <c r="AR116" s="84"/>
      <c r="AU116" s="254">
        <f t="shared" si="88"/>
        <v>43101</v>
      </c>
      <c r="AV116" s="256">
        <f t="shared" si="55"/>
        <v>706.58297970676927</v>
      </c>
      <c r="AW116" s="256">
        <f t="shared" si="56"/>
        <v>0</v>
      </c>
      <c r="AX116" s="256">
        <f t="shared" si="57"/>
        <v>0</v>
      </c>
      <c r="AY116" s="256">
        <f t="shared" si="58"/>
        <v>0</v>
      </c>
      <c r="AZ116" s="256">
        <f t="shared" si="59"/>
        <v>0</v>
      </c>
      <c r="BA116" s="256">
        <f t="shared" si="60"/>
        <v>706.58297970676927</v>
      </c>
      <c r="BB116" s="256"/>
      <c r="BE116" s="254">
        <f t="shared" si="89"/>
        <v>43101</v>
      </c>
      <c r="BF116" s="256">
        <f t="shared" si="61"/>
        <v>4971.5484361239351</v>
      </c>
      <c r="BG116" s="256">
        <f t="shared" si="62"/>
        <v>0</v>
      </c>
      <c r="BH116" s="256">
        <f t="shared" si="63"/>
        <v>0</v>
      </c>
      <c r="BI116" s="256">
        <f t="shared" si="64"/>
        <v>0</v>
      </c>
      <c r="BJ116" s="256">
        <f t="shared" si="65"/>
        <v>0</v>
      </c>
      <c r="BK116" s="256">
        <f t="shared" si="66"/>
        <v>4971.5484361239351</v>
      </c>
      <c r="BL116" s="256"/>
      <c r="BM116" s="263"/>
    </row>
    <row r="117" spans="3:65" x14ac:dyDescent="0.2">
      <c r="C117" s="83">
        <v>107</v>
      </c>
      <c r="G117" s="254">
        <f t="shared" si="67"/>
        <v>43282</v>
      </c>
      <c r="H117" s="84">
        <f t="shared" si="68"/>
        <v>5678.1314158307041</v>
      </c>
      <c r="I117" s="262">
        <f t="shared" si="69"/>
        <v>504.37706791157052</v>
      </c>
      <c r="J117" s="84">
        <f t="shared" si="70"/>
        <v>5173.7543479191336</v>
      </c>
      <c r="K117" s="84">
        <f t="shared" si="71"/>
        <v>70482.805838816261</v>
      </c>
      <c r="L117" s="84"/>
      <c r="O117" s="254">
        <f t="shared" si="72"/>
        <v>3228</v>
      </c>
      <c r="P117" s="84">
        <f t="shared" si="73"/>
        <v>0</v>
      </c>
      <c r="Q117" s="262">
        <f t="shared" si="74"/>
        <v>0</v>
      </c>
      <c r="R117" s="84">
        <f t="shared" si="75"/>
        <v>0</v>
      </c>
      <c r="S117" s="84">
        <f t="shared" si="76"/>
        <v>0</v>
      </c>
      <c r="T117" s="84"/>
      <c r="W117" s="254">
        <f t="shared" si="77"/>
        <v>3228</v>
      </c>
      <c r="X117" s="84">
        <f t="shared" si="78"/>
        <v>0</v>
      </c>
      <c r="Y117" s="262">
        <f t="shared" si="79"/>
        <v>0</v>
      </c>
      <c r="Z117" s="84">
        <f t="shared" si="80"/>
        <v>0</v>
      </c>
      <c r="AA117" s="84">
        <f t="shared" si="81"/>
        <v>0</v>
      </c>
      <c r="AB117" s="84"/>
      <c r="AE117" s="254">
        <f t="shared" si="82"/>
        <v>3228</v>
      </c>
      <c r="AF117" s="84">
        <f t="shared" si="83"/>
        <v>0</v>
      </c>
      <c r="AG117" s="262">
        <f t="shared" si="84"/>
        <v>0</v>
      </c>
      <c r="AH117" s="84">
        <f t="shared" si="85"/>
        <v>0</v>
      </c>
      <c r="AI117" s="84">
        <f t="shared" si="86"/>
        <v>0</v>
      </c>
      <c r="AJ117" s="84"/>
      <c r="AM117" s="254">
        <f t="shared" si="91"/>
        <v>43313</v>
      </c>
      <c r="AN117" s="84">
        <f t="shared" si="87"/>
        <v>0</v>
      </c>
      <c r="AO117" s="262">
        <f t="shared" si="53"/>
        <v>0</v>
      </c>
      <c r="AP117" s="84">
        <f t="shared" si="54"/>
        <v>0</v>
      </c>
      <c r="AQ117" s="84">
        <f t="shared" si="90"/>
        <v>1.1937117960769683E-12</v>
      </c>
      <c r="AR117" s="84"/>
      <c r="AU117" s="254">
        <f t="shared" si="88"/>
        <v>43132</v>
      </c>
      <c r="AV117" s="256">
        <f t="shared" si="55"/>
        <v>673.43932346594306</v>
      </c>
      <c r="AW117" s="256">
        <f t="shared" si="56"/>
        <v>0</v>
      </c>
      <c r="AX117" s="256">
        <f t="shared" si="57"/>
        <v>0</v>
      </c>
      <c r="AY117" s="256">
        <f t="shared" si="58"/>
        <v>0</v>
      </c>
      <c r="AZ117" s="256">
        <f t="shared" si="59"/>
        <v>0</v>
      </c>
      <c r="BA117" s="256">
        <f t="shared" si="60"/>
        <v>673.43932346594306</v>
      </c>
      <c r="BB117" s="256"/>
      <c r="BE117" s="254">
        <f t="shared" si="89"/>
        <v>43132</v>
      </c>
      <c r="BF117" s="256">
        <f t="shared" si="61"/>
        <v>5004.6920923647613</v>
      </c>
      <c r="BG117" s="256">
        <f t="shared" si="62"/>
        <v>0</v>
      </c>
      <c r="BH117" s="256">
        <f t="shared" si="63"/>
        <v>0</v>
      </c>
      <c r="BI117" s="256">
        <f t="shared" si="64"/>
        <v>0</v>
      </c>
      <c r="BJ117" s="256">
        <f t="shared" si="65"/>
        <v>0</v>
      </c>
      <c r="BK117" s="256">
        <f t="shared" si="66"/>
        <v>5004.6920923647613</v>
      </c>
      <c r="BL117" s="256"/>
      <c r="BM117" s="263"/>
    </row>
    <row r="118" spans="3:65" x14ac:dyDescent="0.2">
      <c r="C118" s="83">
        <v>108</v>
      </c>
      <c r="G118" s="254">
        <f t="shared" si="67"/>
        <v>43313</v>
      </c>
      <c r="H118" s="84">
        <f t="shared" si="68"/>
        <v>5678.1314158307041</v>
      </c>
      <c r="I118" s="262">
        <f t="shared" si="69"/>
        <v>469.88537225877627</v>
      </c>
      <c r="J118" s="84">
        <f t="shared" si="70"/>
        <v>5208.2460435719277</v>
      </c>
      <c r="K118" s="84">
        <f t="shared" si="71"/>
        <v>65274.559795244335</v>
      </c>
      <c r="L118" s="84"/>
      <c r="O118" s="254">
        <f t="shared" si="72"/>
        <v>3258</v>
      </c>
      <c r="P118" s="84">
        <f t="shared" si="73"/>
        <v>0</v>
      </c>
      <c r="Q118" s="262">
        <f t="shared" si="74"/>
        <v>0</v>
      </c>
      <c r="R118" s="84">
        <f t="shared" si="75"/>
        <v>0</v>
      </c>
      <c r="S118" s="84">
        <f t="shared" si="76"/>
        <v>0</v>
      </c>
      <c r="T118" s="84"/>
      <c r="W118" s="254">
        <f t="shared" si="77"/>
        <v>3258</v>
      </c>
      <c r="X118" s="84">
        <f t="shared" si="78"/>
        <v>0</v>
      </c>
      <c r="Y118" s="262">
        <f t="shared" si="79"/>
        <v>0</v>
      </c>
      <c r="Z118" s="84">
        <f t="shared" si="80"/>
        <v>0</v>
      </c>
      <c r="AA118" s="84">
        <f t="shared" si="81"/>
        <v>0</v>
      </c>
      <c r="AB118" s="84"/>
      <c r="AE118" s="254">
        <f t="shared" si="82"/>
        <v>3258</v>
      </c>
      <c r="AF118" s="84">
        <f t="shared" si="83"/>
        <v>0</v>
      </c>
      <c r="AG118" s="262">
        <f t="shared" si="84"/>
        <v>0</v>
      </c>
      <c r="AH118" s="84">
        <f t="shared" si="85"/>
        <v>0</v>
      </c>
      <c r="AI118" s="84">
        <f t="shared" si="86"/>
        <v>0</v>
      </c>
      <c r="AJ118" s="84"/>
      <c r="AM118" s="254">
        <f t="shared" si="91"/>
        <v>43344</v>
      </c>
      <c r="AN118" s="84">
        <f t="shared" si="87"/>
        <v>0</v>
      </c>
      <c r="AO118" s="262">
        <f t="shared" si="53"/>
        <v>0</v>
      </c>
      <c r="AP118" s="84">
        <f t="shared" si="54"/>
        <v>0</v>
      </c>
      <c r="AQ118" s="84">
        <f t="shared" si="90"/>
        <v>1.1937117960769683E-12</v>
      </c>
      <c r="AR118" s="84"/>
      <c r="AU118" s="254">
        <f t="shared" si="88"/>
        <v>43160</v>
      </c>
      <c r="AV118" s="256">
        <f t="shared" si="55"/>
        <v>640.07470951684456</v>
      </c>
      <c r="AW118" s="256">
        <f t="shared" si="56"/>
        <v>0</v>
      </c>
      <c r="AX118" s="256">
        <f t="shared" si="57"/>
        <v>0</v>
      </c>
      <c r="AY118" s="256">
        <f t="shared" si="58"/>
        <v>0</v>
      </c>
      <c r="AZ118" s="256">
        <f t="shared" si="59"/>
        <v>0</v>
      </c>
      <c r="BA118" s="256">
        <f t="shared" si="60"/>
        <v>640.07470951684456</v>
      </c>
      <c r="BB118" s="256"/>
      <c r="BE118" s="254">
        <f t="shared" si="89"/>
        <v>43160</v>
      </c>
      <c r="BF118" s="256">
        <f t="shared" si="61"/>
        <v>5038.0567063138596</v>
      </c>
      <c r="BG118" s="256">
        <f t="shared" si="62"/>
        <v>0</v>
      </c>
      <c r="BH118" s="256">
        <f t="shared" si="63"/>
        <v>0</v>
      </c>
      <c r="BI118" s="256">
        <f t="shared" si="64"/>
        <v>0</v>
      </c>
      <c r="BJ118" s="256">
        <f t="shared" si="65"/>
        <v>0</v>
      </c>
      <c r="BK118" s="256">
        <f t="shared" si="66"/>
        <v>5038.0567063138596</v>
      </c>
      <c r="BL118" s="256"/>
      <c r="BM118" s="263"/>
    </row>
    <row r="119" spans="3:65" x14ac:dyDescent="0.2">
      <c r="C119" s="83">
        <v>109</v>
      </c>
      <c r="G119" s="254">
        <f t="shared" si="67"/>
        <v>43344</v>
      </c>
      <c r="H119" s="84">
        <f t="shared" si="68"/>
        <v>5678.1314158307041</v>
      </c>
      <c r="I119" s="262">
        <f t="shared" si="69"/>
        <v>435.16373196829676</v>
      </c>
      <c r="J119" s="84">
        <f t="shared" si="70"/>
        <v>5242.9676838624073</v>
      </c>
      <c r="K119" s="84">
        <f t="shared" si="71"/>
        <v>60031.592111381928</v>
      </c>
      <c r="L119" s="84"/>
      <c r="O119" s="254">
        <f t="shared" si="72"/>
        <v>3289</v>
      </c>
      <c r="P119" s="84">
        <f t="shared" si="73"/>
        <v>0</v>
      </c>
      <c r="Q119" s="262">
        <f t="shared" si="74"/>
        <v>0</v>
      </c>
      <c r="R119" s="84">
        <f t="shared" si="75"/>
        <v>0</v>
      </c>
      <c r="S119" s="84">
        <f t="shared" si="76"/>
        <v>0</v>
      </c>
      <c r="T119" s="84"/>
      <c r="W119" s="254">
        <f t="shared" si="77"/>
        <v>3289</v>
      </c>
      <c r="X119" s="84">
        <f t="shared" si="78"/>
        <v>0</v>
      </c>
      <c r="Y119" s="262">
        <f t="shared" si="79"/>
        <v>0</v>
      </c>
      <c r="Z119" s="84">
        <f t="shared" si="80"/>
        <v>0</v>
      </c>
      <c r="AA119" s="84">
        <f t="shared" si="81"/>
        <v>0</v>
      </c>
      <c r="AB119" s="84"/>
      <c r="AE119" s="254">
        <f t="shared" si="82"/>
        <v>3289</v>
      </c>
      <c r="AF119" s="84">
        <f t="shared" si="83"/>
        <v>0</v>
      </c>
      <c r="AG119" s="262">
        <f t="shared" si="84"/>
        <v>0</v>
      </c>
      <c r="AH119" s="84">
        <f t="shared" si="85"/>
        <v>0</v>
      </c>
      <c r="AI119" s="84">
        <f t="shared" si="86"/>
        <v>0</v>
      </c>
      <c r="AJ119" s="84"/>
      <c r="AM119" s="254">
        <f t="shared" si="91"/>
        <v>43374</v>
      </c>
      <c r="AN119" s="84">
        <f t="shared" si="87"/>
        <v>0</v>
      </c>
      <c r="AO119" s="262">
        <f t="shared" si="53"/>
        <v>0</v>
      </c>
      <c r="AP119" s="84">
        <f t="shared" si="54"/>
        <v>0</v>
      </c>
      <c r="AQ119" s="84">
        <f t="shared" si="90"/>
        <v>1.1937117960769683E-12</v>
      </c>
      <c r="AR119" s="84"/>
      <c r="AU119" s="254">
        <f t="shared" si="88"/>
        <v>43191</v>
      </c>
      <c r="AV119" s="256">
        <f t="shared" si="55"/>
        <v>606.48766480808547</v>
      </c>
      <c r="AW119" s="256">
        <f t="shared" si="56"/>
        <v>0</v>
      </c>
      <c r="AX119" s="256">
        <f t="shared" si="57"/>
        <v>0</v>
      </c>
      <c r="AY119" s="256">
        <f t="shared" si="58"/>
        <v>0</v>
      </c>
      <c r="AZ119" s="256">
        <f t="shared" si="59"/>
        <v>0</v>
      </c>
      <c r="BA119" s="256">
        <f t="shared" si="60"/>
        <v>606.48766480808547</v>
      </c>
      <c r="BB119" s="256"/>
      <c r="BE119" s="254">
        <f t="shared" si="89"/>
        <v>43191</v>
      </c>
      <c r="BF119" s="256">
        <f t="shared" si="61"/>
        <v>5071.6437510226187</v>
      </c>
      <c r="BG119" s="256">
        <f t="shared" si="62"/>
        <v>0</v>
      </c>
      <c r="BH119" s="256">
        <f t="shared" si="63"/>
        <v>0</v>
      </c>
      <c r="BI119" s="256">
        <f t="shared" si="64"/>
        <v>0</v>
      </c>
      <c r="BJ119" s="256">
        <f t="shared" si="65"/>
        <v>0</v>
      </c>
      <c r="BK119" s="256">
        <f t="shared" si="66"/>
        <v>5071.6437510226187</v>
      </c>
      <c r="BL119" s="256"/>
      <c r="BM119" s="263"/>
    </row>
    <row r="120" spans="3:65" x14ac:dyDescent="0.2">
      <c r="C120" s="83">
        <v>110</v>
      </c>
      <c r="G120" s="254">
        <f t="shared" si="67"/>
        <v>43374</v>
      </c>
      <c r="H120" s="84">
        <f t="shared" si="68"/>
        <v>5678.1314158307041</v>
      </c>
      <c r="I120" s="262">
        <f t="shared" si="69"/>
        <v>400.21061407588076</v>
      </c>
      <c r="J120" s="84">
        <f t="shared" si="70"/>
        <v>5277.9208017548235</v>
      </c>
      <c r="K120" s="84">
        <f t="shared" si="71"/>
        <v>54753.671309627105</v>
      </c>
      <c r="L120" s="84"/>
      <c r="O120" s="254">
        <f t="shared" si="72"/>
        <v>3320</v>
      </c>
      <c r="P120" s="84">
        <f t="shared" si="73"/>
        <v>0</v>
      </c>
      <c r="Q120" s="262">
        <f t="shared" si="74"/>
        <v>0</v>
      </c>
      <c r="R120" s="84">
        <f t="shared" si="75"/>
        <v>0</v>
      </c>
      <c r="S120" s="84">
        <f t="shared" si="76"/>
        <v>0</v>
      </c>
      <c r="T120" s="84"/>
      <c r="W120" s="254">
        <f t="shared" si="77"/>
        <v>3320</v>
      </c>
      <c r="X120" s="84">
        <f t="shared" si="78"/>
        <v>0</v>
      </c>
      <c r="Y120" s="262">
        <f t="shared" si="79"/>
        <v>0</v>
      </c>
      <c r="Z120" s="84">
        <f t="shared" si="80"/>
        <v>0</v>
      </c>
      <c r="AA120" s="84">
        <f t="shared" si="81"/>
        <v>0</v>
      </c>
      <c r="AB120" s="84"/>
      <c r="AE120" s="254">
        <f t="shared" si="82"/>
        <v>3320</v>
      </c>
      <c r="AF120" s="84">
        <f t="shared" si="83"/>
        <v>0</v>
      </c>
      <c r="AG120" s="262">
        <f t="shared" si="84"/>
        <v>0</v>
      </c>
      <c r="AH120" s="84">
        <f t="shared" si="85"/>
        <v>0</v>
      </c>
      <c r="AI120" s="84">
        <f t="shared" si="86"/>
        <v>0</v>
      </c>
      <c r="AJ120" s="84"/>
      <c r="AM120" s="254">
        <f t="shared" si="91"/>
        <v>43405</v>
      </c>
      <c r="AN120" s="84">
        <f t="shared" si="87"/>
        <v>0</v>
      </c>
      <c r="AO120" s="262">
        <f t="shared" si="53"/>
        <v>0</v>
      </c>
      <c r="AP120" s="84">
        <f t="shared" si="54"/>
        <v>0</v>
      </c>
      <c r="AQ120" s="84">
        <f t="shared" si="90"/>
        <v>1.1937117960769683E-12</v>
      </c>
      <c r="AR120" s="84"/>
      <c r="AU120" s="254">
        <f t="shared" si="88"/>
        <v>43221</v>
      </c>
      <c r="AV120" s="256">
        <f t="shared" si="55"/>
        <v>572.67670646793476</v>
      </c>
      <c r="AW120" s="256">
        <f t="shared" si="56"/>
        <v>0</v>
      </c>
      <c r="AX120" s="256">
        <f t="shared" si="57"/>
        <v>0</v>
      </c>
      <c r="AY120" s="256">
        <f t="shared" si="58"/>
        <v>0</v>
      </c>
      <c r="AZ120" s="256">
        <f t="shared" si="59"/>
        <v>0</v>
      </c>
      <c r="BA120" s="256">
        <f t="shared" si="60"/>
        <v>572.67670646793476</v>
      </c>
      <c r="BB120" s="256"/>
      <c r="BE120" s="254">
        <f t="shared" si="89"/>
        <v>43221</v>
      </c>
      <c r="BF120" s="256">
        <f t="shared" si="61"/>
        <v>5105.4547093627698</v>
      </c>
      <c r="BG120" s="256">
        <f t="shared" si="62"/>
        <v>0</v>
      </c>
      <c r="BH120" s="256">
        <f t="shared" si="63"/>
        <v>0</v>
      </c>
      <c r="BI120" s="256">
        <f t="shared" si="64"/>
        <v>0</v>
      </c>
      <c r="BJ120" s="256">
        <f t="shared" si="65"/>
        <v>0</v>
      </c>
      <c r="BK120" s="256">
        <f t="shared" si="66"/>
        <v>5105.4547093627698</v>
      </c>
      <c r="BL120" s="256"/>
      <c r="BM120" s="263"/>
    </row>
    <row r="121" spans="3:65" x14ac:dyDescent="0.2">
      <c r="C121" s="83">
        <v>111</v>
      </c>
      <c r="G121" s="254">
        <f t="shared" si="67"/>
        <v>43405</v>
      </c>
      <c r="H121" s="84">
        <f t="shared" si="68"/>
        <v>5678.1314158307041</v>
      </c>
      <c r="I121" s="262">
        <f t="shared" si="69"/>
        <v>365.02447539751523</v>
      </c>
      <c r="J121" s="84">
        <f t="shared" si="70"/>
        <v>5313.1069404331884</v>
      </c>
      <c r="K121" s="84">
        <f t="shared" si="71"/>
        <v>49440.564369193919</v>
      </c>
      <c r="L121" s="84"/>
      <c r="O121" s="254">
        <f t="shared" si="72"/>
        <v>3348</v>
      </c>
      <c r="P121" s="84">
        <f t="shared" si="73"/>
        <v>0</v>
      </c>
      <c r="Q121" s="262">
        <f t="shared" si="74"/>
        <v>0</v>
      </c>
      <c r="R121" s="84">
        <f t="shared" si="75"/>
        <v>0</v>
      </c>
      <c r="S121" s="84">
        <f t="shared" si="76"/>
        <v>0</v>
      </c>
      <c r="T121" s="84"/>
      <c r="W121" s="254">
        <f t="shared" si="77"/>
        <v>3348</v>
      </c>
      <c r="X121" s="84">
        <f t="shared" si="78"/>
        <v>0</v>
      </c>
      <c r="Y121" s="262">
        <f t="shared" si="79"/>
        <v>0</v>
      </c>
      <c r="Z121" s="84">
        <f t="shared" si="80"/>
        <v>0</v>
      </c>
      <c r="AA121" s="84">
        <f t="shared" si="81"/>
        <v>0</v>
      </c>
      <c r="AB121" s="84"/>
      <c r="AE121" s="254">
        <f t="shared" si="82"/>
        <v>3348</v>
      </c>
      <c r="AF121" s="84">
        <f t="shared" si="83"/>
        <v>0</v>
      </c>
      <c r="AG121" s="262">
        <f t="shared" si="84"/>
        <v>0</v>
      </c>
      <c r="AH121" s="84">
        <f t="shared" si="85"/>
        <v>0</v>
      </c>
      <c r="AI121" s="84">
        <f t="shared" si="86"/>
        <v>0</v>
      </c>
      <c r="AJ121" s="84"/>
      <c r="AM121" s="254">
        <f t="shared" si="91"/>
        <v>43435</v>
      </c>
      <c r="AN121" s="84">
        <f t="shared" si="87"/>
        <v>0</v>
      </c>
      <c r="AO121" s="262">
        <f t="shared" si="53"/>
        <v>0</v>
      </c>
      <c r="AP121" s="84">
        <f t="shared" si="54"/>
        <v>0</v>
      </c>
      <c r="AQ121" s="84">
        <f t="shared" si="90"/>
        <v>1.1937117960769683E-12</v>
      </c>
      <c r="AR121" s="84"/>
      <c r="AU121" s="254">
        <f t="shared" si="88"/>
        <v>43252</v>
      </c>
      <c r="AV121" s="256">
        <f t="shared" si="55"/>
        <v>538.64034173884954</v>
      </c>
      <c r="AW121" s="256">
        <f t="shared" si="56"/>
        <v>0</v>
      </c>
      <c r="AX121" s="256">
        <f t="shared" si="57"/>
        <v>0</v>
      </c>
      <c r="AY121" s="256">
        <f t="shared" si="58"/>
        <v>0</v>
      </c>
      <c r="AZ121" s="256">
        <f t="shared" si="59"/>
        <v>0</v>
      </c>
      <c r="BA121" s="256">
        <f t="shared" si="60"/>
        <v>538.64034173884954</v>
      </c>
      <c r="BB121" s="256"/>
      <c r="BE121" s="254">
        <f t="shared" si="89"/>
        <v>43252</v>
      </c>
      <c r="BF121" s="256">
        <f t="shared" si="61"/>
        <v>5139.4910740918549</v>
      </c>
      <c r="BG121" s="256">
        <f t="shared" si="62"/>
        <v>0</v>
      </c>
      <c r="BH121" s="256">
        <f t="shared" si="63"/>
        <v>0</v>
      </c>
      <c r="BI121" s="256">
        <f t="shared" si="64"/>
        <v>0</v>
      </c>
      <c r="BJ121" s="256">
        <f t="shared" si="65"/>
        <v>0</v>
      </c>
      <c r="BK121" s="256">
        <f t="shared" si="66"/>
        <v>5139.4910740918549</v>
      </c>
      <c r="BL121" s="256"/>
      <c r="BM121" s="263"/>
    </row>
    <row r="122" spans="3:65" x14ac:dyDescent="0.2">
      <c r="C122" s="83">
        <v>112</v>
      </c>
      <c r="G122" s="254">
        <f t="shared" si="67"/>
        <v>43435</v>
      </c>
      <c r="H122" s="84">
        <f t="shared" si="68"/>
        <v>5678.1314158307041</v>
      </c>
      <c r="I122" s="262">
        <f t="shared" si="69"/>
        <v>329.60376246129397</v>
      </c>
      <c r="J122" s="84">
        <f t="shared" si="70"/>
        <v>5348.5276533694105</v>
      </c>
      <c r="K122" s="84">
        <f t="shared" si="71"/>
        <v>44092.036715824506</v>
      </c>
      <c r="L122" s="84"/>
      <c r="O122" s="254">
        <f t="shared" si="72"/>
        <v>3379</v>
      </c>
      <c r="P122" s="84">
        <f t="shared" si="73"/>
        <v>0</v>
      </c>
      <c r="Q122" s="262">
        <f t="shared" si="74"/>
        <v>0</v>
      </c>
      <c r="R122" s="84">
        <f t="shared" si="75"/>
        <v>0</v>
      </c>
      <c r="S122" s="84">
        <f t="shared" si="76"/>
        <v>0</v>
      </c>
      <c r="T122" s="84"/>
      <c r="W122" s="254">
        <f t="shared" si="77"/>
        <v>3379</v>
      </c>
      <c r="X122" s="84">
        <f t="shared" si="78"/>
        <v>0</v>
      </c>
      <c r="Y122" s="262">
        <f t="shared" si="79"/>
        <v>0</v>
      </c>
      <c r="Z122" s="84">
        <f t="shared" si="80"/>
        <v>0</v>
      </c>
      <c r="AA122" s="84">
        <f t="shared" si="81"/>
        <v>0</v>
      </c>
      <c r="AB122" s="84"/>
      <c r="AE122" s="254">
        <f t="shared" si="82"/>
        <v>3379</v>
      </c>
      <c r="AF122" s="84">
        <f t="shared" si="83"/>
        <v>0</v>
      </c>
      <c r="AG122" s="262">
        <f t="shared" si="84"/>
        <v>0</v>
      </c>
      <c r="AH122" s="84">
        <f t="shared" si="85"/>
        <v>0</v>
      </c>
      <c r="AI122" s="84">
        <f t="shared" si="86"/>
        <v>0</v>
      </c>
      <c r="AJ122" s="84"/>
      <c r="AM122" s="254">
        <f t="shared" si="91"/>
        <v>43466</v>
      </c>
      <c r="AN122" s="84">
        <f t="shared" si="87"/>
        <v>0</v>
      </c>
      <c r="AO122" s="262">
        <f t="shared" si="53"/>
        <v>0</v>
      </c>
      <c r="AP122" s="84">
        <f t="shared" si="54"/>
        <v>0</v>
      </c>
      <c r="AQ122" s="84">
        <f t="shared" si="90"/>
        <v>1.1937117960769683E-12</v>
      </c>
      <c r="AR122" s="84"/>
      <c r="AU122" s="254">
        <f t="shared" si="88"/>
        <v>43282</v>
      </c>
      <c r="AV122" s="256">
        <f t="shared" si="55"/>
        <v>504.37706791157052</v>
      </c>
      <c r="AW122" s="256">
        <f t="shared" si="56"/>
        <v>0</v>
      </c>
      <c r="AX122" s="256">
        <f t="shared" si="57"/>
        <v>0</v>
      </c>
      <c r="AY122" s="256">
        <f t="shared" si="58"/>
        <v>0</v>
      </c>
      <c r="AZ122" s="256">
        <f t="shared" si="59"/>
        <v>0</v>
      </c>
      <c r="BA122" s="256">
        <f t="shared" si="60"/>
        <v>504.37706791157052</v>
      </c>
      <c r="BB122" s="256"/>
      <c r="BE122" s="254">
        <f t="shared" si="89"/>
        <v>43282</v>
      </c>
      <c r="BF122" s="256">
        <f t="shared" si="61"/>
        <v>5173.7543479191336</v>
      </c>
      <c r="BG122" s="256">
        <f t="shared" si="62"/>
        <v>0</v>
      </c>
      <c r="BH122" s="256">
        <f t="shared" si="63"/>
        <v>0</v>
      </c>
      <c r="BI122" s="256">
        <f t="shared" si="64"/>
        <v>0</v>
      </c>
      <c r="BJ122" s="256">
        <f t="shared" si="65"/>
        <v>0</v>
      </c>
      <c r="BK122" s="256">
        <f t="shared" si="66"/>
        <v>5173.7543479191336</v>
      </c>
      <c r="BL122" s="256"/>
      <c r="BM122" s="263"/>
    </row>
    <row r="123" spans="3:65" x14ac:dyDescent="0.2">
      <c r="C123" s="83">
        <v>113</v>
      </c>
      <c r="G123" s="254">
        <f t="shared" si="67"/>
        <v>43466</v>
      </c>
      <c r="H123" s="84">
        <f t="shared" si="68"/>
        <v>5678.1314158307041</v>
      </c>
      <c r="I123" s="262">
        <f t="shared" si="69"/>
        <v>293.94691143883119</v>
      </c>
      <c r="J123" s="84">
        <f t="shared" si="70"/>
        <v>5384.1845043918729</v>
      </c>
      <c r="K123" s="84">
        <f t="shared" si="71"/>
        <v>38707.852211432633</v>
      </c>
      <c r="L123" s="84"/>
      <c r="O123" s="254">
        <f t="shared" si="72"/>
        <v>3409</v>
      </c>
      <c r="P123" s="84">
        <f t="shared" si="73"/>
        <v>0</v>
      </c>
      <c r="Q123" s="262">
        <f t="shared" si="74"/>
        <v>0</v>
      </c>
      <c r="R123" s="84">
        <f t="shared" si="75"/>
        <v>0</v>
      </c>
      <c r="S123" s="84">
        <f t="shared" si="76"/>
        <v>0</v>
      </c>
      <c r="T123" s="84"/>
      <c r="W123" s="254">
        <f t="shared" si="77"/>
        <v>3409</v>
      </c>
      <c r="X123" s="84">
        <f t="shared" si="78"/>
        <v>0</v>
      </c>
      <c r="Y123" s="262">
        <f t="shared" si="79"/>
        <v>0</v>
      </c>
      <c r="Z123" s="84">
        <f t="shared" si="80"/>
        <v>0</v>
      </c>
      <c r="AA123" s="84">
        <f t="shared" si="81"/>
        <v>0</v>
      </c>
      <c r="AB123" s="84"/>
      <c r="AE123" s="254">
        <f t="shared" si="82"/>
        <v>3409</v>
      </c>
      <c r="AF123" s="84">
        <f t="shared" si="83"/>
        <v>0</v>
      </c>
      <c r="AG123" s="262">
        <f t="shared" si="84"/>
        <v>0</v>
      </c>
      <c r="AH123" s="84">
        <f t="shared" si="85"/>
        <v>0</v>
      </c>
      <c r="AI123" s="84">
        <f t="shared" si="86"/>
        <v>0</v>
      </c>
      <c r="AJ123" s="84"/>
      <c r="AM123" s="254">
        <f t="shared" si="91"/>
        <v>43497</v>
      </c>
      <c r="AN123" s="84">
        <f t="shared" si="87"/>
        <v>0</v>
      </c>
      <c r="AO123" s="262">
        <f t="shared" si="53"/>
        <v>0</v>
      </c>
      <c r="AP123" s="84">
        <f t="shared" si="54"/>
        <v>0</v>
      </c>
      <c r="AQ123" s="84">
        <f t="shared" si="90"/>
        <v>1.1937117960769683E-12</v>
      </c>
      <c r="AR123" s="84"/>
      <c r="AU123" s="254">
        <f t="shared" si="88"/>
        <v>43313</v>
      </c>
      <c r="AV123" s="256">
        <f t="shared" si="55"/>
        <v>469.88537225877627</v>
      </c>
      <c r="AW123" s="256">
        <f t="shared" si="56"/>
        <v>0</v>
      </c>
      <c r="AX123" s="256">
        <f t="shared" si="57"/>
        <v>0</v>
      </c>
      <c r="AY123" s="256">
        <f t="shared" si="58"/>
        <v>0</v>
      </c>
      <c r="AZ123" s="256">
        <f t="shared" si="59"/>
        <v>0</v>
      </c>
      <c r="BA123" s="256">
        <f t="shared" si="60"/>
        <v>469.88537225877627</v>
      </c>
      <c r="BB123" s="256"/>
      <c r="BE123" s="254">
        <f t="shared" si="89"/>
        <v>43313</v>
      </c>
      <c r="BF123" s="256">
        <f t="shared" si="61"/>
        <v>5208.2460435719277</v>
      </c>
      <c r="BG123" s="256">
        <f t="shared" si="62"/>
        <v>0</v>
      </c>
      <c r="BH123" s="256">
        <f t="shared" si="63"/>
        <v>0</v>
      </c>
      <c r="BI123" s="256">
        <f t="shared" si="64"/>
        <v>0</v>
      </c>
      <c r="BJ123" s="256">
        <f t="shared" si="65"/>
        <v>0</v>
      </c>
      <c r="BK123" s="256">
        <f t="shared" si="66"/>
        <v>5208.2460435719277</v>
      </c>
      <c r="BL123" s="256"/>
      <c r="BM123" s="263"/>
    </row>
    <row r="124" spans="3:65" x14ac:dyDescent="0.2">
      <c r="C124" s="83">
        <v>114</v>
      </c>
      <c r="G124" s="254">
        <f t="shared" si="67"/>
        <v>43497</v>
      </c>
      <c r="H124" s="84">
        <f t="shared" si="68"/>
        <v>5678.1314158307041</v>
      </c>
      <c r="I124" s="262">
        <f t="shared" si="69"/>
        <v>258.05234807621872</v>
      </c>
      <c r="J124" s="84">
        <f t="shared" si="70"/>
        <v>5420.0790677544855</v>
      </c>
      <c r="K124" s="84">
        <f t="shared" si="71"/>
        <v>33287.773143678147</v>
      </c>
      <c r="L124" s="84"/>
      <c r="O124" s="254">
        <f t="shared" si="72"/>
        <v>3440</v>
      </c>
      <c r="P124" s="84">
        <f t="shared" si="73"/>
        <v>0</v>
      </c>
      <c r="Q124" s="262">
        <f t="shared" si="74"/>
        <v>0</v>
      </c>
      <c r="R124" s="84">
        <f t="shared" si="75"/>
        <v>0</v>
      </c>
      <c r="S124" s="84">
        <f t="shared" si="76"/>
        <v>0</v>
      </c>
      <c r="T124" s="84"/>
      <c r="W124" s="254">
        <f t="shared" si="77"/>
        <v>3440</v>
      </c>
      <c r="X124" s="84">
        <f t="shared" si="78"/>
        <v>0</v>
      </c>
      <c r="Y124" s="262">
        <f t="shared" si="79"/>
        <v>0</v>
      </c>
      <c r="Z124" s="84">
        <f t="shared" si="80"/>
        <v>0</v>
      </c>
      <c r="AA124" s="84">
        <f t="shared" si="81"/>
        <v>0</v>
      </c>
      <c r="AB124" s="84"/>
      <c r="AE124" s="254">
        <f t="shared" si="82"/>
        <v>3440</v>
      </c>
      <c r="AF124" s="84">
        <f t="shared" si="83"/>
        <v>0</v>
      </c>
      <c r="AG124" s="262">
        <f t="shared" si="84"/>
        <v>0</v>
      </c>
      <c r="AH124" s="84">
        <f t="shared" si="85"/>
        <v>0</v>
      </c>
      <c r="AI124" s="84">
        <f t="shared" si="86"/>
        <v>0</v>
      </c>
      <c r="AJ124" s="84"/>
      <c r="AM124" s="254">
        <f t="shared" si="91"/>
        <v>43525</v>
      </c>
      <c r="AN124" s="84">
        <f t="shared" si="87"/>
        <v>0</v>
      </c>
      <c r="AO124" s="262">
        <f t="shared" si="53"/>
        <v>0</v>
      </c>
      <c r="AP124" s="84">
        <f t="shared" si="54"/>
        <v>0</v>
      </c>
      <c r="AQ124" s="84">
        <f t="shared" si="90"/>
        <v>1.1937117960769683E-12</v>
      </c>
      <c r="AR124" s="84"/>
      <c r="AU124" s="254">
        <f t="shared" si="88"/>
        <v>43344</v>
      </c>
      <c r="AV124" s="256">
        <f t="shared" si="55"/>
        <v>435.16373196829676</v>
      </c>
      <c r="AW124" s="256">
        <f t="shared" si="56"/>
        <v>0</v>
      </c>
      <c r="AX124" s="256">
        <f t="shared" si="57"/>
        <v>0</v>
      </c>
      <c r="AY124" s="256">
        <f t="shared" si="58"/>
        <v>0</v>
      </c>
      <c r="AZ124" s="256">
        <f t="shared" si="59"/>
        <v>0</v>
      </c>
      <c r="BA124" s="256">
        <f t="shared" si="60"/>
        <v>435.16373196829676</v>
      </c>
      <c r="BB124" s="256"/>
      <c r="BE124" s="254">
        <f t="shared" si="89"/>
        <v>43344</v>
      </c>
      <c r="BF124" s="256">
        <f t="shared" si="61"/>
        <v>5242.9676838624073</v>
      </c>
      <c r="BG124" s="256">
        <f t="shared" si="62"/>
        <v>0</v>
      </c>
      <c r="BH124" s="256">
        <f t="shared" si="63"/>
        <v>0</v>
      </c>
      <c r="BI124" s="256">
        <f t="shared" si="64"/>
        <v>0</v>
      </c>
      <c r="BJ124" s="256">
        <f t="shared" si="65"/>
        <v>0</v>
      </c>
      <c r="BK124" s="256">
        <f t="shared" si="66"/>
        <v>5242.9676838624073</v>
      </c>
      <c r="BL124" s="256"/>
      <c r="BM124" s="263"/>
    </row>
    <row r="125" spans="3:65" x14ac:dyDescent="0.2">
      <c r="C125" s="83">
        <v>115</v>
      </c>
      <c r="G125" s="254">
        <f t="shared" si="67"/>
        <v>43525</v>
      </c>
      <c r="H125" s="84">
        <f t="shared" si="68"/>
        <v>5678.1314158307041</v>
      </c>
      <c r="I125" s="262">
        <f t="shared" si="69"/>
        <v>221.91848762452216</v>
      </c>
      <c r="J125" s="84">
        <f t="shared" si="70"/>
        <v>5456.2129282061824</v>
      </c>
      <c r="K125" s="84">
        <f t="shared" si="71"/>
        <v>27831.560215471964</v>
      </c>
      <c r="L125" s="84"/>
      <c r="O125" s="254">
        <f t="shared" si="72"/>
        <v>3470</v>
      </c>
      <c r="P125" s="84">
        <f t="shared" si="73"/>
        <v>0</v>
      </c>
      <c r="Q125" s="262">
        <f t="shared" si="74"/>
        <v>0</v>
      </c>
      <c r="R125" s="84">
        <f t="shared" si="75"/>
        <v>0</v>
      </c>
      <c r="S125" s="84">
        <f t="shared" si="76"/>
        <v>0</v>
      </c>
      <c r="T125" s="84"/>
      <c r="W125" s="254">
        <f t="shared" si="77"/>
        <v>3470</v>
      </c>
      <c r="X125" s="84">
        <f t="shared" si="78"/>
        <v>0</v>
      </c>
      <c r="Y125" s="262">
        <f t="shared" si="79"/>
        <v>0</v>
      </c>
      <c r="Z125" s="84">
        <f t="shared" si="80"/>
        <v>0</v>
      </c>
      <c r="AA125" s="84">
        <f t="shared" si="81"/>
        <v>0</v>
      </c>
      <c r="AB125" s="84"/>
      <c r="AE125" s="254">
        <f t="shared" si="82"/>
        <v>3470</v>
      </c>
      <c r="AF125" s="84">
        <f t="shared" si="83"/>
        <v>0</v>
      </c>
      <c r="AG125" s="262">
        <f t="shared" si="84"/>
        <v>0</v>
      </c>
      <c r="AH125" s="84">
        <f t="shared" si="85"/>
        <v>0</v>
      </c>
      <c r="AI125" s="84">
        <f t="shared" si="86"/>
        <v>0</v>
      </c>
      <c r="AJ125" s="84"/>
      <c r="AM125" s="254">
        <f t="shared" si="91"/>
        <v>43556</v>
      </c>
      <c r="AN125" s="84">
        <f t="shared" si="87"/>
        <v>0</v>
      </c>
      <c r="AO125" s="262">
        <f t="shared" si="53"/>
        <v>0</v>
      </c>
      <c r="AP125" s="84">
        <f t="shared" si="54"/>
        <v>0</v>
      </c>
      <c r="AQ125" s="84">
        <f t="shared" si="90"/>
        <v>1.1937117960769683E-12</v>
      </c>
      <c r="AR125" s="84"/>
      <c r="AU125" s="254">
        <f t="shared" si="88"/>
        <v>43374</v>
      </c>
      <c r="AV125" s="256">
        <f t="shared" si="55"/>
        <v>400.21061407588076</v>
      </c>
      <c r="AW125" s="256">
        <f t="shared" si="56"/>
        <v>0</v>
      </c>
      <c r="AX125" s="256">
        <f t="shared" si="57"/>
        <v>0</v>
      </c>
      <c r="AY125" s="256">
        <f t="shared" si="58"/>
        <v>0</v>
      </c>
      <c r="AZ125" s="256">
        <f t="shared" si="59"/>
        <v>0</v>
      </c>
      <c r="BA125" s="256">
        <f t="shared" si="60"/>
        <v>400.21061407588076</v>
      </c>
      <c r="BB125" s="256"/>
      <c r="BE125" s="254">
        <f t="shared" si="89"/>
        <v>43374</v>
      </c>
      <c r="BF125" s="256">
        <f t="shared" si="61"/>
        <v>5277.9208017548235</v>
      </c>
      <c r="BG125" s="256">
        <f t="shared" si="62"/>
        <v>0</v>
      </c>
      <c r="BH125" s="256">
        <f t="shared" si="63"/>
        <v>0</v>
      </c>
      <c r="BI125" s="256">
        <f t="shared" si="64"/>
        <v>0</v>
      </c>
      <c r="BJ125" s="256">
        <f t="shared" si="65"/>
        <v>0</v>
      </c>
      <c r="BK125" s="256">
        <f t="shared" si="66"/>
        <v>5277.9208017548235</v>
      </c>
      <c r="BL125" s="256"/>
      <c r="BM125" s="263"/>
    </row>
    <row r="126" spans="3:65" x14ac:dyDescent="0.2">
      <c r="C126" s="83">
        <v>116</v>
      </c>
      <c r="G126" s="254">
        <f t="shared" si="67"/>
        <v>43556</v>
      </c>
      <c r="H126" s="84">
        <f t="shared" si="68"/>
        <v>5678.1314158307041</v>
      </c>
      <c r="I126" s="262">
        <f t="shared" si="69"/>
        <v>185.54373476981428</v>
      </c>
      <c r="J126" s="84">
        <f t="shared" si="70"/>
        <v>5492.5876810608897</v>
      </c>
      <c r="K126" s="84">
        <f t="shared" si="71"/>
        <v>22338.972534411074</v>
      </c>
      <c r="L126" s="84"/>
      <c r="O126" s="254">
        <f t="shared" si="72"/>
        <v>3501</v>
      </c>
      <c r="P126" s="84">
        <f t="shared" si="73"/>
        <v>0</v>
      </c>
      <c r="Q126" s="262">
        <f t="shared" si="74"/>
        <v>0</v>
      </c>
      <c r="R126" s="84">
        <f t="shared" si="75"/>
        <v>0</v>
      </c>
      <c r="S126" s="84">
        <f t="shared" si="76"/>
        <v>0</v>
      </c>
      <c r="T126" s="84"/>
      <c r="W126" s="254">
        <f t="shared" si="77"/>
        <v>3501</v>
      </c>
      <c r="X126" s="84">
        <f t="shared" si="78"/>
        <v>0</v>
      </c>
      <c r="Y126" s="262">
        <f t="shared" si="79"/>
        <v>0</v>
      </c>
      <c r="Z126" s="84">
        <f t="shared" si="80"/>
        <v>0</v>
      </c>
      <c r="AA126" s="84">
        <f t="shared" si="81"/>
        <v>0</v>
      </c>
      <c r="AB126" s="84"/>
      <c r="AE126" s="254">
        <f t="shared" si="82"/>
        <v>3501</v>
      </c>
      <c r="AF126" s="84">
        <f t="shared" si="83"/>
        <v>0</v>
      </c>
      <c r="AG126" s="262">
        <f t="shared" si="84"/>
        <v>0</v>
      </c>
      <c r="AH126" s="84">
        <f t="shared" si="85"/>
        <v>0</v>
      </c>
      <c r="AI126" s="84">
        <f t="shared" si="86"/>
        <v>0</v>
      </c>
      <c r="AJ126" s="84"/>
      <c r="AM126" s="254">
        <f t="shared" si="91"/>
        <v>43586</v>
      </c>
      <c r="AN126" s="84">
        <f t="shared" si="87"/>
        <v>0</v>
      </c>
      <c r="AO126" s="262">
        <f t="shared" si="53"/>
        <v>0</v>
      </c>
      <c r="AP126" s="84">
        <f t="shared" si="54"/>
        <v>0</v>
      </c>
      <c r="AQ126" s="84">
        <f t="shared" si="90"/>
        <v>1.1937117960769683E-12</v>
      </c>
      <c r="AR126" s="84"/>
      <c r="AU126" s="254">
        <f t="shared" si="88"/>
        <v>43405</v>
      </c>
      <c r="AV126" s="256">
        <f t="shared" si="55"/>
        <v>365.02447539751523</v>
      </c>
      <c r="AW126" s="256">
        <f t="shared" si="56"/>
        <v>0</v>
      </c>
      <c r="AX126" s="256">
        <f t="shared" si="57"/>
        <v>0</v>
      </c>
      <c r="AY126" s="256">
        <f t="shared" si="58"/>
        <v>0</v>
      </c>
      <c r="AZ126" s="256">
        <f t="shared" si="59"/>
        <v>0</v>
      </c>
      <c r="BA126" s="256">
        <f t="shared" si="60"/>
        <v>365.02447539751523</v>
      </c>
      <c r="BB126" s="256"/>
      <c r="BE126" s="254">
        <f t="shared" si="89"/>
        <v>43405</v>
      </c>
      <c r="BF126" s="256">
        <f t="shared" si="61"/>
        <v>5313.1069404331884</v>
      </c>
      <c r="BG126" s="256">
        <f t="shared" si="62"/>
        <v>0</v>
      </c>
      <c r="BH126" s="256">
        <f t="shared" si="63"/>
        <v>0</v>
      </c>
      <c r="BI126" s="256">
        <f t="shared" si="64"/>
        <v>0</v>
      </c>
      <c r="BJ126" s="256">
        <f t="shared" si="65"/>
        <v>0</v>
      </c>
      <c r="BK126" s="256">
        <f t="shared" si="66"/>
        <v>5313.1069404331884</v>
      </c>
      <c r="BL126" s="256"/>
      <c r="BM126" s="263"/>
    </row>
    <row r="127" spans="3:65" x14ac:dyDescent="0.2">
      <c r="C127" s="83">
        <v>117</v>
      </c>
      <c r="G127" s="254">
        <f t="shared" si="67"/>
        <v>43586</v>
      </c>
      <c r="H127" s="84">
        <f t="shared" si="68"/>
        <v>5678.1314158307041</v>
      </c>
      <c r="I127" s="262">
        <f t="shared" si="69"/>
        <v>148.92648356274168</v>
      </c>
      <c r="J127" s="84">
        <f t="shared" si="70"/>
        <v>5529.2049322679622</v>
      </c>
      <c r="K127" s="84">
        <f t="shared" si="71"/>
        <v>16809.767602143111</v>
      </c>
      <c r="L127" s="84"/>
      <c r="O127" s="254">
        <f t="shared" si="72"/>
        <v>3532</v>
      </c>
      <c r="P127" s="84">
        <f t="shared" si="73"/>
        <v>0</v>
      </c>
      <c r="Q127" s="262">
        <f t="shared" si="74"/>
        <v>0</v>
      </c>
      <c r="R127" s="84">
        <f t="shared" si="75"/>
        <v>0</v>
      </c>
      <c r="S127" s="84">
        <f t="shared" si="76"/>
        <v>0</v>
      </c>
      <c r="T127" s="84"/>
      <c r="W127" s="254">
        <f t="shared" si="77"/>
        <v>3532</v>
      </c>
      <c r="X127" s="84">
        <f t="shared" si="78"/>
        <v>0</v>
      </c>
      <c r="Y127" s="262">
        <f t="shared" si="79"/>
        <v>0</v>
      </c>
      <c r="Z127" s="84">
        <f t="shared" si="80"/>
        <v>0</v>
      </c>
      <c r="AA127" s="84">
        <f t="shared" si="81"/>
        <v>0</v>
      </c>
      <c r="AB127" s="84"/>
      <c r="AE127" s="254">
        <f t="shared" si="82"/>
        <v>3532</v>
      </c>
      <c r="AF127" s="84">
        <f t="shared" si="83"/>
        <v>0</v>
      </c>
      <c r="AG127" s="262">
        <f t="shared" si="84"/>
        <v>0</v>
      </c>
      <c r="AH127" s="84">
        <f t="shared" si="85"/>
        <v>0</v>
      </c>
      <c r="AI127" s="84">
        <f t="shared" si="86"/>
        <v>0</v>
      </c>
      <c r="AJ127" s="84"/>
      <c r="AM127" s="254">
        <f t="shared" si="91"/>
        <v>43617</v>
      </c>
      <c r="AN127" s="84">
        <f t="shared" si="87"/>
        <v>0</v>
      </c>
      <c r="AO127" s="262">
        <f t="shared" si="53"/>
        <v>0</v>
      </c>
      <c r="AP127" s="84">
        <f t="shared" si="54"/>
        <v>0</v>
      </c>
      <c r="AQ127" s="84">
        <f t="shared" si="90"/>
        <v>1.1937117960769683E-12</v>
      </c>
      <c r="AR127" s="84"/>
      <c r="AU127" s="254">
        <f t="shared" si="88"/>
        <v>43435</v>
      </c>
      <c r="AV127" s="256">
        <f t="shared" si="55"/>
        <v>329.60376246129397</v>
      </c>
      <c r="AW127" s="256">
        <f t="shared" si="56"/>
        <v>0</v>
      </c>
      <c r="AX127" s="256">
        <f t="shared" si="57"/>
        <v>0</v>
      </c>
      <c r="AY127" s="256">
        <f t="shared" si="58"/>
        <v>0</v>
      </c>
      <c r="AZ127" s="256">
        <f t="shared" si="59"/>
        <v>0</v>
      </c>
      <c r="BA127" s="256">
        <f t="shared" si="60"/>
        <v>329.60376246129397</v>
      </c>
      <c r="BB127" s="256"/>
      <c r="BE127" s="254">
        <f t="shared" si="89"/>
        <v>43435</v>
      </c>
      <c r="BF127" s="256">
        <f t="shared" si="61"/>
        <v>5348.5276533694105</v>
      </c>
      <c r="BG127" s="256">
        <f t="shared" si="62"/>
        <v>0</v>
      </c>
      <c r="BH127" s="256">
        <f t="shared" si="63"/>
        <v>0</v>
      </c>
      <c r="BI127" s="256">
        <f t="shared" si="64"/>
        <v>0</v>
      </c>
      <c r="BJ127" s="256">
        <f t="shared" si="65"/>
        <v>0</v>
      </c>
      <c r="BK127" s="256">
        <f t="shared" si="66"/>
        <v>5348.5276533694105</v>
      </c>
      <c r="BL127" s="256"/>
      <c r="BM127" s="263"/>
    </row>
    <row r="128" spans="3:65" x14ac:dyDescent="0.2">
      <c r="C128" s="83">
        <v>118</v>
      </c>
      <c r="G128" s="254">
        <f t="shared" si="67"/>
        <v>43617</v>
      </c>
      <c r="H128" s="84">
        <f t="shared" si="68"/>
        <v>5678.1314158307041</v>
      </c>
      <c r="I128" s="262">
        <f t="shared" si="69"/>
        <v>112.06511734762191</v>
      </c>
      <c r="J128" s="84">
        <f t="shared" si="70"/>
        <v>5566.0662984830824</v>
      </c>
      <c r="K128" s="84">
        <f t="shared" si="71"/>
        <v>11243.701303660029</v>
      </c>
      <c r="L128" s="84"/>
      <c r="O128" s="254">
        <f t="shared" si="72"/>
        <v>3562</v>
      </c>
      <c r="P128" s="84">
        <f t="shared" si="73"/>
        <v>0</v>
      </c>
      <c r="Q128" s="262">
        <f t="shared" si="74"/>
        <v>0</v>
      </c>
      <c r="R128" s="84">
        <f t="shared" si="75"/>
        <v>0</v>
      </c>
      <c r="S128" s="84">
        <f t="shared" si="76"/>
        <v>0</v>
      </c>
      <c r="T128" s="84"/>
      <c r="W128" s="254">
        <f t="shared" si="77"/>
        <v>3562</v>
      </c>
      <c r="X128" s="84">
        <f t="shared" si="78"/>
        <v>0</v>
      </c>
      <c r="Y128" s="262">
        <f t="shared" si="79"/>
        <v>0</v>
      </c>
      <c r="Z128" s="84">
        <f t="shared" si="80"/>
        <v>0</v>
      </c>
      <c r="AA128" s="84">
        <f t="shared" si="81"/>
        <v>0</v>
      </c>
      <c r="AB128" s="84"/>
      <c r="AE128" s="254">
        <f t="shared" si="82"/>
        <v>3562</v>
      </c>
      <c r="AF128" s="84">
        <f t="shared" si="83"/>
        <v>0</v>
      </c>
      <c r="AG128" s="262">
        <f t="shared" si="84"/>
        <v>0</v>
      </c>
      <c r="AH128" s="84">
        <f t="shared" si="85"/>
        <v>0</v>
      </c>
      <c r="AI128" s="84">
        <f t="shared" si="86"/>
        <v>0</v>
      </c>
      <c r="AJ128" s="84"/>
      <c r="AM128" s="254">
        <f t="shared" si="91"/>
        <v>43647</v>
      </c>
      <c r="AN128" s="84">
        <f t="shared" si="87"/>
        <v>0</v>
      </c>
      <c r="AO128" s="262">
        <f t="shared" si="53"/>
        <v>0</v>
      </c>
      <c r="AP128" s="84">
        <f t="shared" si="54"/>
        <v>0</v>
      </c>
      <c r="AQ128" s="84">
        <f>+AQ127-AP128</f>
        <v>1.1937117960769683E-12</v>
      </c>
      <c r="AR128" s="84"/>
      <c r="AU128" s="254">
        <f t="shared" si="88"/>
        <v>43466</v>
      </c>
      <c r="AV128" s="256">
        <f t="shared" si="55"/>
        <v>293.94691143883119</v>
      </c>
      <c r="AW128" s="256">
        <f t="shared" si="56"/>
        <v>0</v>
      </c>
      <c r="AX128" s="256">
        <f t="shared" si="57"/>
        <v>0</v>
      </c>
      <c r="AY128" s="256">
        <f t="shared" si="58"/>
        <v>0</v>
      </c>
      <c r="AZ128" s="256">
        <f t="shared" si="59"/>
        <v>0</v>
      </c>
      <c r="BA128" s="256">
        <f t="shared" si="60"/>
        <v>293.94691143883119</v>
      </c>
      <c r="BB128" s="256"/>
      <c r="BE128" s="254">
        <f t="shared" si="89"/>
        <v>43466</v>
      </c>
      <c r="BF128" s="256">
        <f t="shared" si="61"/>
        <v>5384.1845043918729</v>
      </c>
      <c r="BG128" s="256">
        <f t="shared" si="62"/>
        <v>0</v>
      </c>
      <c r="BH128" s="256">
        <f t="shared" si="63"/>
        <v>0</v>
      </c>
      <c r="BI128" s="256">
        <f t="shared" si="64"/>
        <v>0</v>
      </c>
      <c r="BJ128" s="256">
        <f t="shared" si="65"/>
        <v>0</v>
      </c>
      <c r="BK128" s="256">
        <f t="shared" si="66"/>
        <v>5384.1845043918729</v>
      </c>
      <c r="BL128" s="256"/>
      <c r="BM128" s="263"/>
    </row>
    <row r="129" spans="2:65" x14ac:dyDescent="0.2">
      <c r="C129" s="83">
        <v>119</v>
      </c>
      <c r="G129" s="254">
        <f t="shared" si="67"/>
        <v>43647</v>
      </c>
      <c r="H129" s="84">
        <f t="shared" si="68"/>
        <v>5678.1314158307041</v>
      </c>
      <c r="I129" s="262">
        <f t="shared" si="69"/>
        <v>74.958008691068031</v>
      </c>
      <c r="J129" s="84">
        <f t="shared" si="70"/>
        <v>5603.1734071396359</v>
      </c>
      <c r="K129" s="84">
        <f t="shared" si="71"/>
        <v>5640.5278965203934</v>
      </c>
      <c r="L129" s="84"/>
      <c r="O129" s="254">
        <f t="shared" si="72"/>
        <v>3593</v>
      </c>
      <c r="P129" s="84">
        <f t="shared" si="73"/>
        <v>0</v>
      </c>
      <c r="Q129" s="262">
        <f t="shared" si="74"/>
        <v>0</v>
      </c>
      <c r="R129" s="84">
        <f t="shared" si="75"/>
        <v>0</v>
      </c>
      <c r="S129" s="84">
        <f t="shared" si="76"/>
        <v>0</v>
      </c>
      <c r="T129" s="84"/>
      <c r="W129" s="254">
        <f t="shared" si="77"/>
        <v>3593</v>
      </c>
      <c r="X129" s="84">
        <f t="shared" si="78"/>
        <v>0</v>
      </c>
      <c r="Y129" s="262">
        <f t="shared" si="79"/>
        <v>0</v>
      </c>
      <c r="Z129" s="84">
        <f t="shared" si="80"/>
        <v>0</v>
      </c>
      <c r="AA129" s="84">
        <f t="shared" si="81"/>
        <v>0</v>
      </c>
      <c r="AB129" s="84"/>
      <c r="AE129" s="254">
        <f t="shared" si="82"/>
        <v>3593</v>
      </c>
      <c r="AF129" s="84">
        <f t="shared" si="83"/>
        <v>0</v>
      </c>
      <c r="AG129" s="262">
        <f t="shared" si="84"/>
        <v>0</v>
      </c>
      <c r="AH129" s="84">
        <f t="shared" si="85"/>
        <v>0</v>
      </c>
      <c r="AI129" s="84">
        <f t="shared" si="86"/>
        <v>0</v>
      </c>
      <c r="AJ129" s="84"/>
      <c r="AM129" s="254">
        <f t="shared" si="91"/>
        <v>43678</v>
      </c>
      <c r="AN129" s="84">
        <f t="shared" si="87"/>
        <v>0</v>
      </c>
      <c r="AO129" s="262">
        <f t="shared" si="53"/>
        <v>0</v>
      </c>
      <c r="AP129" s="84">
        <f t="shared" si="54"/>
        <v>0</v>
      </c>
      <c r="AQ129" s="84">
        <f>+AQ128-AP129</f>
        <v>1.1937117960769683E-12</v>
      </c>
      <c r="AR129" s="84"/>
      <c r="AU129" s="254">
        <f t="shared" si="88"/>
        <v>43497</v>
      </c>
      <c r="AV129" s="256">
        <f t="shared" si="55"/>
        <v>258.05234807621872</v>
      </c>
      <c r="AW129" s="256">
        <f t="shared" si="56"/>
        <v>0</v>
      </c>
      <c r="AX129" s="256">
        <f t="shared" si="57"/>
        <v>0</v>
      </c>
      <c r="AY129" s="256">
        <f t="shared" si="58"/>
        <v>0</v>
      </c>
      <c r="AZ129" s="256">
        <f t="shared" si="59"/>
        <v>0</v>
      </c>
      <c r="BA129" s="256">
        <f t="shared" si="60"/>
        <v>258.05234807621872</v>
      </c>
      <c r="BB129" s="256"/>
      <c r="BE129" s="254">
        <f t="shared" si="89"/>
        <v>43497</v>
      </c>
      <c r="BF129" s="256">
        <f t="shared" si="61"/>
        <v>5420.0790677544855</v>
      </c>
      <c r="BG129" s="256">
        <f t="shared" si="62"/>
        <v>0</v>
      </c>
      <c r="BH129" s="256">
        <f t="shared" si="63"/>
        <v>0</v>
      </c>
      <c r="BI129" s="256">
        <f t="shared" si="64"/>
        <v>0</v>
      </c>
      <c r="BJ129" s="256">
        <f t="shared" si="65"/>
        <v>0</v>
      </c>
      <c r="BK129" s="256">
        <f t="shared" si="66"/>
        <v>5420.0790677544855</v>
      </c>
      <c r="BL129" s="256"/>
      <c r="BM129" s="263"/>
    </row>
    <row r="130" spans="2:65" x14ac:dyDescent="0.2">
      <c r="C130" s="83">
        <v>120</v>
      </c>
      <c r="G130" s="254">
        <f t="shared" si="67"/>
        <v>43678</v>
      </c>
      <c r="H130" s="84">
        <f t="shared" si="68"/>
        <v>5678.1314158307041</v>
      </c>
      <c r="I130" s="262">
        <f t="shared" si="69"/>
        <v>37.603519310137116</v>
      </c>
      <c r="J130" s="84">
        <f t="shared" si="70"/>
        <v>5640.5278965205671</v>
      </c>
      <c r="K130" s="84">
        <f t="shared" si="71"/>
        <v>-1.7371348803862929E-10</v>
      </c>
      <c r="L130" s="84"/>
      <c r="O130" s="254">
        <f t="shared" si="72"/>
        <v>3623</v>
      </c>
      <c r="P130" s="84">
        <f t="shared" si="73"/>
        <v>0</v>
      </c>
      <c r="Q130" s="262">
        <f t="shared" si="74"/>
        <v>0</v>
      </c>
      <c r="R130" s="84">
        <f t="shared" si="75"/>
        <v>0</v>
      </c>
      <c r="S130" s="84">
        <f t="shared" si="76"/>
        <v>0</v>
      </c>
      <c r="T130" s="84"/>
      <c r="W130" s="254">
        <f t="shared" si="77"/>
        <v>3623</v>
      </c>
      <c r="X130" s="84">
        <f t="shared" si="78"/>
        <v>0</v>
      </c>
      <c r="Y130" s="262">
        <f t="shared" si="79"/>
        <v>0</v>
      </c>
      <c r="Z130" s="84">
        <f t="shared" si="80"/>
        <v>0</v>
      </c>
      <c r="AA130" s="84">
        <f t="shared" si="81"/>
        <v>0</v>
      </c>
      <c r="AB130" s="84"/>
      <c r="AE130" s="254">
        <f t="shared" si="82"/>
        <v>3623</v>
      </c>
      <c r="AF130" s="84">
        <f t="shared" si="83"/>
        <v>0</v>
      </c>
      <c r="AG130" s="262">
        <f t="shared" si="84"/>
        <v>0</v>
      </c>
      <c r="AH130" s="84">
        <f t="shared" si="85"/>
        <v>0</v>
      </c>
      <c r="AI130" s="84">
        <f t="shared" si="86"/>
        <v>0</v>
      </c>
      <c r="AJ130" s="84"/>
      <c r="AM130" s="254">
        <f t="shared" si="91"/>
        <v>43709</v>
      </c>
      <c r="AN130" s="84">
        <f t="shared" si="87"/>
        <v>0</v>
      </c>
      <c r="AO130" s="262">
        <f t="shared" si="53"/>
        <v>0</v>
      </c>
      <c r="AP130" s="84">
        <f t="shared" si="54"/>
        <v>0</v>
      </c>
      <c r="AQ130" s="84">
        <f>+AQ129-AP130</f>
        <v>1.1937117960769683E-12</v>
      </c>
      <c r="AR130" s="84"/>
      <c r="AU130" s="254">
        <f t="shared" si="88"/>
        <v>43525</v>
      </c>
      <c r="AV130" s="256">
        <f t="shared" si="55"/>
        <v>221.91848762452216</v>
      </c>
      <c r="AW130" s="256">
        <f t="shared" si="56"/>
        <v>0</v>
      </c>
      <c r="AX130" s="256">
        <f t="shared" si="57"/>
        <v>0</v>
      </c>
      <c r="AY130" s="256">
        <f t="shared" si="58"/>
        <v>0</v>
      </c>
      <c r="AZ130" s="256">
        <f t="shared" si="59"/>
        <v>0</v>
      </c>
      <c r="BA130" s="256">
        <f t="shared" si="60"/>
        <v>221.91848762452216</v>
      </c>
      <c r="BB130" s="256"/>
      <c r="BE130" s="254">
        <f t="shared" si="89"/>
        <v>43525</v>
      </c>
      <c r="BF130" s="256">
        <f t="shared" si="61"/>
        <v>5456.2129282061824</v>
      </c>
      <c r="BG130" s="256">
        <f t="shared" si="62"/>
        <v>0</v>
      </c>
      <c r="BH130" s="256">
        <f t="shared" si="63"/>
        <v>0</v>
      </c>
      <c r="BI130" s="256">
        <f t="shared" si="64"/>
        <v>0</v>
      </c>
      <c r="BJ130" s="256">
        <f t="shared" si="65"/>
        <v>0</v>
      </c>
      <c r="BK130" s="256">
        <f t="shared" si="66"/>
        <v>5456.2129282061824</v>
      </c>
      <c r="BL130" s="256"/>
      <c r="BM130" s="263"/>
    </row>
    <row r="131" spans="2:65" ht="5.0999999999999996" customHeight="1" x14ac:dyDescent="0.2">
      <c r="C131" s="90"/>
      <c r="G131" s="91"/>
      <c r="H131" s="90"/>
      <c r="I131" s="90"/>
      <c r="J131" s="90"/>
      <c r="K131" s="90"/>
      <c r="L131" s="83"/>
      <c r="N131" s="83"/>
      <c r="O131" s="91"/>
      <c r="P131" s="90"/>
      <c r="Q131" s="90"/>
      <c r="R131" s="90"/>
      <c r="S131" s="90"/>
      <c r="T131" s="83"/>
      <c r="V131" s="83"/>
      <c r="W131" s="91"/>
      <c r="X131" s="90"/>
      <c r="Y131" s="90"/>
      <c r="Z131" s="90"/>
      <c r="AA131" s="90"/>
      <c r="AB131" s="83"/>
      <c r="AD131" s="83"/>
      <c r="AE131" s="91"/>
      <c r="AF131" s="90"/>
      <c r="AG131" s="90"/>
      <c r="AH131" s="90"/>
      <c r="AI131" s="90"/>
      <c r="AJ131" s="83"/>
      <c r="AL131" s="83"/>
      <c r="AM131" s="91"/>
      <c r="AN131" s="90"/>
      <c r="AO131" s="90"/>
      <c r="AP131" s="90"/>
      <c r="AQ131" s="90"/>
      <c r="AR131" s="83"/>
      <c r="AT131" s="83"/>
      <c r="AU131" s="91"/>
      <c r="AV131" s="90"/>
      <c r="AW131" s="90"/>
      <c r="AX131" s="90"/>
      <c r="AY131" s="90"/>
      <c r="AZ131" s="90"/>
      <c r="BA131" s="90"/>
      <c r="BE131" s="90"/>
      <c r="BF131" s="90"/>
      <c r="BG131" s="90"/>
      <c r="BH131" s="90"/>
      <c r="BI131" s="90"/>
      <c r="BJ131" s="90"/>
      <c r="BK131" s="90"/>
    </row>
    <row r="132" spans="2:65" x14ac:dyDescent="0.2">
      <c r="B132" s="384"/>
      <c r="C132" s="385"/>
      <c r="D132" s="386"/>
      <c r="F132" s="384"/>
      <c r="G132" s="385"/>
      <c r="H132" s="385"/>
      <c r="I132" s="385"/>
      <c r="J132" s="385"/>
      <c r="K132" s="385"/>
      <c r="L132" s="386"/>
      <c r="N132" s="384"/>
      <c r="O132" s="385"/>
      <c r="P132" s="385"/>
      <c r="Q132" s="385"/>
      <c r="R132" s="385"/>
      <c r="S132" s="385"/>
      <c r="T132" s="386"/>
      <c r="V132" s="384"/>
      <c r="W132" s="385"/>
      <c r="X132" s="385"/>
      <c r="Y132" s="385"/>
      <c r="Z132" s="385"/>
      <c r="AA132" s="385"/>
      <c r="AB132" s="386"/>
      <c r="AD132" s="384"/>
      <c r="AE132" s="385"/>
      <c r="AF132" s="385"/>
      <c r="AG132" s="385"/>
      <c r="AH132" s="385"/>
      <c r="AI132" s="385"/>
      <c r="AJ132" s="386"/>
      <c r="AL132" s="384"/>
      <c r="AM132" s="385"/>
      <c r="AN132" s="385"/>
      <c r="AO132" s="385"/>
      <c r="AP132" s="385"/>
      <c r="AQ132" s="385"/>
      <c r="AR132" s="386"/>
      <c r="AT132" s="384"/>
      <c r="AU132" s="385"/>
      <c r="AV132" s="385"/>
      <c r="AW132" s="385"/>
      <c r="AX132" s="385"/>
      <c r="AY132" s="385"/>
      <c r="AZ132" s="385"/>
      <c r="BA132" s="385"/>
      <c r="BB132" s="386"/>
      <c r="BD132" s="384"/>
      <c r="BE132" s="385"/>
      <c r="BF132" s="385"/>
      <c r="BG132" s="385"/>
      <c r="BH132" s="385"/>
      <c r="BI132" s="385"/>
      <c r="BJ132" s="385"/>
      <c r="BK132" s="385"/>
      <c r="BL132" s="386"/>
    </row>
    <row r="133" spans="2:65" x14ac:dyDescent="0.2">
      <c r="G133" s="264"/>
      <c r="H133" s="83"/>
      <c r="I133" s="83"/>
      <c r="J133" s="83"/>
      <c r="K133" s="83"/>
      <c r="L133" s="83"/>
      <c r="AV133" s="256"/>
      <c r="AW133" s="256"/>
      <c r="AX133" s="256"/>
      <c r="AY133" s="256"/>
      <c r="AZ133" s="256"/>
      <c r="BF133" s="256"/>
      <c r="BG133" s="256"/>
      <c r="BH133" s="256"/>
      <c r="BI133" s="256"/>
      <c r="BJ133" s="256"/>
    </row>
    <row r="134" spans="2:65" x14ac:dyDescent="0.2">
      <c r="G134" s="264"/>
      <c r="H134" s="83"/>
      <c r="I134" s="83"/>
      <c r="J134" s="83"/>
      <c r="K134" s="83"/>
      <c r="L134" s="83"/>
      <c r="AV134" s="256"/>
      <c r="AW134" s="256"/>
      <c r="AX134" s="256"/>
      <c r="AY134" s="256"/>
      <c r="AZ134" s="256"/>
      <c r="BF134" s="256"/>
      <c r="BG134" s="256"/>
      <c r="BH134" s="256"/>
      <c r="BI134" s="256"/>
      <c r="BJ134" s="256"/>
    </row>
    <row r="135" spans="2:65" x14ac:dyDescent="0.2">
      <c r="AV135" s="256"/>
      <c r="AW135" s="256"/>
      <c r="AX135" s="256"/>
      <c r="AY135" s="256"/>
      <c r="AZ135" s="256"/>
      <c r="BF135" s="256"/>
      <c r="BG135" s="256"/>
      <c r="BH135" s="256"/>
      <c r="BI135" s="256"/>
      <c r="BJ135" s="256"/>
    </row>
    <row r="136" spans="2:65" x14ac:dyDescent="0.2">
      <c r="AV136" s="256"/>
      <c r="AW136" s="256"/>
      <c r="AX136" s="256"/>
      <c r="AY136" s="256"/>
      <c r="AZ136" s="256"/>
      <c r="BF136" s="256"/>
      <c r="BG136" s="256"/>
      <c r="BH136" s="256"/>
      <c r="BI136" s="256"/>
      <c r="BJ136" s="256"/>
    </row>
    <row r="137" spans="2:65" x14ac:dyDescent="0.2">
      <c r="AV137" s="256"/>
      <c r="AW137" s="256"/>
      <c r="AX137" s="256"/>
      <c r="AY137" s="256"/>
      <c r="AZ137" s="256"/>
      <c r="BF137" s="256"/>
      <c r="BG137" s="256"/>
      <c r="BH137" s="256"/>
      <c r="BI137" s="256"/>
      <c r="BJ137" s="256"/>
    </row>
  </sheetData>
  <sheetProtection sheet="1"/>
  <customSheetViews>
    <customSheetView guid="{0C8DB85B-AFC9-43DA-ACB7-1957509C70BC}" showGridLines="0">
      <selection activeCell="O24" sqref="N24:O24"/>
      <pageMargins left="0.75" right="0.75" top="1" bottom="1" header="0.5" footer="0.5"/>
      <pageSetup orientation="portrait" r:id="rId1"/>
      <headerFooter alignWithMargins="0"/>
    </customSheetView>
  </customSheetViews>
  <mergeCells count="23">
    <mergeCell ref="N2:T2"/>
    <mergeCell ref="AD132:AJ132"/>
    <mergeCell ref="G4:K4"/>
    <mergeCell ref="O4:S4"/>
    <mergeCell ref="V132:AB132"/>
    <mergeCell ref="AL2:AR2"/>
    <mergeCell ref="BD132:BL132"/>
    <mergeCell ref="AT132:BB132"/>
    <mergeCell ref="V2:AB2"/>
    <mergeCell ref="AD2:AJ2"/>
    <mergeCell ref="AL132:AR132"/>
    <mergeCell ref="W4:AA4"/>
    <mergeCell ref="AE4:AI4"/>
    <mergeCell ref="AT2:BB2"/>
    <mergeCell ref="AM4:AQ4"/>
    <mergeCell ref="AU9:BA9"/>
    <mergeCell ref="BE9:BK9"/>
    <mergeCell ref="B2:D2"/>
    <mergeCell ref="B132:D132"/>
    <mergeCell ref="F132:L132"/>
    <mergeCell ref="N132:T132"/>
    <mergeCell ref="F2:L2"/>
    <mergeCell ref="BD2:BL2"/>
  </mergeCells>
  <phoneticPr fontId="0" type="noConversion"/>
  <pageMargins left="0.75" right="0.75" top="1" bottom="1" header="0.5" footer="0.5"/>
  <pageSetup scale="80" fitToWidth="7" fitToHeight="2" orientation="portrait" r:id="rId2"/>
  <headerFooter alignWithMargins="0">
    <oddFooter>&amp;CPrepared on: &amp;D
Copyrighted by The Curators of the University of Missouri, 2008</oddFooter>
  </headerFooter>
  <colBreaks count="6" manualBreakCount="6">
    <brk id="13" min="1" max="131" man="1"/>
    <brk id="21" min="1" max="131" man="1"/>
    <brk id="29" min="1" max="131" man="1"/>
    <brk id="37" min="1" max="131" man="1"/>
    <brk id="45" min="1" max="131" man="1"/>
    <brk id="55" min="1" max="131" man="1"/>
  </colBreaks>
  <ignoredErrors>
    <ignoredError sqref="AW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69"/>
  <sheetViews>
    <sheetView zoomScaleNormal="100" workbookViewId="0">
      <selection activeCell="L41" sqref="L41"/>
    </sheetView>
  </sheetViews>
  <sheetFormatPr defaultRowHeight="12.75" x14ac:dyDescent="0.2"/>
  <cols>
    <col min="1" max="2" width="2.28515625" style="72" customWidth="1"/>
    <col min="3" max="3" width="37" style="72" customWidth="1"/>
    <col min="4" max="4" width="18.85546875" style="72" customWidth="1"/>
    <col min="5" max="5" width="2.28515625" style="72" customWidth="1"/>
    <col min="6" max="7" width="9.140625" style="72" hidden="1" customWidth="1"/>
    <col min="8" max="8" width="9.140625" style="165"/>
    <col min="9" max="16384" width="9.140625" style="72"/>
  </cols>
  <sheetData>
    <row r="1" spans="2:9" ht="9.9499999999999993" customHeight="1" x14ac:dyDescent="0.2"/>
    <row r="2" spans="2:9" x14ac:dyDescent="0.2">
      <c r="B2" s="73"/>
      <c r="C2" s="73"/>
      <c r="D2" s="73"/>
      <c r="E2" s="73"/>
      <c r="F2" s="73"/>
      <c r="G2" s="73"/>
    </row>
    <row r="3" spans="2:9" x14ac:dyDescent="0.2">
      <c r="B3" s="73"/>
      <c r="C3" s="80" t="s">
        <v>76</v>
      </c>
      <c r="D3" s="73"/>
      <c r="E3" s="73"/>
      <c r="F3" s="73"/>
      <c r="G3" s="73"/>
    </row>
    <row r="4" spans="2:9" x14ac:dyDescent="0.2">
      <c r="B4" s="73"/>
      <c r="C4" s="73"/>
      <c r="D4" s="73"/>
      <c r="E4" s="73"/>
      <c r="F4" s="73"/>
      <c r="G4" s="73"/>
    </row>
    <row r="5" spans="2:9" x14ac:dyDescent="0.2">
      <c r="B5" s="73"/>
      <c r="C5" s="204" t="s">
        <v>77</v>
      </c>
      <c r="D5" s="76">
        <f>DataInput!F78*DataInput!F66</f>
        <v>0</v>
      </c>
      <c r="E5" s="73"/>
      <c r="F5" s="73"/>
      <c r="G5" s="73"/>
    </row>
    <row r="6" spans="2:9" x14ac:dyDescent="0.2">
      <c r="B6" s="73"/>
      <c r="C6" s="204"/>
      <c r="D6" s="73"/>
      <c r="E6" s="73"/>
      <c r="F6" s="73"/>
      <c r="G6" s="73"/>
    </row>
    <row r="7" spans="2:9" x14ac:dyDescent="0.2">
      <c r="B7" s="73"/>
      <c r="C7" s="204" t="s">
        <v>78</v>
      </c>
      <c r="D7" s="76">
        <f>DataInput!F80*DataInput!N69</f>
        <v>0</v>
      </c>
      <c r="E7" s="73"/>
      <c r="F7" s="73"/>
      <c r="G7" s="73"/>
    </row>
    <row r="8" spans="2:9" x14ac:dyDescent="0.2">
      <c r="B8" s="73"/>
      <c r="C8" s="204"/>
      <c r="D8" s="73"/>
      <c r="E8" s="73"/>
      <c r="F8" s="73"/>
      <c r="G8" s="73"/>
    </row>
    <row r="9" spans="2:9" x14ac:dyDescent="0.2">
      <c r="B9" s="73"/>
      <c r="C9" s="204" t="s">
        <v>28</v>
      </c>
      <c r="D9" s="73"/>
      <c r="E9" s="73"/>
      <c r="F9" s="73"/>
      <c r="G9" s="73"/>
    </row>
    <row r="10" spans="2:9" ht="5.0999999999999996" customHeight="1" x14ac:dyDescent="0.2">
      <c r="B10" s="73"/>
      <c r="C10" s="204"/>
      <c r="D10" s="73"/>
      <c r="E10" s="73"/>
      <c r="F10" s="73"/>
      <c r="G10" s="74"/>
      <c r="H10" s="166"/>
      <c r="I10" s="155"/>
    </row>
    <row r="11" spans="2:9" x14ac:dyDescent="0.2">
      <c r="B11" s="73"/>
      <c r="C11" s="206" t="str">
        <f>DataInput!D43</f>
        <v>Construction begins</v>
      </c>
      <c r="D11" s="205">
        <f>DataInput!R41</f>
        <v>39904</v>
      </c>
      <c r="E11" s="78"/>
      <c r="F11" s="73"/>
      <c r="G11" s="78"/>
      <c r="H11" s="198">
        <f>MONTH(D12)</f>
        <v>9</v>
      </c>
      <c r="I11" s="155"/>
    </row>
    <row r="12" spans="2:9" x14ac:dyDescent="0.2">
      <c r="B12" s="73"/>
      <c r="C12" s="206" t="str">
        <f>DataInput!D44</f>
        <v>Stock date</v>
      </c>
      <c r="D12" s="205">
        <f>DataInput!R43</f>
        <v>40057</v>
      </c>
      <c r="E12" s="73"/>
      <c r="F12" s="73"/>
      <c r="G12" s="78"/>
      <c r="H12" s="166">
        <f>YEAR(D12)</f>
        <v>2009</v>
      </c>
      <c r="I12" s="155"/>
    </row>
    <row r="13" spans="2:9" x14ac:dyDescent="0.2">
      <c r="B13" s="73"/>
      <c r="C13" s="206"/>
      <c r="D13" s="74"/>
      <c r="E13" s="73"/>
      <c r="F13" s="73"/>
      <c r="G13" s="74"/>
      <c r="H13" s="166"/>
      <c r="I13" s="155"/>
    </row>
    <row r="14" spans="2:9" x14ac:dyDescent="0.2">
      <c r="B14" s="73"/>
      <c r="C14" s="206" t="s">
        <v>79</v>
      </c>
      <c r="D14" s="79">
        <f>IF(DataInput!F63="yes",((VLOOKUP(MONTH(D12),F14:G24,2)-DAY(D12)+1)/(VLOOKUP(MONTH(D12),F14:G24,2)))*DataInput!F83,DataInput!F83)</f>
        <v>7400</v>
      </c>
      <c r="E14" s="73"/>
      <c r="F14" s="73">
        <v>2</v>
      </c>
      <c r="G14" s="73">
        <v>28</v>
      </c>
    </row>
    <row r="15" spans="2:9" ht="9.9499999999999993" customHeight="1" x14ac:dyDescent="0.2">
      <c r="B15" s="73"/>
      <c r="C15" s="73"/>
      <c r="D15" s="73"/>
      <c r="E15" s="73"/>
      <c r="F15" s="73">
        <v>3</v>
      </c>
      <c r="G15" s="73">
        <v>31</v>
      </c>
    </row>
    <row r="16" spans="2:9" x14ac:dyDescent="0.2">
      <c r="C16" s="189"/>
      <c r="D16" s="155"/>
      <c r="E16" s="155"/>
      <c r="F16" s="155">
        <v>4</v>
      </c>
      <c r="G16" s="72">
        <v>30</v>
      </c>
      <c r="I16" s="199"/>
    </row>
    <row r="17" spans="3:9" x14ac:dyDescent="0.2">
      <c r="C17" s="155"/>
      <c r="D17" s="155"/>
      <c r="E17" s="155"/>
      <c r="F17" s="155">
        <v>5</v>
      </c>
      <c r="G17" s="72">
        <v>31</v>
      </c>
      <c r="I17" s="199"/>
    </row>
    <row r="18" spans="3:9" x14ac:dyDescent="0.2">
      <c r="C18" s="155"/>
      <c r="D18" s="200"/>
      <c r="E18" s="201"/>
      <c r="F18" s="155">
        <v>6</v>
      </c>
      <c r="G18" s="72">
        <v>30</v>
      </c>
      <c r="I18" s="199"/>
    </row>
    <row r="19" spans="3:9" x14ac:dyDescent="0.2">
      <c r="C19" s="201"/>
      <c r="D19" s="202"/>
      <c r="E19" s="201"/>
      <c r="F19" s="155">
        <v>7</v>
      </c>
      <c r="G19" s="72">
        <v>31</v>
      </c>
      <c r="I19" s="199"/>
    </row>
    <row r="20" spans="3:9" x14ac:dyDescent="0.2">
      <c r="C20" s="201"/>
      <c r="D20" s="201"/>
      <c r="E20" s="202"/>
      <c r="F20" s="155">
        <v>8</v>
      </c>
      <c r="G20" s="72">
        <v>31</v>
      </c>
    </row>
    <row r="21" spans="3:9" x14ac:dyDescent="0.2">
      <c r="C21" s="201"/>
      <c r="D21" s="202"/>
      <c r="E21" s="201"/>
      <c r="F21" s="155">
        <v>9</v>
      </c>
      <c r="G21" s="72">
        <v>30</v>
      </c>
    </row>
    <row r="22" spans="3:9" x14ac:dyDescent="0.2">
      <c r="C22" s="201"/>
      <c r="D22" s="202"/>
      <c r="E22" s="155"/>
      <c r="F22" s="155">
        <v>10</v>
      </c>
      <c r="G22" s="72">
        <v>31</v>
      </c>
    </row>
    <row r="23" spans="3:9" x14ac:dyDescent="0.2">
      <c r="C23" s="155"/>
      <c r="D23" s="155"/>
      <c r="E23" s="155"/>
      <c r="F23" s="155">
        <v>11</v>
      </c>
      <c r="G23" s="72">
        <v>30</v>
      </c>
    </row>
    <row r="24" spans="3:9" x14ac:dyDescent="0.2">
      <c r="C24" s="155"/>
      <c r="D24" s="155"/>
      <c r="E24" s="155"/>
      <c r="F24" s="155">
        <v>12</v>
      </c>
      <c r="G24" s="72">
        <v>31</v>
      </c>
    </row>
    <row r="25" spans="3:9" x14ac:dyDescent="0.2">
      <c r="C25" s="155"/>
      <c r="D25" s="155"/>
      <c r="E25" s="155"/>
      <c r="F25" s="155"/>
    </row>
    <row r="26" spans="3:9" x14ac:dyDescent="0.2">
      <c r="C26" s="155"/>
      <c r="D26" s="203"/>
      <c r="E26" s="155"/>
      <c r="F26" s="155"/>
    </row>
    <row r="27" spans="3:9" x14ac:dyDescent="0.2">
      <c r="C27" s="155"/>
      <c r="D27" s="155"/>
      <c r="E27" s="155"/>
      <c r="F27" s="155"/>
    </row>
    <row r="28" spans="3:9" x14ac:dyDescent="0.2">
      <c r="C28" s="155"/>
      <c r="D28" s="155"/>
      <c r="E28" s="203"/>
      <c r="F28" s="155"/>
    </row>
    <row r="29" spans="3:9" x14ac:dyDescent="0.2">
      <c r="C29" s="155"/>
      <c r="D29" s="155"/>
      <c r="E29" s="203"/>
      <c r="F29" s="155"/>
    </row>
    <row r="30" spans="3:9" x14ac:dyDescent="0.2">
      <c r="C30" s="155"/>
      <c r="D30" s="155"/>
      <c r="E30" s="203"/>
      <c r="F30" s="155"/>
    </row>
    <row r="31" spans="3:9" x14ac:dyDescent="0.2">
      <c r="C31" s="155"/>
      <c r="D31" s="155"/>
      <c r="E31" s="203"/>
      <c r="F31" s="155"/>
    </row>
    <row r="32" spans="3:9" x14ac:dyDescent="0.2">
      <c r="C32" s="155"/>
      <c r="D32" s="155"/>
      <c r="E32" s="203"/>
      <c r="F32" s="155"/>
    </row>
    <row r="33" spans="3:6" x14ac:dyDescent="0.2">
      <c r="C33" s="155"/>
      <c r="D33" s="155"/>
      <c r="E33" s="203"/>
      <c r="F33" s="155"/>
    </row>
    <row r="34" spans="3:6" x14ac:dyDescent="0.2">
      <c r="C34" s="155"/>
      <c r="D34" s="155"/>
      <c r="E34" s="203"/>
      <c r="F34" s="155"/>
    </row>
    <row r="35" spans="3:6" x14ac:dyDescent="0.2">
      <c r="C35" s="155"/>
      <c r="D35" s="155"/>
      <c r="E35" s="203"/>
      <c r="F35" s="155"/>
    </row>
    <row r="36" spans="3:6" x14ac:dyDescent="0.2">
      <c r="C36" s="155"/>
      <c r="D36" s="155"/>
      <c r="E36" s="203"/>
      <c r="F36" s="155"/>
    </row>
    <row r="37" spans="3:6" x14ac:dyDescent="0.2">
      <c r="C37" s="155"/>
      <c r="D37" s="155"/>
      <c r="E37" s="203"/>
      <c r="F37" s="155"/>
    </row>
    <row r="38" spans="3:6" x14ac:dyDescent="0.2">
      <c r="C38" s="155"/>
      <c r="D38" s="155"/>
      <c r="E38" s="203"/>
      <c r="F38" s="155"/>
    </row>
    <row r="39" spans="3:6" x14ac:dyDescent="0.2">
      <c r="C39" s="155"/>
      <c r="D39" s="155"/>
      <c r="E39" s="203"/>
      <c r="F39" s="155"/>
    </row>
    <row r="40" spans="3:6" x14ac:dyDescent="0.2">
      <c r="C40" s="155"/>
      <c r="D40" s="155"/>
      <c r="E40" s="203"/>
      <c r="F40" s="155"/>
    </row>
    <row r="41" spans="3:6" x14ac:dyDescent="0.2">
      <c r="C41" s="155"/>
      <c r="D41" s="155"/>
      <c r="E41" s="203"/>
      <c r="F41" s="155"/>
    </row>
    <row r="42" spans="3:6" x14ac:dyDescent="0.2">
      <c r="C42" s="155"/>
      <c r="D42" s="155"/>
      <c r="E42" s="203"/>
      <c r="F42" s="155"/>
    </row>
    <row r="43" spans="3:6" x14ac:dyDescent="0.2">
      <c r="C43" s="155"/>
      <c r="D43" s="155"/>
      <c r="E43" s="203"/>
      <c r="F43" s="155"/>
    </row>
    <row r="44" spans="3:6" x14ac:dyDescent="0.2">
      <c r="C44" s="155"/>
      <c r="D44" s="155"/>
      <c r="E44" s="203"/>
      <c r="F44" s="155"/>
    </row>
    <row r="45" spans="3:6" x14ac:dyDescent="0.2">
      <c r="C45" s="155"/>
      <c r="D45" s="155"/>
      <c r="E45" s="203"/>
      <c r="F45" s="155"/>
    </row>
    <row r="46" spans="3:6" x14ac:dyDescent="0.2">
      <c r="C46" s="155"/>
      <c r="D46" s="155"/>
      <c r="E46" s="203"/>
      <c r="F46" s="155"/>
    </row>
    <row r="47" spans="3:6" x14ac:dyDescent="0.2">
      <c r="C47" s="155"/>
      <c r="D47" s="155"/>
      <c r="E47" s="203"/>
      <c r="F47" s="155"/>
    </row>
    <row r="48" spans="3:6" x14ac:dyDescent="0.2">
      <c r="C48" s="155"/>
      <c r="D48" s="155"/>
      <c r="E48" s="203"/>
      <c r="F48" s="155"/>
    </row>
    <row r="49" spans="3:6" x14ac:dyDescent="0.2">
      <c r="C49" s="155"/>
      <c r="D49" s="155"/>
      <c r="E49" s="203"/>
      <c r="F49" s="155"/>
    </row>
    <row r="50" spans="3:6" x14ac:dyDescent="0.2">
      <c r="C50" s="155"/>
      <c r="D50" s="155"/>
      <c r="E50" s="203"/>
      <c r="F50" s="155"/>
    </row>
    <row r="51" spans="3:6" x14ac:dyDescent="0.2">
      <c r="C51" s="155"/>
      <c r="D51" s="155"/>
      <c r="E51" s="203"/>
      <c r="F51" s="155"/>
    </row>
    <row r="52" spans="3:6" x14ac:dyDescent="0.2">
      <c r="C52" s="155"/>
      <c r="D52" s="155"/>
      <c r="E52" s="203"/>
      <c r="F52" s="155"/>
    </row>
    <row r="53" spans="3:6" x14ac:dyDescent="0.2">
      <c r="C53" s="155"/>
      <c r="D53" s="155"/>
      <c r="E53" s="203"/>
      <c r="F53" s="155"/>
    </row>
    <row r="54" spans="3:6" x14ac:dyDescent="0.2">
      <c r="C54" s="155"/>
      <c r="D54" s="155"/>
      <c r="E54" s="203"/>
      <c r="F54" s="155"/>
    </row>
    <row r="55" spans="3:6" x14ac:dyDescent="0.2">
      <c r="C55" s="155"/>
      <c r="D55" s="155"/>
      <c r="E55" s="203"/>
      <c r="F55" s="155"/>
    </row>
    <row r="56" spans="3:6" x14ac:dyDescent="0.2">
      <c r="C56" s="155"/>
      <c r="D56" s="155"/>
      <c r="E56" s="203"/>
      <c r="F56" s="155"/>
    </row>
    <row r="57" spans="3:6" x14ac:dyDescent="0.2">
      <c r="C57" s="155"/>
      <c r="D57" s="155"/>
      <c r="E57" s="203"/>
      <c r="F57" s="155"/>
    </row>
    <row r="58" spans="3:6" x14ac:dyDescent="0.2">
      <c r="C58" s="155"/>
      <c r="D58" s="155"/>
      <c r="E58" s="203"/>
      <c r="F58" s="155"/>
    </row>
    <row r="59" spans="3:6" x14ac:dyDescent="0.2">
      <c r="C59" s="155"/>
      <c r="D59" s="155"/>
      <c r="E59" s="203"/>
      <c r="F59" s="155"/>
    </row>
    <row r="60" spans="3:6" x14ac:dyDescent="0.2">
      <c r="C60" s="155"/>
      <c r="D60" s="155"/>
      <c r="E60" s="203"/>
      <c r="F60" s="155"/>
    </row>
    <row r="61" spans="3:6" x14ac:dyDescent="0.2">
      <c r="C61" s="155"/>
      <c r="D61" s="155"/>
      <c r="E61" s="203"/>
      <c r="F61" s="155"/>
    </row>
    <row r="62" spans="3:6" x14ac:dyDescent="0.2">
      <c r="C62" s="155"/>
      <c r="D62" s="155"/>
      <c r="E62" s="203"/>
      <c r="F62" s="155"/>
    </row>
    <row r="63" spans="3:6" x14ac:dyDescent="0.2">
      <c r="C63" s="155"/>
      <c r="D63" s="155"/>
      <c r="E63" s="203"/>
      <c r="F63" s="155"/>
    </row>
    <row r="64" spans="3:6" x14ac:dyDescent="0.2">
      <c r="C64" s="155"/>
      <c r="D64" s="155"/>
      <c r="E64" s="203"/>
      <c r="F64" s="155"/>
    </row>
    <row r="65" spans="3:6" x14ac:dyDescent="0.2">
      <c r="C65" s="155"/>
      <c r="D65" s="155"/>
      <c r="E65" s="203"/>
      <c r="F65" s="155"/>
    </row>
    <row r="66" spans="3:6" x14ac:dyDescent="0.2">
      <c r="C66" s="155"/>
      <c r="D66" s="155"/>
      <c r="E66" s="203"/>
      <c r="F66" s="155"/>
    </row>
    <row r="67" spans="3:6" x14ac:dyDescent="0.2">
      <c r="C67" s="155"/>
      <c r="D67" s="155"/>
      <c r="E67" s="203"/>
      <c r="F67" s="155"/>
    </row>
    <row r="68" spans="3:6" x14ac:dyDescent="0.2">
      <c r="C68" s="155"/>
      <c r="D68" s="155"/>
      <c r="E68" s="203"/>
      <c r="F68" s="155"/>
    </row>
    <row r="69" spans="3:6" x14ac:dyDescent="0.2">
      <c r="C69" s="155"/>
      <c r="D69" s="155"/>
      <c r="E69" s="203"/>
      <c r="F69" s="155"/>
    </row>
    <row r="70" spans="3:6" x14ac:dyDescent="0.2">
      <c r="C70" s="155"/>
      <c r="D70" s="155"/>
      <c r="E70" s="203"/>
      <c r="F70" s="155"/>
    </row>
    <row r="71" spans="3:6" x14ac:dyDescent="0.2">
      <c r="C71" s="155"/>
      <c r="D71" s="155"/>
      <c r="E71" s="203"/>
      <c r="F71" s="155"/>
    </row>
    <row r="72" spans="3:6" x14ac:dyDescent="0.2">
      <c r="C72" s="155"/>
      <c r="D72" s="155"/>
      <c r="E72" s="203"/>
      <c r="F72" s="155"/>
    </row>
    <row r="73" spans="3:6" x14ac:dyDescent="0.2">
      <c r="C73" s="155"/>
      <c r="D73" s="155"/>
      <c r="E73" s="203"/>
      <c r="F73" s="155"/>
    </row>
    <row r="74" spans="3:6" x14ac:dyDescent="0.2">
      <c r="C74" s="155"/>
      <c r="D74" s="155"/>
      <c r="E74" s="203"/>
      <c r="F74" s="155"/>
    </row>
    <row r="75" spans="3:6" x14ac:dyDescent="0.2">
      <c r="C75" s="155"/>
      <c r="D75" s="155"/>
      <c r="E75" s="203"/>
      <c r="F75" s="155"/>
    </row>
    <row r="76" spans="3:6" x14ac:dyDescent="0.2">
      <c r="C76" s="155"/>
      <c r="D76" s="155"/>
      <c r="E76" s="203"/>
      <c r="F76" s="155"/>
    </row>
    <row r="77" spans="3:6" x14ac:dyDescent="0.2">
      <c r="C77" s="155"/>
      <c r="D77" s="155"/>
      <c r="E77" s="203"/>
      <c r="F77" s="155"/>
    </row>
    <row r="78" spans="3:6" x14ac:dyDescent="0.2">
      <c r="C78" s="155"/>
      <c r="D78" s="155"/>
      <c r="E78" s="203"/>
      <c r="F78" s="155"/>
    </row>
    <row r="79" spans="3:6" x14ac:dyDescent="0.2">
      <c r="C79" s="155"/>
      <c r="D79" s="155"/>
      <c r="E79" s="203"/>
      <c r="F79" s="155"/>
    </row>
    <row r="80" spans="3:6" x14ac:dyDescent="0.2">
      <c r="C80" s="155"/>
      <c r="D80" s="155"/>
      <c r="E80" s="203"/>
      <c r="F80" s="155"/>
    </row>
    <row r="81" spans="3:6" x14ac:dyDescent="0.2">
      <c r="C81" s="155"/>
      <c r="D81" s="155"/>
      <c r="E81" s="203"/>
      <c r="F81" s="155"/>
    </row>
    <row r="82" spans="3:6" x14ac:dyDescent="0.2">
      <c r="C82" s="155"/>
      <c r="D82" s="155"/>
      <c r="E82" s="203"/>
      <c r="F82" s="155"/>
    </row>
    <row r="83" spans="3:6" x14ac:dyDescent="0.2">
      <c r="C83" s="155"/>
      <c r="D83" s="155"/>
      <c r="E83" s="203"/>
      <c r="F83" s="155"/>
    </row>
    <row r="84" spans="3:6" x14ac:dyDescent="0.2">
      <c r="C84" s="155"/>
      <c r="D84" s="155"/>
      <c r="E84" s="203"/>
      <c r="F84" s="155"/>
    </row>
    <row r="85" spans="3:6" x14ac:dyDescent="0.2">
      <c r="C85" s="155"/>
      <c r="D85" s="155"/>
      <c r="E85" s="203"/>
      <c r="F85" s="155"/>
    </row>
    <row r="86" spans="3:6" x14ac:dyDescent="0.2">
      <c r="C86" s="155"/>
      <c r="D86" s="155"/>
      <c r="E86" s="203"/>
      <c r="F86" s="155"/>
    </row>
    <row r="87" spans="3:6" x14ac:dyDescent="0.2">
      <c r="C87" s="155"/>
      <c r="D87" s="155"/>
      <c r="E87" s="203"/>
      <c r="F87" s="155"/>
    </row>
    <row r="88" spans="3:6" x14ac:dyDescent="0.2">
      <c r="C88" s="155"/>
      <c r="D88" s="155"/>
      <c r="E88" s="203"/>
      <c r="F88" s="155"/>
    </row>
    <row r="89" spans="3:6" x14ac:dyDescent="0.2">
      <c r="C89" s="155"/>
      <c r="D89" s="155"/>
      <c r="E89" s="203"/>
      <c r="F89" s="155"/>
    </row>
    <row r="90" spans="3:6" x14ac:dyDescent="0.2">
      <c r="C90" s="155"/>
      <c r="D90" s="155"/>
      <c r="E90" s="203"/>
      <c r="F90" s="155"/>
    </row>
    <row r="91" spans="3:6" x14ac:dyDescent="0.2">
      <c r="C91" s="155"/>
      <c r="D91" s="155"/>
      <c r="E91" s="203"/>
      <c r="F91" s="155"/>
    </row>
    <row r="92" spans="3:6" x14ac:dyDescent="0.2">
      <c r="C92" s="155"/>
      <c r="D92" s="155"/>
      <c r="E92" s="203"/>
      <c r="F92" s="155"/>
    </row>
    <row r="93" spans="3:6" x14ac:dyDescent="0.2">
      <c r="C93" s="155"/>
      <c r="D93" s="155"/>
      <c r="E93" s="203"/>
      <c r="F93" s="155"/>
    </row>
    <row r="94" spans="3:6" x14ac:dyDescent="0.2">
      <c r="C94" s="155"/>
      <c r="D94" s="155"/>
      <c r="E94" s="203"/>
      <c r="F94" s="155"/>
    </row>
    <row r="95" spans="3:6" x14ac:dyDescent="0.2">
      <c r="C95" s="155"/>
      <c r="D95" s="155"/>
      <c r="E95" s="203"/>
      <c r="F95" s="155"/>
    </row>
    <row r="96" spans="3:6" x14ac:dyDescent="0.2">
      <c r="C96" s="155"/>
      <c r="D96" s="155"/>
      <c r="E96" s="203"/>
      <c r="F96" s="155"/>
    </row>
    <row r="97" spans="3:6" x14ac:dyDescent="0.2">
      <c r="C97" s="155"/>
      <c r="D97" s="155"/>
      <c r="E97" s="203"/>
      <c r="F97" s="155"/>
    </row>
    <row r="98" spans="3:6" x14ac:dyDescent="0.2">
      <c r="C98" s="155"/>
      <c r="D98" s="155"/>
      <c r="E98" s="203"/>
      <c r="F98" s="155"/>
    </row>
    <row r="99" spans="3:6" x14ac:dyDescent="0.2">
      <c r="C99" s="155"/>
      <c r="D99" s="155"/>
      <c r="E99" s="203"/>
      <c r="F99" s="155"/>
    </row>
    <row r="100" spans="3:6" x14ac:dyDescent="0.2">
      <c r="C100" s="155"/>
      <c r="D100" s="155"/>
      <c r="E100" s="203"/>
      <c r="F100" s="155"/>
    </row>
    <row r="101" spans="3:6" x14ac:dyDescent="0.2">
      <c r="C101" s="155"/>
      <c r="D101" s="155"/>
      <c r="E101" s="203"/>
      <c r="F101" s="155"/>
    </row>
    <row r="102" spans="3:6" x14ac:dyDescent="0.2">
      <c r="C102" s="155"/>
      <c r="D102" s="155"/>
      <c r="E102" s="203"/>
      <c r="F102" s="155"/>
    </row>
    <row r="103" spans="3:6" x14ac:dyDescent="0.2">
      <c r="C103" s="155"/>
      <c r="D103" s="155"/>
      <c r="E103" s="203"/>
      <c r="F103" s="155"/>
    </row>
    <row r="104" spans="3:6" x14ac:dyDescent="0.2">
      <c r="C104" s="155"/>
      <c r="D104" s="155"/>
      <c r="E104" s="203"/>
      <c r="F104" s="155"/>
    </row>
    <row r="105" spans="3:6" x14ac:dyDescent="0.2">
      <c r="C105" s="155"/>
      <c r="D105" s="155"/>
      <c r="E105" s="203"/>
      <c r="F105" s="155"/>
    </row>
    <row r="106" spans="3:6" x14ac:dyDescent="0.2">
      <c r="C106" s="155"/>
      <c r="D106" s="155"/>
      <c r="E106" s="203"/>
      <c r="F106" s="155"/>
    </row>
    <row r="107" spans="3:6" x14ac:dyDescent="0.2">
      <c r="C107" s="155"/>
      <c r="D107" s="155"/>
      <c r="E107" s="203"/>
      <c r="F107" s="155"/>
    </row>
    <row r="108" spans="3:6" x14ac:dyDescent="0.2">
      <c r="C108" s="155"/>
      <c r="D108" s="155"/>
      <c r="E108" s="203"/>
      <c r="F108" s="155"/>
    </row>
    <row r="109" spans="3:6" x14ac:dyDescent="0.2">
      <c r="C109" s="155"/>
      <c r="D109" s="155"/>
      <c r="E109" s="203"/>
      <c r="F109" s="155"/>
    </row>
    <row r="110" spans="3:6" x14ac:dyDescent="0.2">
      <c r="C110" s="155"/>
      <c r="D110" s="155"/>
      <c r="E110" s="203"/>
      <c r="F110" s="155"/>
    </row>
    <row r="111" spans="3:6" x14ac:dyDescent="0.2">
      <c r="C111" s="155"/>
      <c r="D111" s="155"/>
      <c r="E111" s="203"/>
      <c r="F111" s="155"/>
    </row>
    <row r="112" spans="3:6" x14ac:dyDescent="0.2">
      <c r="C112" s="155"/>
      <c r="D112" s="155"/>
      <c r="E112" s="203"/>
      <c r="F112" s="155"/>
    </row>
    <row r="113" spans="3:6" x14ac:dyDescent="0.2">
      <c r="C113" s="155"/>
      <c r="D113" s="155"/>
      <c r="E113" s="203"/>
      <c r="F113" s="155"/>
    </row>
    <row r="114" spans="3:6" x14ac:dyDescent="0.2">
      <c r="C114" s="155"/>
      <c r="D114" s="155"/>
      <c r="E114" s="203"/>
      <c r="F114" s="155"/>
    </row>
    <row r="115" spans="3:6" x14ac:dyDescent="0.2">
      <c r="C115" s="155"/>
      <c r="D115" s="155"/>
      <c r="E115" s="203"/>
      <c r="F115" s="155"/>
    </row>
    <row r="116" spans="3:6" x14ac:dyDescent="0.2">
      <c r="C116" s="155"/>
      <c r="D116" s="155"/>
      <c r="E116" s="203"/>
      <c r="F116" s="155"/>
    </row>
    <row r="117" spans="3:6" x14ac:dyDescent="0.2">
      <c r="C117" s="155"/>
      <c r="D117" s="155"/>
      <c r="E117" s="203"/>
      <c r="F117" s="155"/>
    </row>
    <row r="118" spans="3:6" x14ac:dyDescent="0.2">
      <c r="C118" s="155"/>
      <c r="D118" s="155"/>
      <c r="E118" s="203"/>
      <c r="F118" s="155"/>
    </row>
    <row r="119" spans="3:6" x14ac:dyDescent="0.2">
      <c r="C119" s="155"/>
      <c r="D119" s="155"/>
      <c r="E119" s="203"/>
      <c r="F119" s="155"/>
    </row>
    <row r="120" spans="3:6" x14ac:dyDescent="0.2">
      <c r="C120" s="155"/>
      <c r="D120" s="155"/>
      <c r="E120" s="203"/>
      <c r="F120" s="155"/>
    </row>
    <row r="121" spans="3:6" x14ac:dyDescent="0.2">
      <c r="C121" s="155"/>
      <c r="D121" s="155"/>
      <c r="E121" s="203"/>
      <c r="F121" s="155"/>
    </row>
    <row r="122" spans="3:6" x14ac:dyDescent="0.2">
      <c r="C122" s="155"/>
      <c r="D122" s="155"/>
      <c r="E122" s="203"/>
      <c r="F122" s="155"/>
    </row>
    <row r="123" spans="3:6" x14ac:dyDescent="0.2">
      <c r="C123" s="155"/>
      <c r="D123" s="155"/>
      <c r="E123" s="203"/>
      <c r="F123" s="155"/>
    </row>
    <row r="124" spans="3:6" x14ac:dyDescent="0.2">
      <c r="C124" s="155"/>
      <c r="D124" s="155"/>
      <c r="E124" s="203"/>
      <c r="F124" s="155"/>
    </row>
    <row r="125" spans="3:6" x14ac:dyDescent="0.2">
      <c r="C125" s="155"/>
      <c r="D125" s="155"/>
      <c r="E125" s="203"/>
      <c r="F125" s="155"/>
    </row>
    <row r="126" spans="3:6" x14ac:dyDescent="0.2">
      <c r="C126" s="155"/>
      <c r="D126" s="155"/>
      <c r="E126" s="203"/>
      <c r="F126" s="155"/>
    </row>
    <row r="127" spans="3:6" x14ac:dyDescent="0.2">
      <c r="C127" s="155"/>
      <c r="D127" s="155"/>
      <c r="E127" s="203"/>
      <c r="F127" s="155"/>
    </row>
    <row r="128" spans="3:6" x14ac:dyDescent="0.2">
      <c r="C128" s="155"/>
      <c r="D128" s="155"/>
      <c r="E128" s="203"/>
      <c r="F128" s="155"/>
    </row>
    <row r="129" spans="3:6" x14ac:dyDescent="0.2">
      <c r="C129" s="155"/>
      <c r="D129" s="155"/>
      <c r="E129" s="203"/>
      <c r="F129" s="155"/>
    </row>
    <row r="130" spans="3:6" x14ac:dyDescent="0.2">
      <c r="C130" s="155"/>
      <c r="D130" s="155"/>
      <c r="E130" s="203"/>
      <c r="F130" s="155"/>
    </row>
    <row r="131" spans="3:6" x14ac:dyDescent="0.2">
      <c r="C131" s="155"/>
      <c r="D131" s="155"/>
      <c r="E131" s="203"/>
      <c r="F131" s="155"/>
    </row>
    <row r="132" spans="3:6" x14ac:dyDescent="0.2">
      <c r="C132" s="155"/>
      <c r="D132" s="155"/>
      <c r="E132" s="203"/>
      <c r="F132" s="155"/>
    </row>
    <row r="133" spans="3:6" x14ac:dyDescent="0.2">
      <c r="C133" s="155"/>
      <c r="D133" s="155"/>
      <c r="E133" s="203"/>
      <c r="F133" s="155"/>
    </row>
    <row r="134" spans="3:6" x14ac:dyDescent="0.2">
      <c r="C134" s="155"/>
      <c r="D134" s="155"/>
      <c r="E134" s="203"/>
      <c r="F134" s="155"/>
    </row>
    <row r="135" spans="3:6" x14ac:dyDescent="0.2">
      <c r="C135" s="155"/>
      <c r="D135" s="155"/>
      <c r="E135" s="203"/>
      <c r="F135" s="155"/>
    </row>
    <row r="136" spans="3:6" x14ac:dyDescent="0.2">
      <c r="C136" s="155"/>
      <c r="D136" s="155"/>
      <c r="E136" s="203"/>
      <c r="F136" s="155"/>
    </row>
    <row r="137" spans="3:6" x14ac:dyDescent="0.2">
      <c r="C137" s="155"/>
      <c r="D137" s="155"/>
      <c r="E137" s="203"/>
      <c r="F137" s="155"/>
    </row>
    <row r="138" spans="3:6" x14ac:dyDescent="0.2">
      <c r="C138" s="155"/>
      <c r="D138" s="155"/>
      <c r="E138" s="203"/>
      <c r="F138" s="155"/>
    </row>
    <row r="139" spans="3:6" x14ac:dyDescent="0.2">
      <c r="C139" s="155"/>
      <c r="D139" s="155"/>
      <c r="E139" s="203"/>
      <c r="F139" s="155"/>
    </row>
    <row r="140" spans="3:6" x14ac:dyDescent="0.2">
      <c r="C140" s="155"/>
      <c r="D140" s="155"/>
      <c r="E140" s="203"/>
      <c r="F140" s="155"/>
    </row>
    <row r="141" spans="3:6" x14ac:dyDescent="0.2">
      <c r="C141" s="155"/>
      <c r="D141" s="155"/>
      <c r="E141" s="203"/>
      <c r="F141" s="155"/>
    </row>
    <row r="142" spans="3:6" x14ac:dyDescent="0.2">
      <c r="C142" s="155"/>
      <c r="D142" s="155"/>
      <c r="E142" s="203"/>
      <c r="F142" s="155"/>
    </row>
    <row r="143" spans="3:6" x14ac:dyDescent="0.2">
      <c r="C143" s="155"/>
      <c r="D143" s="155"/>
      <c r="E143" s="203"/>
      <c r="F143" s="155"/>
    </row>
    <row r="144" spans="3:6" x14ac:dyDescent="0.2">
      <c r="C144" s="155"/>
      <c r="D144" s="155"/>
      <c r="E144" s="203"/>
      <c r="F144" s="155"/>
    </row>
    <row r="145" spans="3:6" x14ac:dyDescent="0.2">
      <c r="C145" s="155"/>
      <c r="D145" s="155"/>
      <c r="E145" s="203"/>
      <c r="F145" s="155"/>
    </row>
    <row r="146" spans="3:6" x14ac:dyDescent="0.2">
      <c r="C146" s="155"/>
      <c r="D146" s="155"/>
      <c r="E146" s="203"/>
      <c r="F146" s="155"/>
    </row>
    <row r="147" spans="3:6" x14ac:dyDescent="0.2">
      <c r="C147" s="155"/>
      <c r="D147" s="155"/>
      <c r="E147" s="203"/>
      <c r="F147" s="155"/>
    </row>
    <row r="148" spans="3:6" x14ac:dyDescent="0.2">
      <c r="C148" s="155"/>
      <c r="D148" s="155"/>
      <c r="E148" s="203"/>
      <c r="F148" s="155"/>
    </row>
    <row r="149" spans="3:6" x14ac:dyDescent="0.2">
      <c r="C149" s="155"/>
      <c r="D149" s="155"/>
      <c r="E149" s="203"/>
      <c r="F149" s="155"/>
    </row>
    <row r="150" spans="3:6" x14ac:dyDescent="0.2">
      <c r="C150" s="155"/>
      <c r="D150" s="155"/>
      <c r="E150" s="203"/>
      <c r="F150" s="155"/>
    </row>
    <row r="151" spans="3:6" x14ac:dyDescent="0.2">
      <c r="C151" s="155"/>
      <c r="D151" s="155"/>
      <c r="E151" s="203"/>
      <c r="F151" s="155"/>
    </row>
    <row r="152" spans="3:6" x14ac:dyDescent="0.2">
      <c r="C152" s="155"/>
      <c r="D152" s="155"/>
      <c r="E152" s="203"/>
      <c r="F152" s="155"/>
    </row>
    <row r="153" spans="3:6" x14ac:dyDescent="0.2">
      <c r="C153" s="155"/>
      <c r="D153" s="155"/>
      <c r="E153" s="203"/>
      <c r="F153" s="155"/>
    </row>
    <row r="154" spans="3:6" x14ac:dyDescent="0.2">
      <c r="C154" s="155"/>
      <c r="D154" s="155"/>
      <c r="E154" s="203"/>
      <c r="F154" s="155"/>
    </row>
    <row r="155" spans="3:6" x14ac:dyDescent="0.2">
      <c r="C155" s="155"/>
      <c r="D155" s="155"/>
      <c r="E155" s="203"/>
      <c r="F155" s="155"/>
    </row>
    <row r="156" spans="3:6" x14ac:dyDescent="0.2">
      <c r="C156" s="155"/>
      <c r="D156" s="155"/>
      <c r="E156" s="203"/>
      <c r="F156" s="155"/>
    </row>
    <row r="157" spans="3:6" x14ac:dyDescent="0.2">
      <c r="C157" s="155"/>
      <c r="D157" s="155"/>
      <c r="E157" s="203"/>
      <c r="F157" s="155"/>
    </row>
    <row r="158" spans="3:6" x14ac:dyDescent="0.2">
      <c r="C158" s="155"/>
      <c r="D158" s="155"/>
      <c r="E158" s="203"/>
      <c r="F158" s="155"/>
    </row>
    <row r="159" spans="3:6" x14ac:dyDescent="0.2">
      <c r="C159" s="155"/>
      <c r="D159" s="155"/>
      <c r="E159" s="155"/>
      <c r="F159" s="155"/>
    </row>
    <row r="160" spans="3:6" x14ac:dyDescent="0.2">
      <c r="C160" s="155"/>
      <c r="D160" s="155"/>
      <c r="E160" s="155"/>
      <c r="F160" s="155"/>
    </row>
    <row r="161" spans="3:6" x14ac:dyDescent="0.2">
      <c r="C161" s="155"/>
      <c r="D161" s="155"/>
      <c r="E161" s="155"/>
      <c r="F161" s="155"/>
    </row>
    <row r="162" spans="3:6" x14ac:dyDescent="0.2">
      <c r="C162" s="155"/>
      <c r="D162" s="155"/>
      <c r="E162" s="155"/>
      <c r="F162" s="155"/>
    </row>
    <row r="163" spans="3:6" x14ac:dyDescent="0.2">
      <c r="C163" s="155"/>
      <c r="D163" s="155"/>
      <c r="E163" s="155"/>
      <c r="F163" s="155"/>
    </row>
    <row r="164" spans="3:6" x14ac:dyDescent="0.2">
      <c r="C164" s="155"/>
      <c r="D164" s="155"/>
      <c r="E164" s="155"/>
      <c r="F164" s="155"/>
    </row>
    <row r="165" spans="3:6" x14ac:dyDescent="0.2">
      <c r="C165" s="155"/>
      <c r="D165" s="155"/>
      <c r="E165" s="155"/>
      <c r="F165" s="155"/>
    </row>
    <row r="166" spans="3:6" x14ac:dyDescent="0.2">
      <c r="C166" s="155"/>
      <c r="D166" s="155"/>
      <c r="E166" s="155"/>
      <c r="F166" s="155"/>
    </row>
    <row r="167" spans="3:6" x14ac:dyDescent="0.2">
      <c r="C167" s="155"/>
      <c r="D167" s="155"/>
      <c r="E167" s="155"/>
      <c r="F167" s="155"/>
    </row>
    <row r="168" spans="3:6" x14ac:dyDescent="0.2">
      <c r="C168" s="155"/>
      <c r="D168" s="155"/>
      <c r="E168" s="155"/>
      <c r="F168" s="155"/>
    </row>
    <row r="169" spans="3:6" x14ac:dyDescent="0.2">
      <c r="C169" s="155"/>
      <c r="D169" s="155"/>
      <c r="E169" s="155"/>
      <c r="F169" s="155"/>
    </row>
    <row r="170" spans="3:6" x14ac:dyDescent="0.2">
      <c r="C170" s="155"/>
      <c r="D170" s="155"/>
      <c r="E170" s="155"/>
      <c r="F170" s="155"/>
    </row>
    <row r="171" spans="3:6" x14ac:dyDescent="0.2">
      <c r="C171" s="155"/>
      <c r="D171" s="155"/>
      <c r="E171" s="155"/>
      <c r="F171" s="155"/>
    </row>
    <row r="172" spans="3:6" x14ac:dyDescent="0.2">
      <c r="C172" s="155"/>
      <c r="D172" s="155"/>
      <c r="E172" s="155"/>
      <c r="F172" s="155"/>
    </row>
    <row r="173" spans="3:6" x14ac:dyDescent="0.2">
      <c r="C173" s="155"/>
      <c r="D173" s="155"/>
      <c r="E173" s="155"/>
      <c r="F173" s="155"/>
    </row>
    <row r="174" spans="3:6" x14ac:dyDescent="0.2">
      <c r="C174" s="155"/>
      <c r="D174" s="155"/>
      <c r="E174" s="155"/>
      <c r="F174" s="155"/>
    </row>
    <row r="175" spans="3:6" x14ac:dyDescent="0.2">
      <c r="C175" s="155"/>
      <c r="D175" s="155"/>
      <c r="E175" s="155"/>
      <c r="F175" s="155"/>
    </row>
    <row r="176" spans="3:6" x14ac:dyDescent="0.2">
      <c r="C176" s="155"/>
      <c r="D176" s="155"/>
      <c r="E176" s="155"/>
      <c r="F176" s="155"/>
    </row>
    <row r="177" spans="3:6" x14ac:dyDescent="0.2">
      <c r="C177" s="155"/>
      <c r="D177" s="155"/>
      <c r="E177" s="155"/>
      <c r="F177" s="155"/>
    </row>
    <row r="178" spans="3:6" x14ac:dyDescent="0.2">
      <c r="C178" s="155"/>
      <c r="D178" s="155"/>
      <c r="E178" s="155"/>
      <c r="F178" s="155"/>
    </row>
    <row r="179" spans="3:6" x14ac:dyDescent="0.2">
      <c r="C179" s="155"/>
      <c r="D179" s="155"/>
      <c r="E179" s="155"/>
      <c r="F179" s="155"/>
    </row>
    <row r="180" spans="3:6" x14ac:dyDescent="0.2">
      <c r="C180" s="155"/>
      <c r="D180" s="155"/>
      <c r="E180" s="155"/>
      <c r="F180" s="155"/>
    </row>
    <row r="181" spans="3:6" x14ac:dyDescent="0.2">
      <c r="C181" s="155"/>
      <c r="D181" s="155"/>
      <c r="E181" s="155"/>
      <c r="F181" s="155"/>
    </row>
    <row r="182" spans="3:6" x14ac:dyDescent="0.2">
      <c r="C182" s="155"/>
      <c r="D182" s="155"/>
      <c r="E182" s="155"/>
      <c r="F182" s="155"/>
    </row>
    <row r="183" spans="3:6" x14ac:dyDescent="0.2">
      <c r="C183" s="155"/>
      <c r="D183" s="155"/>
      <c r="E183" s="155"/>
      <c r="F183" s="155"/>
    </row>
    <row r="184" spans="3:6" x14ac:dyDescent="0.2">
      <c r="C184" s="155"/>
      <c r="D184" s="155"/>
      <c r="E184" s="155"/>
      <c r="F184" s="155"/>
    </row>
    <row r="185" spans="3:6" x14ac:dyDescent="0.2">
      <c r="C185" s="155"/>
      <c r="D185" s="155"/>
      <c r="E185" s="155"/>
      <c r="F185" s="155"/>
    </row>
    <row r="186" spans="3:6" x14ac:dyDescent="0.2">
      <c r="C186" s="155"/>
      <c r="D186" s="155"/>
      <c r="E186" s="155"/>
      <c r="F186" s="155"/>
    </row>
    <row r="187" spans="3:6" x14ac:dyDescent="0.2">
      <c r="C187" s="155"/>
      <c r="D187" s="155"/>
      <c r="E187" s="155"/>
      <c r="F187" s="155"/>
    </row>
    <row r="188" spans="3:6" x14ac:dyDescent="0.2">
      <c r="C188" s="155"/>
      <c r="D188" s="155"/>
      <c r="E188" s="155"/>
      <c r="F188" s="155"/>
    </row>
    <row r="189" spans="3:6" x14ac:dyDescent="0.2">
      <c r="C189" s="155"/>
      <c r="D189" s="155"/>
      <c r="E189" s="155"/>
      <c r="F189" s="155"/>
    </row>
    <row r="190" spans="3:6" x14ac:dyDescent="0.2">
      <c r="C190" s="155"/>
      <c r="D190" s="155"/>
      <c r="E190" s="155"/>
      <c r="F190" s="155"/>
    </row>
    <row r="191" spans="3:6" x14ac:dyDescent="0.2">
      <c r="C191" s="155"/>
      <c r="D191" s="155"/>
      <c r="E191" s="155"/>
      <c r="F191" s="155"/>
    </row>
    <row r="192" spans="3:6" x14ac:dyDescent="0.2">
      <c r="C192" s="155"/>
      <c r="D192" s="155"/>
      <c r="E192" s="155"/>
      <c r="F192" s="155"/>
    </row>
    <row r="193" spans="3:6" x14ac:dyDescent="0.2">
      <c r="C193" s="155"/>
      <c r="D193" s="155"/>
      <c r="E193" s="155"/>
      <c r="F193" s="155"/>
    </row>
    <row r="194" spans="3:6" x14ac:dyDescent="0.2">
      <c r="C194" s="155"/>
      <c r="D194" s="155"/>
      <c r="E194" s="155"/>
      <c r="F194" s="155"/>
    </row>
    <row r="195" spans="3:6" x14ac:dyDescent="0.2">
      <c r="C195" s="155"/>
      <c r="D195" s="155"/>
      <c r="E195" s="155"/>
      <c r="F195" s="155"/>
    </row>
    <row r="196" spans="3:6" x14ac:dyDescent="0.2">
      <c r="C196" s="155"/>
      <c r="D196" s="155"/>
      <c r="E196" s="155"/>
      <c r="F196" s="155"/>
    </row>
    <row r="197" spans="3:6" x14ac:dyDescent="0.2">
      <c r="C197" s="155"/>
      <c r="D197" s="155"/>
      <c r="E197" s="155"/>
      <c r="F197" s="155"/>
    </row>
    <row r="198" spans="3:6" x14ac:dyDescent="0.2">
      <c r="C198" s="155"/>
      <c r="D198" s="155"/>
      <c r="E198" s="155"/>
      <c r="F198" s="155"/>
    </row>
    <row r="199" spans="3:6" x14ac:dyDescent="0.2">
      <c r="C199" s="155"/>
      <c r="D199" s="155"/>
      <c r="E199" s="155"/>
      <c r="F199" s="155"/>
    </row>
    <row r="200" spans="3:6" x14ac:dyDescent="0.2">
      <c r="C200" s="155"/>
      <c r="D200" s="155"/>
      <c r="E200" s="155"/>
      <c r="F200" s="155"/>
    </row>
    <row r="201" spans="3:6" x14ac:dyDescent="0.2">
      <c r="C201" s="155"/>
      <c r="D201" s="155"/>
      <c r="E201" s="155"/>
      <c r="F201" s="155"/>
    </row>
    <row r="202" spans="3:6" x14ac:dyDescent="0.2">
      <c r="C202" s="155"/>
      <c r="D202" s="155"/>
      <c r="E202" s="155"/>
      <c r="F202" s="155"/>
    </row>
    <row r="203" spans="3:6" x14ac:dyDescent="0.2">
      <c r="C203" s="155"/>
      <c r="D203" s="155"/>
      <c r="E203" s="155"/>
      <c r="F203" s="155"/>
    </row>
    <row r="204" spans="3:6" x14ac:dyDescent="0.2">
      <c r="C204" s="155"/>
      <c r="D204" s="155"/>
      <c r="E204" s="155"/>
      <c r="F204" s="155"/>
    </row>
    <row r="205" spans="3:6" x14ac:dyDescent="0.2">
      <c r="C205" s="155"/>
      <c r="D205" s="155"/>
      <c r="E205" s="155"/>
      <c r="F205" s="155"/>
    </row>
    <row r="206" spans="3:6" x14ac:dyDescent="0.2">
      <c r="C206" s="155"/>
      <c r="D206" s="155"/>
      <c r="E206" s="155"/>
      <c r="F206" s="155"/>
    </row>
    <row r="207" spans="3:6" x14ac:dyDescent="0.2">
      <c r="C207" s="155"/>
      <c r="D207" s="155"/>
      <c r="E207" s="155"/>
      <c r="F207" s="155"/>
    </row>
    <row r="208" spans="3:6" x14ac:dyDescent="0.2">
      <c r="C208" s="155"/>
      <c r="D208" s="155"/>
      <c r="E208" s="155"/>
      <c r="F208" s="155"/>
    </row>
    <row r="209" spans="3:6" x14ac:dyDescent="0.2">
      <c r="C209" s="155"/>
      <c r="D209" s="155"/>
      <c r="E209" s="155"/>
      <c r="F209" s="155"/>
    </row>
    <row r="210" spans="3:6" x14ac:dyDescent="0.2">
      <c r="C210" s="155"/>
      <c r="D210" s="155"/>
      <c r="E210" s="155"/>
      <c r="F210" s="155"/>
    </row>
    <row r="211" spans="3:6" x14ac:dyDescent="0.2">
      <c r="C211" s="155"/>
      <c r="D211" s="155"/>
      <c r="E211" s="155"/>
      <c r="F211" s="155"/>
    </row>
    <row r="212" spans="3:6" x14ac:dyDescent="0.2">
      <c r="C212" s="155"/>
      <c r="D212" s="155"/>
      <c r="E212" s="155"/>
      <c r="F212" s="155"/>
    </row>
    <row r="213" spans="3:6" x14ac:dyDescent="0.2">
      <c r="C213" s="155"/>
      <c r="D213" s="155"/>
      <c r="E213" s="155"/>
      <c r="F213" s="155"/>
    </row>
    <row r="214" spans="3:6" x14ac:dyDescent="0.2">
      <c r="C214" s="155"/>
      <c r="D214" s="155"/>
      <c r="E214" s="155"/>
      <c r="F214" s="155"/>
    </row>
    <row r="215" spans="3:6" x14ac:dyDescent="0.2">
      <c r="C215" s="155"/>
      <c r="D215" s="155"/>
      <c r="E215" s="155"/>
      <c r="F215" s="155"/>
    </row>
    <row r="216" spans="3:6" x14ac:dyDescent="0.2">
      <c r="C216" s="155"/>
      <c r="D216" s="155"/>
      <c r="E216" s="155"/>
      <c r="F216" s="155"/>
    </row>
    <row r="217" spans="3:6" x14ac:dyDescent="0.2">
      <c r="C217" s="155"/>
      <c r="D217" s="155"/>
      <c r="E217" s="155"/>
      <c r="F217" s="155"/>
    </row>
    <row r="218" spans="3:6" x14ac:dyDescent="0.2">
      <c r="C218" s="155"/>
      <c r="D218" s="155"/>
      <c r="E218" s="155"/>
      <c r="F218" s="155"/>
    </row>
    <row r="219" spans="3:6" x14ac:dyDescent="0.2">
      <c r="C219" s="155"/>
      <c r="D219" s="155"/>
      <c r="E219" s="155"/>
      <c r="F219" s="155"/>
    </row>
    <row r="220" spans="3:6" x14ac:dyDescent="0.2">
      <c r="C220" s="155"/>
      <c r="D220" s="155"/>
      <c r="E220" s="155"/>
      <c r="F220" s="155"/>
    </row>
    <row r="221" spans="3:6" x14ac:dyDescent="0.2">
      <c r="C221" s="155"/>
      <c r="D221" s="155"/>
      <c r="E221" s="155"/>
      <c r="F221" s="155"/>
    </row>
    <row r="222" spans="3:6" x14ac:dyDescent="0.2">
      <c r="C222" s="155"/>
      <c r="D222" s="155"/>
      <c r="E222" s="155"/>
      <c r="F222" s="155"/>
    </row>
    <row r="223" spans="3:6" x14ac:dyDescent="0.2">
      <c r="C223" s="155"/>
      <c r="D223" s="155"/>
      <c r="E223" s="155"/>
      <c r="F223" s="155"/>
    </row>
    <row r="224" spans="3:6" x14ac:dyDescent="0.2">
      <c r="C224" s="155"/>
      <c r="D224" s="155"/>
      <c r="E224" s="155"/>
      <c r="F224" s="155"/>
    </row>
    <row r="225" spans="3:6" x14ac:dyDescent="0.2">
      <c r="C225" s="155"/>
      <c r="D225" s="155"/>
      <c r="E225" s="155"/>
      <c r="F225" s="155"/>
    </row>
    <row r="226" spans="3:6" x14ac:dyDescent="0.2">
      <c r="C226" s="155"/>
      <c r="D226" s="155"/>
      <c r="E226" s="155"/>
      <c r="F226" s="155"/>
    </row>
    <row r="227" spans="3:6" x14ac:dyDescent="0.2">
      <c r="C227" s="155"/>
      <c r="D227" s="155"/>
      <c r="E227" s="155"/>
      <c r="F227" s="155"/>
    </row>
    <row r="228" spans="3:6" x14ac:dyDescent="0.2">
      <c r="C228" s="155"/>
      <c r="D228" s="155"/>
      <c r="E228" s="155"/>
      <c r="F228" s="155"/>
    </row>
    <row r="229" spans="3:6" x14ac:dyDescent="0.2">
      <c r="C229" s="155"/>
      <c r="D229" s="155"/>
      <c r="E229" s="155"/>
      <c r="F229" s="155"/>
    </row>
    <row r="230" spans="3:6" x14ac:dyDescent="0.2">
      <c r="C230" s="155"/>
      <c r="D230" s="155"/>
      <c r="E230" s="155"/>
      <c r="F230" s="155"/>
    </row>
    <row r="231" spans="3:6" x14ac:dyDescent="0.2">
      <c r="C231" s="155"/>
      <c r="D231" s="155"/>
      <c r="E231" s="155"/>
      <c r="F231" s="155"/>
    </row>
    <row r="232" spans="3:6" x14ac:dyDescent="0.2">
      <c r="C232" s="155"/>
      <c r="D232" s="155"/>
      <c r="E232" s="155"/>
      <c r="F232" s="155"/>
    </row>
    <row r="233" spans="3:6" x14ac:dyDescent="0.2">
      <c r="C233" s="155"/>
      <c r="D233" s="155"/>
      <c r="E233" s="155"/>
      <c r="F233" s="155"/>
    </row>
    <row r="234" spans="3:6" x14ac:dyDescent="0.2">
      <c r="C234" s="155"/>
      <c r="D234" s="155"/>
      <c r="E234" s="155"/>
      <c r="F234" s="155"/>
    </row>
    <row r="235" spans="3:6" x14ac:dyDescent="0.2">
      <c r="C235" s="155"/>
      <c r="D235" s="155"/>
      <c r="E235" s="155"/>
      <c r="F235" s="155"/>
    </row>
    <row r="236" spans="3:6" x14ac:dyDescent="0.2">
      <c r="C236" s="155"/>
      <c r="D236" s="155"/>
      <c r="E236" s="155"/>
      <c r="F236" s="155"/>
    </row>
    <row r="237" spans="3:6" x14ac:dyDescent="0.2">
      <c r="C237" s="155"/>
      <c r="D237" s="155"/>
      <c r="E237" s="155"/>
      <c r="F237" s="155"/>
    </row>
    <row r="238" spans="3:6" x14ac:dyDescent="0.2">
      <c r="C238" s="155"/>
      <c r="D238" s="155"/>
      <c r="E238" s="155"/>
      <c r="F238" s="155"/>
    </row>
    <row r="239" spans="3:6" x14ac:dyDescent="0.2">
      <c r="C239" s="155"/>
      <c r="D239" s="155"/>
      <c r="E239" s="155"/>
      <c r="F239" s="155"/>
    </row>
    <row r="240" spans="3:6" x14ac:dyDescent="0.2">
      <c r="C240" s="155"/>
      <c r="D240" s="155"/>
      <c r="E240" s="155"/>
      <c r="F240" s="155"/>
    </row>
    <row r="241" spans="3:6" x14ac:dyDescent="0.2">
      <c r="C241" s="155"/>
      <c r="D241" s="155"/>
      <c r="E241" s="155"/>
      <c r="F241" s="155"/>
    </row>
    <row r="242" spans="3:6" x14ac:dyDescent="0.2">
      <c r="C242" s="155"/>
      <c r="D242" s="155"/>
      <c r="E242" s="155"/>
      <c r="F242" s="155"/>
    </row>
    <row r="243" spans="3:6" x14ac:dyDescent="0.2">
      <c r="C243" s="155"/>
      <c r="D243" s="155"/>
      <c r="E243" s="155"/>
      <c r="F243" s="155"/>
    </row>
    <row r="244" spans="3:6" x14ac:dyDescent="0.2">
      <c r="C244" s="155"/>
      <c r="D244" s="155"/>
      <c r="E244" s="155"/>
      <c r="F244" s="155"/>
    </row>
    <row r="245" spans="3:6" x14ac:dyDescent="0.2">
      <c r="C245" s="155"/>
      <c r="D245" s="155"/>
      <c r="E245" s="155"/>
      <c r="F245" s="155"/>
    </row>
    <row r="246" spans="3:6" x14ac:dyDescent="0.2">
      <c r="C246" s="155"/>
      <c r="D246" s="155"/>
      <c r="E246" s="155"/>
      <c r="F246" s="155"/>
    </row>
    <row r="247" spans="3:6" x14ac:dyDescent="0.2">
      <c r="C247" s="155"/>
      <c r="D247" s="155"/>
      <c r="E247" s="155"/>
      <c r="F247" s="155"/>
    </row>
    <row r="248" spans="3:6" x14ac:dyDescent="0.2">
      <c r="C248" s="155"/>
      <c r="D248" s="155"/>
      <c r="E248" s="155"/>
      <c r="F248" s="155"/>
    </row>
    <row r="249" spans="3:6" x14ac:dyDescent="0.2">
      <c r="C249" s="155"/>
      <c r="D249" s="155"/>
      <c r="E249" s="155"/>
      <c r="F249" s="155"/>
    </row>
    <row r="250" spans="3:6" x14ac:dyDescent="0.2">
      <c r="C250" s="155"/>
      <c r="D250" s="155"/>
      <c r="E250" s="155"/>
      <c r="F250" s="155"/>
    </row>
    <row r="251" spans="3:6" x14ac:dyDescent="0.2">
      <c r="C251" s="155"/>
      <c r="D251" s="155"/>
      <c r="E251" s="155"/>
      <c r="F251" s="155"/>
    </row>
    <row r="252" spans="3:6" x14ac:dyDescent="0.2">
      <c r="C252" s="155"/>
      <c r="D252" s="155"/>
      <c r="E252" s="155"/>
      <c r="F252" s="155"/>
    </row>
    <row r="253" spans="3:6" x14ac:dyDescent="0.2">
      <c r="C253" s="155"/>
      <c r="D253" s="155"/>
      <c r="E253" s="155"/>
      <c r="F253" s="155"/>
    </row>
    <row r="254" spans="3:6" x14ac:dyDescent="0.2">
      <c r="C254" s="155"/>
      <c r="D254" s="155"/>
      <c r="E254" s="155"/>
      <c r="F254" s="155"/>
    </row>
    <row r="255" spans="3:6" x14ac:dyDescent="0.2">
      <c r="C255" s="155"/>
      <c r="D255" s="155"/>
      <c r="E255" s="155"/>
      <c r="F255" s="155"/>
    </row>
    <row r="256" spans="3:6" x14ac:dyDescent="0.2">
      <c r="C256" s="155"/>
      <c r="D256" s="155"/>
      <c r="E256" s="155"/>
      <c r="F256" s="155"/>
    </row>
    <row r="257" spans="3:6" x14ac:dyDescent="0.2">
      <c r="C257" s="155"/>
      <c r="D257" s="155"/>
      <c r="E257" s="155"/>
      <c r="F257" s="155"/>
    </row>
    <row r="258" spans="3:6" x14ac:dyDescent="0.2">
      <c r="C258" s="155"/>
      <c r="D258" s="155"/>
      <c r="E258" s="155"/>
      <c r="F258" s="155"/>
    </row>
    <row r="259" spans="3:6" x14ac:dyDescent="0.2">
      <c r="C259" s="155"/>
      <c r="D259" s="155"/>
      <c r="E259" s="155"/>
      <c r="F259" s="155"/>
    </row>
    <row r="260" spans="3:6" x14ac:dyDescent="0.2">
      <c r="C260" s="155"/>
      <c r="D260" s="155"/>
      <c r="E260" s="155"/>
      <c r="F260" s="155"/>
    </row>
    <row r="261" spans="3:6" x14ac:dyDescent="0.2">
      <c r="C261" s="155"/>
      <c r="D261" s="155"/>
      <c r="E261" s="155"/>
      <c r="F261" s="155"/>
    </row>
    <row r="262" spans="3:6" x14ac:dyDescent="0.2">
      <c r="C262" s="155"/>
      <c r="D262" s="155"/>
      <c r="E262" s="155"/>
      <c r="F262" s="155"/>
    </row>
    <row r="263" spans="3:6" x14ac:dyDescent="0.2">
      <c r="C263" s="155"/>
      <c r="D263" s="155"/>
      <c r="E263" s="155"/>
      <c r="F263" s="155"/>
    </row>
    <row r="264" spans="3:6" x14ac:dyDescent="0.2">
      <c r="C264" s="155"/>
      <c r="D264" s="155"/>
      <c r="E264" s="155"/>
      <c r="F264" s="155"/>
    </row>
    <row r="265" spans="3:6" x14ac:dyDescent="0.2">
      <c r="C265" s="155"/>
      <c r="D265" s="155"/>
      <c r="E265" s="155"/>
      <c r="F265" s="155"/>
    </row>
    <row r="266" spans="3:6" x14ac:dyDescent="0.2">
      <c r="C266" s="155"/>
      <c r="D266" s="155"/>
      <c r="E266" s="155"/>
      <c r="F266" s="155"/>
    </row>
    <row r="267" spans="3:6" x14ac:dyDescent="0.2">
      <c r="C267" s="155"/>
      <c r="D267" s="155"/>
      <c r="E267" s="155"/>
      <c r="F267" s="155"/>
    </row>
    <row r="268" spans="3:6" x14ac:dyDescent="0.2">
      <c r="C268" s="155"/>
      <c r="D268" s="155"/>
      <c r="E268" s="155"/>
      <c r="F268" s="155"/>
    </row>
    <row r="269" spans="3:6" x14ac:dyDescent="0.2">
      <c r="C269" s="155"/>
      <c r="D269" s="155"/>
      <c r="E269" s="155"/>
      <c r="F269" s="155"/>
    </row>
    <row r="270" spans="3:6" x14ac:dyDescent="0.2">
      <c r="C270" s="155"/>
      <c r="D270" s="155"/>
      <c r="E270" s="155"/>
      <c r="F270" s="155"/>
    </row>
    <row r="271" spans="3:6" x14ac:dyDescent="0.2">
      <c r="C271" s="155"/>
      <c r="D271" s="155"/>
      <c r="E271" s="155"/>
      <c r="F271" s="155"/>
    </row>
    <row r="272" spans="3:6" x14ac:dyDescent="0.2">
      <c r="C272" s="155"/>
      <c r="D272" s="155"/>
      <c r="E272" s="155"/>
      <c r="F272" s="155"/>
    </row>
    <row r="273" spans="3:6" x14ac:dyDescent="0.2">
      <c r="C273" s="155"/>
      <c r="D273" s="155"/>
      <c r="E273" s="155"/>
      <c r="F273" s="155"/>
    </row>
    <row r="274" spans="3:6" x14ac:dyDescent="0.2">
      <c r="C274" s="155"/>
      <c r="D274" s="155"/>
      <c r="E274" s="155"/>
      <c r="F274" s="155"/>
    </row>
    <row r="275" spans="3:6" x14ac:dyDescent="0.2">
      <c r="C275" s="155"/>
      <c r="D275" s="155"/>
      <c r="E275" s="155"/>
      <c r="F275" s="155"/>
    </row>
    <row r="276" spans="3:6" x14ac:dyDescent="0.2">
      <c r="C276" s="155"/>
      <c r="D276" s="155"/>
      <c r="E276" s="155"/>
      <c r="F276" s="155"/>
    </row>
    <row r="277" spans="3:6" x14ac:dyDescent="0.2">
      <c r="C277" s="155"/>
      <c r="D277" s="155"/>
      <c r="E277" s="155"/>
      <c r="F277" s="155"/>
    </row>
    <row r="278" spans="3:6" x14ac:dyDescent="0.2">
      <c r="C278" s="155"/>
      <c r="D278" s="155"/>
      <c r="E278" s="155"/>
      <c r="F278" s="155"/>
    </row>
    <row r="279" spans="3:6" x14ac:dyDescent="0.2">
      <c r="C279" s="155"/>
      <c r="D279" s="155"/>
      <c r="E279" s="155"/>
      <c r="F279" s="155"/>
    </row>
    <row r="280" spans="3:6" x14ac:dyDescent="0.2">
      <c r="C280" s="155"/>
      <c r="D280" s="155"/>
      <c r="E280" s="155"/>
      <c r="F280" s="155"/>
    </row>
    <row r="281" spans="3:6" x14ac:dyDescent="0.2">
      <c r="C281" s="155"/>
      <c r="D281" s="155"/>
      <c r="E281" s="155"/>
      <c r="F281" s="155"/>
    </row>
    <row r="282" spans="3:6" x14ac:dyDescent="0.2">
      <c r="C282" s="155"/>
      <c r="D282" s="155"/>
      <c r="E282" s="155"/>
      <c r="F282" s="155"/>
    </row>
    <row r="283" spans="3:6" x14ac:dyDescent="0.2">
      <c r="C283" s="155"/>
      <c r="D283" s="155"/>
      <c r="E283" s="155"/>
      <c r="F283" s="155"/>
    </row>
    <row r="284" spans="3:6" x14ac:dyDescent="0.2">
      <c r="C284" s="155"/>
      <c r="D284" s="155"/>
      <c r="E284" s="155"/>
      <c r="F284" s="155"/>
    </row>
    <row r="285" spans="3:6" x14ac:dyDescent="0.2">
      <c r="C285" s="155"/>
      <c r="D285" s="155"/>
      <c r="E285" s="155"/>
      <c r="F285" s="155"/>
    </row>
    <row r="286" spans="3:6" x14ac:dyDescent="0.2">
      <c r="C286" s="155"/>
      <c r="D286" s="155"/>
      <c r="E286" s="155"/>
      <c r="F286" s="155"/>
    </row>
    <row r="287" spans="3:6" x14ac:dyDescent="0.2">
      <c r="C287" s="155"/>
      <c r="D287" s="155"/>
      <c r="E287" s="155"/>
      <c r="F287" s="155"/>
    </row>
    <row r="288" spans="3:6" x14ac:dyDescent="0.2">
      <c r="C288" s="155"/>
      <c r="D288" s="155"/>
      <c r="E288" s="155"/>
      <c r="F288" s="155"/>
    </row>
    <row r="289" spans="3:6" x14ac:dyDescent="0.2">
      <c r="C289" s="155"/>
      <c r="D289" s="155"/>
      <c r="E289" s="155"/>
      <c r="F289" s="155"/>
    </row>
    <row r="290" spans="3:6" x14ac:dyDescent="0.2">
      <c r="C290" s="155"/>
      <c r="D290" s="155"/>
      <c r="E290" s="155"/>
      <c r="F290" s="155"/>
    </row>
    <row r="291" spans="3:6" x14ac:dyDescent="0.2">
      <c r="C291" s="155"/>
      <c r="D291" s="155"/>
      <c r="E291" s="155"/>
      <c r="F291" s="155"/>
    </row>
    <row r="292" spans="3:6" x14ac:dyDescent="0.2">
      <c r="C292" s="155"/>
      <c r="D292" s="155"/>
      <c r="E292" s="155"/>
      <c r="F292" s="155"/>
    </row>
    <row r="293" spans="3:6" x14ac:dyDescent="0.2">
      <c r="C293" s="155"/>
      <c r="D293" s="155"/>
      <c r="E293" s="155"/>
      <c r="F293" s="155"/>
    </row>
    <row r="294" spans="3:6" x14ac:dyDescent="0.2">
      <c r="C294" s="155"/>
      <c r="D294" s="155"/>
      <c r="E294" s="155"/>
      <c r="F294" s="155"/>
    </row>
    <row r="295" spans="3:6" x14ac:dyDescent="0.2">
      <c r="C295" s="155"/>
      <c r="D295" s="155"/>
      <c r="E295" s="155"/>
      <c r="F295" s="155"/>
    </row>
    <row r="296" spans="3:6" x14ac:dyDescent="0.2">
      <c r="C296" s="155"/>
      <c r="D296" s="155"/>
      <c r="E296" s="155"/>
      <c r="F296" s="155"/>
    </row>
    <row r="297" spans="3:6" x14ac:dyDescent="0.2">
      <c r="C297" s="155"/>
      <c r="D297" s="155"/>
      <c r="E297" s="155"/>
      <c r="F297" s="155"/>
    </row>
    <row r="298" spans="3:6" x14ac:dyDescent="0.2">
      <c r="C298" s="155"/>
      <c r="D298" s="155"/>
      <c r="E298" s="155"/>
      <c r="F298" s="155"/>
    </row>
    <row r="299" spans="3:6" x14ac:dyDescent="0.2">
      <c r="C299" s="155"/>
      <c r="D299" s="155"/>
      <c r="E299" s="155"/>
      <c r="F299" s="155"/>
    </row>
    <row r="300" spans="3:6" x14ac:dyDescent="0.2">
      <c r="C300" s="155"/>
      <c r="D300" s="155"/>
      <c r="E300" s="155"/>
      <c r="F300" s="155"/>
    </row>
    <row r="301" spans="3:6" x14ac:dyDescent="0.2">
      <c r="C301" s="155"/>
      <c r="D301" s="155"/>
      <c r="E301" s="155"/>
      <c r="F301" s="155"/>
    </row>
    <row r="302" spans="3:6" x14ac:dyDescent="0.2">
      <c r="C302" s="155"/>
      <c r="D302" s="155"/>
      <c r="E302" s="155"/>
      <c r="F302" s="155"/>
    </row>
    <row r="303" spans="3:6" x14ac:dyDescent="0.2">
      <c r="C303" s="155"/>
      <c r="D303" s="155"/>
      <c r="E303" s="155"/>
      <c r="F303" s="155"/>
    </row>
    <row r="304" spans="3:6" x14ac:dyDescent="0.2">
      <c r="C304" s="155"/>
      <c r="D304" s="155"/>
      <c r="E304" s="155"/>
      <c r="F304" s="155"/>
    </row>
    <row r="305" spans="3:6" x14ac:dyDescent="0.2">
      <c r="C305" s="155"/>
      <c r="D305" s="155"/>
      <c r="E305" s="155"/>
      <c r="F305" s="155"/>
    </row>
    <row r="306" spans="3:6" x14ac:dyDescent="0.2">
      <c r="C306" s="155"/>
      <c r="D306" s="155"/>
      <c r="E306" s="155"/>
      <c r="F306" s="155"/>
    </row>
    <row r="307" spans="3:6" x14ac:dyDescent="0.2">
      <c r="C307" s="155"/>
      <c r="D307" s="155"/>
      <c r="E307" s="155"/>
      <c r="F307" s="155"/>
    </row>
    <row r="308" spans="3:6" x14ac:dyDescent="0.2">
      <c r="C308" s="155"/>
      <c r="D308" s="155"/>
      <c r="E308" s="155"/>
      <c r="F308" s="155"/>
    </row>
    <row r="309" spans="3:6" x14ac:dyDescent="0.2">
      <c r="C309" s="155"/>
      <c r="D309" s="155"/>
      <c r="E309" s="155"/>
      <c r="F309" s="155"/>
    </row>
    <row r="310" spans="3:6" x14ac:dyDescent="0.2">
      <c r="C310" s="155"/>
      <c r="D310" s="155"/>
      <c r="E310" s="155"/>
      <c r="F310" s="155"/>
    </row>
    <row r="311" spans="3:6" x14ac:dyDescent="0.2">
      <c r="C311" s="155"/>
      <c r="D311" s="155"/>
      <c r="E311" s="155"/>
      <c r="F311" s="155"/>
    </row>
    <row r="312" spans="3:6" x14ac:dyDescent="0.2">
      <c r="C312" s="155"/>
      <c r="D312" s="155"/>
      <c r="E312" s="155"/>
      <c r="F312" s="155"/>
    </row>
    <row r="313" spans="3:6" x14ac:dyDescent="0.2">
      <c r="C313" s="155"/>
      <c r="D313" s="155"/>
      <c r="E313" s="155"/>
      <c r="F313" s="155"/>
    </row>
    <row r="314" spans="3:6" x14ac:dyDescent="0.2">
      <c r="C314" s="155"/>
      <c r="D314" s="155"/>
      <c r="E314" s="155"/>
      <c r="F314" s="155"/>
    </row>
    <row r="315" spans="3:6" x14ac:dyDescent="0.2">
      <c r="C315" s="155"/>
      <c r="D315" s="155"/>
      <c r="E315" s="155"/>
      <c r="F315" s="155"/>
    </row>
    <row r="316" spans="3:6" x14ac:dyDescent="0.2">
      <c r="C316" s="155"/>
      <c r="D316" s="155"/>
      <c r="E316" s="155"/>
      <c r="F316" s="155"/>
    </row>
    <row r="317" spans="3:6" x14ac:dyDescent="0.2">
      <c r="C317" s="155"/>
      <c r="D317" s="155"/>
      <c r="E317" s="155"/>
      <c r="F317" s="155"/>
    </row>
    <row r="318" spans="3:6" x14ac:dyDescent="0.2">
      <c r="C318" s="155"/>
      <c r="D318" s="155"/>
      <c r="E318" s="155"/>
      <c r="F318" s="155"/>
    </row>
    <row r="319" spans="3:6" x14ac:dyDescent="0.2">
      <c r="C319" s="155"/>
      <c r="D319" s="155"/>
      <c r="E319" s="155"/>
      <c r="F319" s="155"/>
    </row>
    <row r="320" spans="3:6" x14ac:dyDescent="0.2">
      <c r="C320" s="155"/>
      <c r="D320" s="155"/>
      <c r="E320" s="155"/>
      <c r="F320" s="155"/>
    </row>
    <row r="321" spans="3:6" x14ac:dyDescent="0.2">
      <c r="C321" s="155"/>
      <c r="D321" s="155"/>
      <c r="E321" s="155"/>
      <c r="F321" s="155"/>
    </row>
    <row r="322" spans="3:6" x14ac:dyDescent="0.2">
      <c r="C322" s="155"/>
      <c r="D322" s="155"/>
      <c r="E322" s="155"/>
      <c r="F322" s="155"/>
    </row>
    <row r="323" spans="3:6" x14ac:dyDescent="0.2">
      <c r="C323" s="155"/>
      <c r="D323" s="155"/>
      <c r="E323" s="155"/>
      <c r="F323" s="155"/>
    </row>
    <row r="324" spans="3:6" x14ac:dyDescent="0.2">
      <c r="C324" s="155"/>
      <c r="D324" s="155"/>
      <c r="E324" s="155"/>
      <c r="F324" s="155"/>
    </row>
    <row r="325" spans="3:6" x14ac:dyDescent="0.2">
      <c r="C325" s="155"/>
      <c r="D325" s="155"/>
      <c r="E325" s="155"/>
      <c r="F325" s="155"/>
    </row>
    <row r="326" spans="3:6" x14ac:dyDescent="0.2">
      <c r="C326" s="155"/>
      <c r="D326" s="155"/>
      <c r="E326" s="155"/>
      <c r="F326" s="155"/>
    </row>
    <row r="327" spans="3:6" x14ac:dyDescent="0.2">
      <c r="C327" s="155"/>
      <c r="D327" s="155"/>
      <c r="E327" s="155"/>
      <c r="F327" s="155"/>
    </row>
    <row r="328" spans="3:6" x14ac:dyDescent="0.2">
      <c r="C328" s="155"/>
      <c r="D328" s="155"/>
      <c r="E328" s="155"/>
      <c r="F328" s="155"/>
    </row>
    <row r="329" spans="3:6" x14ac:dyDescent="0.2">
      <c r="C329" s="155"/>
      <c r="D329" s="155"/>
      <c r="E329" s="155"/>
      <c r="F329" s="155"/>
    </row>
    <row r="330" spans="3:6" x14ac:dyDescent="0.2">
      <c r="C330" s="155"/>
      <c r="D330" s="155"/>
      <c r="E330" s="155"/>
      <c r="F330" s="155"/>
    </row>
    <row r="331" spans="3:6" x14ac:dyDescent="0.2">
      <c r="C331" s="155"/>
      <c r="D331" s="155"/>
      <c r="E331" s="155"/>
      <c r="F331" s="155"/>
    </row>
    <row r="332" spans="3:6" x14ac:dyDescent="0.2">
      <c r="C332" s="155"/>
      <c r="D332" s="155"/>
      <c r="E332" s="155"/>
      <c r="F332" s="155"/>
    </row>
    <row r="333" spans="3:6" x14ac:dyDescent="0.2">
      <c r="C333" s="155"/>
      <c r="D333" s="155"/>
      <c r="E333" s="155"/>
      <c r="F333" s="155"/>
    </row>
    <row r="334" spans="3:6" x14ac:dyDescent="0.2">
      <c r="C334" s="155"/>
      <c r="D334" s="155"/>
      <c r="E334" s="155"/>
      <c r="F334" s="155"/>
    </row>
    <row r="335" spans="3:6" x14ac:dyDescent="0.2">
      <c r="C335" s="155"/>
      <c r="D335" s="155"/>
      <c r="E335" s="155"/>
      <c r="F335" s="155"/>
    </row>
    <row r="336" spans="3:6" x14ac:dyDescent="0.2">
      <c r="C336" s="155"/>
      <c r="D336" s="155"/>
      <c r="E336" s="155"/>
      <c r="F336" s="155"/>
    </row>
    <row r="337" spans="3:6" x14ac:dyDescent="0.2">
      <c r="C337" s="155"/>
      <c r="D337" s="155"/>
      <c r="E337" s="155"/>
      <c r="F337" s="155"/>
    </row>
    <row r="338" spans="3:6" x14ac:dyDescent="0.2">
      <c r="C338" s="155"/>
      <c r="D338" s="155"/>
      <c r="E338" s="155"/>
      <c r="F338" s="155"/>
    </row>
    <row r="339" spans="3:6" x14ac:dyDescent="0.2">
      <c r="C339" s="155"/>
      <c r="D339" s="155"/>
      <c r="E339" s="155"/>
      <c r="F339" s="155"/>
    </row>
    <row r="340" spans="3:6" x14ac:dyDescent="0.2">
      <c r="C340" s="155"/>
      <c r="D340" s="155"/>
      <c r="E340" s="155"/>
      <c r="F340" s="155"/>
    </row>
    <row r="341" spans="3:6" x14ac:dyDescent="0.2">
      <c r="C341" s="155"/>
      <c r="D341" s="155"/>
      <c r="E341" s="155"/>
      <c r="F341" s="155"/>
    </row>
    <row r="342" spans="3:6" x14ac:dyDescent="0.2">
      <c r="C342" s="155"/>
      <c r="D342" s="155"/>
      <c r="E342" s="155"/>
      <c r="F342" s="155"/>
    </row>
    <row r="343" spans="3:6" x14ac:dyDescent="0.2">
      <c r="C343" s="155"/>
      <c r="D343" s="155"/>
      <c r="E343" s="155"/>
      <c r="F343" s="155"/>
    </row>
    <row r="344" spans="3:6" x14ac:dyDescent="0.2">
      <c r="C344" s="155"/>
      <c r="D344" s="155"/>
      <c r="E344" s="155"/>
      <c r="F344" s="155"/>
    </row>
    <row r="345" spans="3:6" x14ac:dyDescent="0.2">
      <c r="C345" s="155"/>
      <c r="D345" s="155"/>
      <c r="E345" s="155"/>
      <c r="F345" s="155"/>
    </row>
    <row r="346" spans="3:6" x14ac:dyDescent="0.2">
      <c r="C346" s="155"/>
      <c r="D346" s="155"/>
      <c r="E346" s="155"/>
      <c r="F346" s="155"/>
    </row>
    <row r="347" spans="3:6" x14ac:dyDescent="0.2">
      <c r="C347" s="155"/>
      <c r="D347" s="155"/>
      <c r="E347" s="155"/>
      <c r="F347" s="155"/>
    </row>
    <row r="348" spans="3:6" x14ac:dyDescent="0.2">
      <c r="C348" s="155"/>
      <c r="D348" s="155"/>
      <c r="E348" s="155"/>
      <c r="F348" s="155"/>
    </row>
    <row r="349" spans="3:6" x14ac:dyDescent="0.2">
      <c r="C349" s="155"/>
      <c r="D349" s="155"/>
      <c r="E349" s="155"/>
      <c r="F349" s="155"/>
    </row>
    <row r="350" spans="3:6" x14ac:dyDescent="0.2">
      <c r="C350" s="155"/>
      <c r="D350" s="155"/>
      <c r="E350" s="155"/>
      <c r="F350" s="155"/>
    </row>
    <row r="351" spans="3:6" x14ac:dyDescent="0.2">
      <c r="C351" s="155"/>
      <c r="D351" s="155"/>
      <c r="E351" s="155"/>
      <c r="F351" s="155"/>
    </row>
    <row r="352" spans="3:6" x14ac:dyDescent="0.2">
      <c r="C352" s="155"/>
      <c r="D352" s="155"/>
      <c r="E352" s="155"/>
      <c r="F352" s="155"/>
    </row>
    <row r="353" spans="3:6" x14ac:dyDescent="0.2">
      <c r="C353" s="155"/>
      <c r="D353" s="155"/>
      <c r="E353" s="155"/>
      <c r="F353" s="155"/>
    </row>
    <row r="354" spans="3:6" x14ac:dyDescent="0.2">
      <c r="C354" s="155"/>
      <c r="D354" s="155"/>
      <c r="E354" s="155"/>
      <c r="F354" s="155"/>
    </row>
    <row r="355" spans="3:6" x14ac:dyDescent="0.2">
      <c r="C355" s="155"/>
      <c r="D355" s="155"/>
      <c r="E355" s="155"/>
      <c r="F355" s="155"/>
    </row>
    <row r="356" spans="3:6" x14ac:dyDescent="0.2">
      <c r="C356" s="155"/>
      <c r="D356" s="155"/>
      <c r="E356" s="155"/>
      <c r="F356" s="155"/>
    </row>
    <row r="357" spans="3:6" x14ac:dyDescent="0.2">
      <c r="C357" s="155"/>
      <c r="D357" s="155"/>
      <c r="E357" s="155"/>
      <c r="F357" s="155"/>
    </row>
    <row r="358" spans="3:6" x14ac:dyDescent="0.2">
      <c r="C358" s="155"/>
      <c r="D358" s="155"/>
      <c r="E358" s="155"/>
      <c r="F358" s="155"/>
    </row>
    <row r="359" spans="3:6" x14ac:dyDescent="0.2">
      <c r="C359" s="155"/>
      <c r="D359" s="155"/>
      <c r="E359" s="155"/>
      <c r="F359" s="155"/>
    </row>
    <row r="360" spans="3:6" x14ac:dyDescent="0.2">
      <c r="C360" s="155"/>
      <c r="D360" s="155"/>
      <c r="E360" s="155"/>
      <c r="F360" s="155"/>
    </row>
    <row r="361" spans="3:6" x14ac:dyDescent="0.2">
      <c r="C361" s="155"/>
      <c r="D361" s="155"/>
      <c r="E361" s="155"/>
      <c r="F361" s="155"/>
    </row>
    <row r="362" spans="3:6" x14ac:dyDescent="0.2">
      <c r="C362" s="155"/>
      <c r="D362" s="155"/>
      <c r="E362" s="155"/>
      <c r="F362" s="155"/>
    </row>
    <row r="363" spans="3:6" x14ac:dyDescent="0.2">
      <c r="C363" s="155"/>
      <c r="D363" s="155"/>
      <c r="E363" s="155"/>
      <c r="F363" s="155"/>
    </row>
    <row r="364" spans="3:6" x14ac:dyDescent="0.2">
      <c r="C364" s="155"/>
      <c r="D364" s="155"/>
      <c r="E364" s="155"/>
      <c r="F364" s="155"/>
    </row>
    <row r="365" spans="3:6" x14ac:dyDescent="0.2">
      <c r="C365" s="155"/>
      <c r="D365" s="155"/>
      <c r="E365" s="155"/>
      <c r="F365" s="155"/>
    </row>
    <row r="366" spans="3:6" x14ac:dyDescent="0.2">
      <c r="C366" s="155"/>
      <c r="D366" s="155"/>
      <c r="E366" s="155"/>
      <c r="F366" s="155"/>
    </row>
    <row r="367" spans="3:6" x14ac:dyDescent="0.2">
      <c r="C367" s="155"/>
      <c r="D367" s="155"/>
      <c r="E367" s="155"/>
      <c r="F367" s="155"/>
    </row>
    <row r="368" spans="3:6" x14ac:dyDescent="0.2">
      <c r="C368" s="155"/>
      <c r="D368" s="155"/>
      <c r="E368" s="155"/>
      <c r="F368" s="155"/>
    </row>
    <row r="369" spans="3:6" x14ac:dyDescent="0.2">
      <c r="C369" s="155"/>
      <c r="D369" s="155"/>
      <c r="E369" s="155"/>
      <c r="F369" s="155"/>
    </row>
    <row r="370" spans="3:6" x14ac:dyDescent="0.2">
      <c r="C370" s="155"/>
      <c r="D370" s="155"/>
      <c r="E370" s="155"/>
      <c r="F370" s="155"/>
    </row>
    <row r="371" spans="3:6" x14ac:dyDescent="0.2">
      <c r="C371" s="155"/>
      <c r="D371" s="155"/>
      <c r="E371" s="155"/>
      <c r="F371" s="155"/>
    </row>
    <row r="372" spans="3:6" x14ac:dyDescent="0.2">
      <c r="C372" s="155"/>
      <c r="D372" s="155"/>
      <c r="E372" s="155"/>
      <c r="F372" s="155"/>
    </row>
    <row r="373" spans="3:6" x14ac:dyDescent="0.2">
      <c r="C373" s="155"/>
      <c r="D373" s="155"/>
      <c r="E373" s="155"/>
      <c r="F373" s="155"/>
    </row>
    <row r="374" spans="3:6" x14ac:dyDescent="0.2">
      <c r="C374" s="155"/>
      <c r="D374" s="155"/>
      <c r="E374" s="155"/>
      <c r="F374" s="155"/>
    </row>
    <row r="375" spans="3:6" x14ac:dyDescent="0.2">
      <c r="C375" s="155"/>
      <c r="D375" s="155"/>
      <c r="E375" s="155"/>
      <c r="F375" s="155"/>
    </row>
    <row r="376" spans="3:6" x14ac:dyDescent="0.2">
      <c r="C376" s="155"/>
      <c r="D376" s="155"/>
      <c r="E376" s="155"/>
      <c r="F376" s="155"/>
    </row>
    <row r="377" spans="3:6" x14ac:dyDescent="0.2">
      <c r="C377" s="155"/>
      <c r="D377" s="155"/>
      <c r="E377" s="155"/>
      <c r="F377" s="155"/>
    </row>
    <row r="378" spans="3:6" x14ac:dyDescent="0.2">
      <c r="C378" s="155"/>
      <c r="D378" s="155"/>
      <c r="E378" s="155"/>
      <c r="F378" s="155"/>
    </row>
    <row r="379" spans="3:6" x14ac:dyDescent="0.2">
      <c r="C379" s="155"/>
      <c r="D379" s="155"/>
      <c r="E379" s="155"/>
      <c r="F379" s="155"/>
    </row>
    <row r="380" spans="3:6" x14ac:dyDescent="0.2">
      <c r="C380" s="155"/>
      <c r="D380" s="155"/>
      <c r="E380" s="155"/>
      <c r="F380" s="155"/>
    </row>
    <row r="381" spans="3:6" x14ac:dyDescent="0.2">
      <c r="C381" s="155"/>
      <c r="D381" s="155"/>
      <c r="E381" s="155"/>
      <c r="F381" s="155"/>
    </row>
    <row r="382" spans="3:6" x14ac:dyDescent="0.2">
      <c r="C382" s="155"/>
      <c r="D382" s="155"/>
      <c r="E382" s="155"/>
      <c r="F382" s="155"/>
    </row>
    <row r="383" spans="3:6" x14ac:dyDescent="0.2">
      <c r="C383" s="155"/>
      <c r="D383" s="155"/>
      <c r="E383" s="155"/>
      <c r="F383" s="155"/>
    </row>
    <row r="384" spans="3:6" x14ac:dyDescent="0.2">
      <c r="C384" s="155"/>
      <c r="D384" s="155"/>
      <c r="E384" s="155"/>
      <c r="F384" s="155"/>
    </row>
    <row r="385" spans="3:6" x14ac:dyDescent="0.2">
      <c r="C385" s="155"/>
      <c r="D385" s="155"/>
      <c r="E385" s="155"/>
      <c r="F385" s="155"/>
    </row>
    <row r="386" spans="3:6" x14ac:dyDescent="0.2">
      <c r="C386" s="155"/>
      <c r="D386" s="155"/>
      <c r="E386" s="155"/>
      <c r="F386" s="155"/>
    </row>
    <row r="387" spans="3:6" x14ac:dyDescent="0.2">
      <c r="C387" s="155"/>
      <c r="D387" s="155"/>
      <c r="E387" s="155"/>
      <c r="F387" s="155"/>
    </row>
    <row r="388" spans="3:6" x14ac:dyDescent="0.2">
      <c r="C388" s="155"/>
      <c r="D388" s="155"/>
      <c r="E388" s="155"/>
      <c r="F388" s="155"/>
    </row>
    <row r="389" spans="3:6" x14ac:dyDescent="0.2">
      <c r="C389" s="155"/>
      <c r="D389" s="155"/>
      <c r="E389" s="155"/>
      <c r="F389" s="155"/>
    </row>
    <row r="390" spans="3:6" x14ac:dyDescent="0.2">
      <c r="C390" s="155"/>
      <c r="D390" s="155"/>
      <c r="E390" s="155"/>
      <c r="F390" s="155"/>
    </row>
    <row r="391" spans="3:6" x14ac:dyDescent="0.2">
      <c r="C391" s="155"/>
      <c r="D391" s="155"/>
      <c r="E391" s="155"/>
      <c r="F391" s="155"/>
    </row>
    <row r="392" spans="3:6" x14ac:dyDescent="0.2">
      <c r="C392" s="155"/>
      <c r="D392" s="155"/>
      <c r="E392" s="155"/>
      <c r="F392" s="155"/>
    </row>
    <row r="393" spans="3:6" x14ac:dyDescent="0.2">
      <c r="C393" s="155"/>
      <c r="D393" s="155"/>
      <c r="E393" s="155"/>
      <c r="F393" s="155"/>
    </row>
    <row r="394" spans="3:6" x14ac:dyDescent="0.2">
      <c r="C394" s="155"/>
      <c r="D394" s="155"/>
      <c r="E394" s="155"/>
      <c r="F394" s="155"/>
    </row>
    <row r="395" spans="3:6" x14ac:dyDescent="0.2">
      <c r="C395" s="155"/>
      <c r="D395" s="155"/>
      <c r="E395" s="155"/>
      <c r="F395" s="155"/>
    </row>
    <row r="396" spans="3:6" x14ac:dyDescent="0.2">
      <c r="C396" s="155"/>
      <c r="D396" s="155"/>
      <c r="E396" s="155"/>
      <c r="F396" s="155"/>
    </row>
    <row r="397" spans="3:6" x14ac:dyDescent="0.2">
      <c r="C397" s="155"/>
      <c r="D397" s="155"/>
      <c r="E397" s="155"/>
      <c r="F397" s="155"/>
    </row>
    <row r="398" spans="3:6" x14ac:dyDescent="0.2">
      <c r="C398" s="155"/>
      <c r="D398" s="155"/>
      <c r="E398" s="155"/>
      <c r="F398" s="155"/>
    </row>
    <row r="399" spans="3:6" x14ac:dyDescent="0.2">
      <c r="C399" s="155"/>
      <c r="D399" s="155"/>
      <c r="E399" s="155"/>
      <c r="F399" s="155"/>
    </row>
    <row r="400" spans="3:6" x14ac:dyDescent="0.2">
      <c r="C400" s="155"/>
      <c r="D400" s="155"/>
      <c r="E400" s="155"/>
      <c r="F400" s="155"/>
    </row>
    <row r="401" spans="3:6" x14ac:dyDescent="0.2">
      <c r="C401" s="155"/>
      <c r="D401" s="155"/>
      <c r="E401" s="155"/>
      <c r="F401" s="155"/>
    </row>
    <row r="402" spans="3:6" x14ac:dyDescent="0.2">
      <c r="C402" s="155"/>
      <c r="D402" s="155"/>
      <c r="E402" s="155"/>
      <c r="F402" s="155"/>
    </row>
    <row r="403" spans="3:6" x14ac:dyDescent="0.2">
      <c r="C403" s="155"/>
      <c r="D403" s="155"/>
      <c r="E403" s="155"/>
      <c r="F403" s="155"/>
    </row>
    <row r="404" spans="3:6" x14ac:dyDescent="0.2">
      <c r="C404" s="155"/>
      <c r="D404" s="155"/>
      <c r="E404" s="155"/>
      <c r="F404" s="155"/>
    </row>
    <row r="405" spans="3:6" x14ac:dyDescent="0.2">
      <c r="C405" s="155"/>
      <c r="D405" s="155"/>
      <c r="E405" s="155"/>
      <c r="F405" s="155"/>
    </row>
    <row r="406" spans="3:6" x14ac:dyDescent="0.2">
      <c r="C406" s="155"/>
      <c r="D406" s="155"/>
      <c r="E406" s="155"/>
      <c r="F406" s="155"/>
    </row>
    <row r="407" spans="3:6" x14ac:dyDescent="0.2">
      <c r="C407" s="155"/>
      <c r="D407" s="155"/>
      <c r="E407" s="155"/>
      <c r="F407" s="155"/>
    </row>
    <row r="408" spans="3:6" x14ac:dyDescent="0.2">
      <c r="C408" s="155"/>
      <c r="D408" s="155"/>
      <c r="E408" s="155"/>
      <c r="F408" s="155"/>
    </row>
    <row r="409" spans="3:6" x14ac:dyDescent="0.2">
      <c r="C409" s="155"/>
      <c r="D409" s="155"/>
      <c r="E409" s="155"/>
      <c r="F409" s="155"/>
    </row>
    <row r="410" spans="3:6" x14ac:dyDescent="0.2">
      <c r="C410" s="155"/>
      <c r="D410" s="155"/>
      <c r="E410" s="155"/>
      <c r="F410" s="155"/>
    </row>
    <row r="411" spans="3:6" x14ac:dyDescent="0.2">
      <c r="C411" s="155"/>
      <c r="D411" s="155"/>
      <c r="E411" s="155"/>
      <c r="F411" s="155"/>
    </row>
    <row r="412" spans="3:6" x14ac:dyDescent="0.2">
      <c r="C412" s="155"/>
      <c r="D412" s="155"/>
      <c r="E412" s="155"/>
      <c r="F412" s="155"/>
    </row>
    <row r="413" spans="3:6" x14ac:dyDescent="0.2">
      <c r="C413" s="155"/>
      <c r="D413" s="155"/>
      <c r="E413" s="155"/>
      <c r="F413" s="155"/>
    </row>
    <row r="414" spans="3:6" x14ac:dyDescent="0.2">
      <c r="C414" s="155"/>
      <c r="D414" s="155"/>
      <c r="E414" s="155"/>
      <c r="F414" s="155"/>
    </row>
    <row r="415" spans="3:6" x14ac:dyDescent="0.2">
      <c r="C415" s="155"/>
      <c r="D415" s="155"/>
      <c r="E415" s="155"/>
      <c r="F415" s="155"/>
    </row>
    <row r="416" spans="3:6" x14ac:dyDescent="0.2">
      <c r="C416" s="155"/>
      <c r="D416" s="155"/>
      <c r="E416" s="155"/>
      <c r="F416" s="155"/>
    </row>
    <row r="417" spans="3:6" x14ac:dyDescent="0.2">
      <c r="C417" s="155"/>
      <c r="D417" s="155"/>
      <c r="E417" s="155"/>
      <c r="F417" s="155"/>
    </row>
    <row r="418" spans="3:6" x14ac:dyDescent="0.2">
      <c r="C418" s="155"/>
      <c r="D418" s="155"/>
      <c r="E418" s="155"/>
      <c r="F418" s="155"/>
    </row>
    <row r="419" spans="3:6" x14ac:dyDescent="0.2">
      <c r="C419" s="155"/>
      <c r="D419" s="155"/>
      <c r="E419" s="155"/>
      <c r="F419" s="155"/>
    </row>
    <row r="420" spans="3:6" x14ac:dyDescent="0.2">
      <c r="C420" s="155"/>
      <c r="D420" s="155"/>
      <c r="E420" s="155"/>
      <c r="F420" s="155"/>
    </row>
    <row r="421" spans="3:6" x14ac:dyDescent="0.2">
      <c r="C421" s="155"/>
      <c r="D421" s="155"/>
      <c r="E421" s="155"/>
      <c r="F421" s="155"/>
    </row>
    <row r="422" spans="3:6" x14ac:dyDescent="0.2">
      <c r="C422" s="155"/>
      <c r="D422" s="155"/>
      <c r="E422" s="155"/>
      <c r="F422" s="155"/>
    </row>
    <row r="423" spans="3:6" x14ac:dyDescent="0.2">
      <c r="C423" s="155"/>
      <c r="D423" s="155"/>
      <c r="E423" s="155"/>
      <c r="F423" s="155"/>
    </row>
    <row r="424" spans="3:6" x14ac:dyDescent="0.2">
      <c r="C424" s="155"/>
      <c r="D424" s="155"/>
      <c r="E424" s="155"/>
      <c r="F424" s="155"/>
    </row>
    <row r="425" spans="3:6" x14ac:dyDescent="0.2">
      <c r="C425" s="155"/>
      <c r="D425" s="155"/>
      <c r="E425" s="155"/>
      <c r="F425" s="155"/>
    </row>
    <row r="426" spans="3:6" x14ac:dyDescent="0.2">
      <c r="C426" s="155"/>
      <c r="D426" s="155"/>
      <c r="E426" s="155"/>
      <c r="F426" s="155"/>
    </row>
    <row r="427" spans="3:6" x14ac:dyDescent="0.2">
      <c r="C427" s="155"/>
      <c r="D427" s="155"/>
      <c r="E427" s="155"/>
      <c r="F427" s="155"/>
    </row>
    <row r="428" spans="3:6" x14ac:dyDescent="0.2">
      <c r="C428" s="155"/>
      <c r="D428" s="155"/>
      <c r="E428" s="155"/>
      <c r="F428" s="155"/>
    </row>
    <row r="429" spans="3:6" x14ac:dyDescent="0.2">
      <c r="C429" s="155"/>
      <c r="D429" s="155"/>
      <c r="E429" s="155"/>
      <c r="F429" s="155"/>
    </row>
    <row r="430" spans="3:6" x14ac:dyDescent="0.2">
      <c r="C430" s="155"/>
      <c r="D430" s="155"/>
      <c r="E430" s="155"/>
      <c r="F430" s="155"/>
    </row>
    <row r="431" spans="3:6" x14ac:dyDescent="0.2">
      <c r="C431" s="155"/>
      <c r="D431" s="155"/>
      <c r="E431" s="155"/>
      <c r="F431" s="155"/>
    </row>
    <row r="432" spans="3:6" x14ac:dyDescent="0.2">
      <c r="C432" s="155"/>
      <c r="D432" s="155"/>
      <c r="E432" s="155"/>
      <c r="F432" s="155"/>
    </row>
    <row r="433" spans="3:6" x14ac:dyDescent="0.2">
      <c r="C433" s="155"/>
      <c r="D433" s="155"/>
      <c r="E433" s="155"/>
      <c r="F433" s="155"/>
    </row>
    <row r="434" spans="3:6" x14ac:dyDescent="0.2">
      <c r="C434" s="155"/>
      <c r="D434" s="155"/>
      <c r="E434" s="155"/>
      <c r="F434" s="155"/>
    </row>
    <row r="435" spans="3:6" x14ac:dyDescent="0.2">
      <c r="C435" s="155"/>
      <c r="D435" s="155"/>
      <c r="E435" s="155"/>
      <c r="F435" s="155"/>
    </row>
    <row r="436" spans="3:6" x14ac:dyDescent="0.2">
      <c r="C436" s="155"/>
      <c r="D436" s="155"/>
      <c r="E436" s="155"/>
      <c r="F436" s="155"/>
    </row>
    <row r="437" spans="3:6" x14ac:dyDescent="0.2">
      <c r="C437" s="155"/>
      <c r="D437" s="155"/>
      <c r="E437" s="155"/>
      <c r="F437" s="155"/>
    </row>
    <row r="438" spans="3:6" x14ac:dyDescent="0.2">
      <c r="C438" s="155"/>
      <c r="D438" s="155"/>
      <c r="E438" s="155"/>
      <c r="F438" s="155"/>
    </row>
    <row r="439" spans="3:6" x14ac:dyDescent="0.2">
      <c r="C439" s="155"/>
      <c r="D439" s="155"/>
      <c r="E439" s="155"/>
      <c r="F439" s="155"/>
    </row>
    <row r="440" spans="3:6" x14ac:dyDescent="0.2">
      <c r="C440" s="155"/>
      <c r="D440" s="155"/>
      <c r="E440" s="155"/>
      <c r="F440" s="155"/>
    </row>
    <row r="441" spans="3:6" x14ac:dyDescent="0.2">
      <c r="C441" s="155"/>
      <c r="D441" s="155"/>
      <c r="E441" s="155"/>
      <c r="F441" s="155"/>
    </row>
    <row r="442" spans="3:6" x14ac:dyDescent="0.2">
      <c r="C442" s="155"/>
      <c r="D442" s="155"/>
      <c r="E442" s="155"/>
      <c r="F442" s="155"/>
    </row>
    <row r="443" spans="3:6" x14ac:dyDescent="0.2">
      <c r="C443" s="155"/>
      <c r="D443" s="155"/>
      <c r="E443" s="155"/>
      <c r="F443" s="155"/>
    </row>
    <row r="444" spans="3:6" x14ac:dyDescent="0.2">
      <c r="C444" s="155"/>
      <c r="D444" s="155"/>
      <c r="E444" s="155"/>
      <c r="F444" s="155"/>
    </row>
    <row r="445" spans="3:6" x14ac:dyDescent="0.2">
      <c r="C445" s="155"/>
      <c r="D445" s="155"/>
      <c r="E445" s="155"/>
      <c r="F445" s="155"/>
    </row>
    <row r="446" spans="3:6" x14ac:dyDescent="0.2">
      <c r="C446" s="155"/>
      <c r="D446" s="155"/>
      <c r="E446" s="155"/>
      <c r="F446" s="155"/>
    </row>
    <row r="447" spans="3:6" x14ac:dyDescent="0.2">
      <c r="C447" s="155"/>
      <c r="D447" s="155"/>
      <c r="E447" s="155"/>
      <c r="F447" s="155"/>
    </row>
    <row r="448" spans="3:6" x14ac:dyDescent="0.2">
      <c r="C448" s="155"/>
      <c r="D448" s="155"/>
      <c r="E448" s="155"/>
      <c r="F448" s="155"/>
    </row>
    <row r="449" spans="3:6" x14ac:dyDescent="0.2">
      <c r="C449" s="155"/>
      <c r="D449" s="155"/>
      <c r="E449" s="155"/>
      <c r="F449" s="155"/>
    </row>
    <row r="450" spans="3:6" x14ac:dyDescent="0.2">
      <c r="C450" s="155"/>
      <c r="D450" s="155"/>
      <c r="E450" s="155"/>
      <c r="F450" s="155"/>
    </row>
    <row r="451" spans="3:6" x14ac:dyDescent="0.2">
      <c r="C451" s="155"/>
      <c r="D451" s="155"/>
      <c r="E451" s="155"/>
      <c r="F451" s="155"/>
    </row>
    <row r="452" spans="3:6" x14ac:dyDescent="0.2">
      <c r="C452" s="155"/>
      <c r="D452" s="155"/>
      <c r="E452" s="155"/>
      <c r="F452" s="155"/>
    </row>
    <row r="453" spans="3:6" x14ac:dyDescent="0.2">
      <c r="C453" s="155"/>
      <c r="D453" s="155"/>
      <c r="E453" s="155"/>
      <c r="F453" s="155"/>
    </row>
    <row r="454" spans="3:6" x14ac:dyDescent="0.2">
      <c r="C454" s="155"/>
      <c r="D454" s="155"/>
      <c r="E454" s="155"/>
      <c r="F454" s="155"/>
    </row>
    <row r="455" spans="3:6" x14ac:dyDescent="0.2">
      <c r="C455" s="155"/>
      <c r="D455" s="155"/>
      <c r="E455" s="155"/>
      <c r="F455" s="155"/>
    </row>
    <row r="456" spans="3:6" x14ac:dyDescent="0.2">
      <c r="C456" s="155"/>
      <c r="D456" s="155"/>
      <c r="E456" s="155"/>
      <c r="F456" s="155"/>
    </row>
    <row r="457" spans="3:6" x14ac:dyDescent="0.2">
      <c r="C457" s="155"/>
      <c r="D457" s="155"/>
      <c r="E457" s="155"/>
      <c r="F457" s="155"/>
    </row>
    <row r="458" spans="3:6" x14ac:dyDescent="0.2">
      <c r="C458" s="155"/>
      <c r="D458" s="155"/>
      <c r="E458" s="155"/>
      <c r="F458" s="155"/>
    </row>
    <row r="459" spans="3:6" x14ac:dyDescent="0.2">
      <c r="C459" s="155"/>
      <c r="D459" s="155"/>
      <c r="E459" s="155"/>
      <c r="F459" s="155"/>
    </row>
    <row r="460" spans="3:6" x14ac:dyDescent="0.2">
      <c r="C460" s="155"/>
      <c r="D460" s="155"/>
      <c r="E460" s="155"/>
      <c r="F460" s="155"/>
    </row>
    <row r="461" spans="3:6" x14ac:dyDescent="0.2">
      <c r="C461" s="155"/>
      <c r="D461" s="155"/>
      <c r="E461" s="155"/>
      <c r="F461" s="155"/>
    </row>
    <row r="462" spans="3:6" x14ac:dyDescent="0.2">
      <c r="C462" s="155"/>
      <c r="D462" s="155"/>
      <c r="E462" s="155"/>
      <c r="F462" s="155"/>
    </row>
    <row r="463" spans="3:6" x14ac:dyDescent="0.2">
      <c r="C463" s="155"/>
      <c r="D463" s="155"/>
      <c r="E463" s="155"/>
      <c r="F463" s="155"/>
    </row>
    <row r="464" spans="3:6" x14ac:dyDescent="0.2">
      <c r="C464" s="155"/>
      <c r="D464" s="155"/>
      <c r="E464" s="155"/>
      <c r="F464" s="155"/>
    </row>
    <row r="465" spans="3:6" x14ac:dyDescent="0.2">
      <c r="C465" s="155"/>
      <c r="D465" s="155"/>
      <c r="E465" s="155"/>
      <c r="F465" s="155"/>
    </row>
    <row r="466" spans="3:6" x14ac:dyDescent="0.2">
      <c r="C466" s="155"/>
      <c r="D466" s="155"/>
      <c r="E466" s="155"/>
      <c r="F466" s="155"/>
    </row>
    <row r="467" spans="3:6" x14ac:dyDescent="0.2">
      <c r="C467" s="155"/>
      <c r="D467" s="155"/>
      <c r="E467" s="155"/>
      <c r="F467" s="155"/>
    </row>
    <row r="468" spans="3:6" x14ac:dyDescent="0.2">
      <c r="C468" s="155"/>
      <c r="D468" s="155"/>
      <c r="E468" s="155"/>
      <c r="F468" s="155"/>
    </row>
    <row r="469" spans="3:6" x14ac:dyDescent="0.2">
      <c r="C469" s="155"/>
      <c r="D469" s="155"/>
      <c r="E469" s="155"/>
      <c r="F469" s="155"/>
    </row>
  </sheetData>
  <customSheetViews>
    <customSheetView guid="{0C8DB85B-AFC9-43DA-ACB7-1957509C70BC}" hiddenColumns="1">
      <selection activeCell="J12" sqref="J12"/>
      <pageMargins left="0.7" right="0.7" top="0.75" bottom="0.75" header="0.3" footer="0.3"/>
      <pageSetup orientation="portrait" r:id="rId1"/>
    </customSheetView>
  </customSheetViews>
  <phoneticPr fontId="12" type="noConversion"/>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Instructions</vt:lpstr>
      <vt:lpstr>DataInput</vt:lpstr>
      <vt:lpstr>Average Income Stmt</vt:lpstr>
      <vt:lpstr>Annual Income Stmts</vt:lpstr>
      <vt:lpstr>CashFlows</vt:lpstr>
      <vt:lpstr>LOC</vt:lpstr>
      <vt:lpstr>AmortOld</vt:lpstr>
      <vt:lpstr>AmortNew</vt:lpstr>
      <vt:lpstr>Payments</vt:lpstr>
      <vt:lpstr>PigFlow</vt:lpstr>
      <vt:lpstr>Depr</vt:lpstr>
      <vt:lpstr>PrinRem</vt:lpstr>
      <vt:lpstr>AmortNew!Print_Area</vt:lpstr>
      <vt:lpstr>AmortOld!Print_Area</vt:lpstr>
      <vt:lpstr>'Annual Income Stmts'!Print_Area</vt:lpstr>
      <vt:lpstr>'Average Income Stmt'!Print_Area</vt:lpstr>
      <vt:lpstr>CashFlows!Print_Area</vt:lpstr>
      <vt:lpstr>DataInput!Print_Area</vt:lpstr>
      <vt:lpstr>Instructions!Print_Area</vt:lpstr>
      <vt:lpstr>LOC!Print_Area</vt:lpstr>
      <vt:lpstr>PrinRem!Print_Area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dc:creator>
  <cp:lastModifiedBy>Windows User</cp:lastModifiedBy>
  <cp:lastPrinted>2008-02-07T20:33:18Z</cp:lastPrinted>
  <dcterms:created xsi:type="dcterms:W3CDTF">1999-10-15T18:38:12Z</dcterms:created>
  <dcterms:modified xsi:type="dcterms:W3CDTF">2020-12-04T20:14:16Z</dcterms:modified>
</cp:coreProperties>
</file>